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Q:\VSPROW55\CFD_UG_HKT\Inkoop-UNIT\80-INKOOPDOSSIERS-ICT\IUC20-004 EA Dosimetrie Systeem Douane\04 - BESCHRIJVENDE DOCUMENTEN\"/>
    </mc:Choice>
  </mc:AlternateContent>
  <bookViews>
    <workbookView xWindow="0" yWindow="0" windowWidth="15360" windowHeight="6036" tabRatio="771"/>
  </bookViews>
  <sheets>
    <sheet name="Samenvatting" sheetId="4" r:id="rId1"/>
    <sheet name="0a. Eerste ORDER | special BID" sheetId="29" r:id="rId2"/>
    <sheet name="0b. Dimensonering" sheetId="47" r:id="rId3"/>
    <sheet name="1a Aanschaf Apparatuur" sheetId="43" r:id="rId4"/>
    <sheet name="1b Aanschaf Overige componenten" sheetId="45" r:id="rId5"/>
    <sheet name="2a Gebr. Prog. CENTRAAL" sheetId="38" r:id="rId6"/>
    <sheet name="2b Gebr. Prog. DECENTRAAL" sheetId="48" r:id="rId7"/>
    <sheet name="3. Kalibratie Dosimeters" sheetId="44" r:id="rId8"/>
    <sheet name="4. Opleiding-Training" sheetId="11" r:id="rId9"/>
    <sheet name="5. Product Specifieke Diensten" sheetId="3" r:id="rId10"/>
    <sheet name="EMVI-Grafiek" sheetId="53" r:id="rId11"/>
    <sheet name="DATA" sheetId="54" state="hidden" r:id="rId12"/>
  </sheets>
  <externalReferences>
    <externalReference r:id="rId13"/>
    <externalReference r:id="rId14"/>
    <externalReference r:id="rId15"/>
    <externalReference r:id="rId16"/>
  </externalReferences>
  <definedNames>
    <definedName name="A">'[1]HULP-velden'!$D$8</definedName>
    <definedName name="B">'[1]HULP-velden'!$D$9</definedName>
    <definedName name="Exponent">#REF!</definedName>
    <definedName name="LAQ" localSheetId="11">[2]Superformule!$K$22</definedName>
    <definedName name="LAQ" localSheetId="10">[2]Superformule!$K$22</definedName>
    <definedName name="LAQ">[3]Superformule!$K$22</definedName>
    <definedName name="Maximaal" localSheetId="11">'[2]HULP-velden'!$L$20</definedName>
    <definedName name="Maximaal" localSheetId="10">'[2]HULP-velden'!$L$20</definedName>
    <definedName name="Maximaal">'[3]HULP-velden'!$L$20</definedName>
    <definedName name="Percentage_Qeisen" localSheetId="11">'[2]HULP-velden'!$J$80</definedName>
    <definedName name="Percentage_Qeisen" localSheetId="10">'[2]HULP-velden'!$J$80</definedName>
    <definedName name="Percentage_Qeisen">'[3]HULP-velden'!$J$80</definedName>
    <definedName name="Pmax">#REF!</definedName>
    <definedName name="Pref">#REF!</definedName>
    <definedName name="PrimairEenheidY">'[1]HULP-velden'!$P$59</definedName>
    <definedName name="Qmax">#REF!</definedName>
    <definedName name="Qmin">#REF!</definedName>
    <definedName name="Qref">#REF!</definedName>
    <definedName name="Qref_wensen">'[1]HULP-velden'!$J$77</definedName>
    <definedName name="Qwensen">#REF!</definedName>
    <definedName name="SOLVERWAARDE">'[1]HULP-velden'!$D$10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53" l="1"/>
  <c r="I30" i="44" l="1"/>
  <c r="I24" i="44"/>
  <c r="F24" i="44"/>
  <c r="D7" i="54" l="1"/>
  <c r="F7" i="54" s="1"/>
  <c r="C7" i="54"/>
  <c r="E7" i="54" s="1"/>
  <c r="F82" i="53"/>
  <c r="G19" i="53"/>
  <c r="F19" i="53"/>
  <c r="F18" i="53"/>
  <c r="G18" i="53" s="1"/>
  <c r="E15" i="53"/>
  <c r="F14" i="53"/>
  <c r="F13" i="53"/>
  <c r="G12" i="53"/>
  <c r="G11" i="53"/>
  <c r="F11" i="53"/>
  <c r="G13" i="53" l="1"/>
  <c r="F20" i="53"/>
  <c r="G20" i="53" s="1"/>
  <c r="K122" i="48" l="1"/>
  <c r="K123" i="48"/>
  <c r="K124" i="48"/>
  <c r="K125" i="48"/>
  <c r="K126" i="48"/>
  <c r="G122" i="48" l="1"/>
  <c r="G123" i="48"/>
  <c r="G124" i="48"/>
  <c r="G125" i="48"/>
  <c r="G126" i="48"/>
  <c r="E19" i="44"/>
  <c r="F25" i="44" l="1"/>
  <c r="I25" i="44"/>
  <c r="B29" i="44"/>
  <c r="B23" i="44"/>
  <c r="E20" i="44"/>
  <c r="B20" i="44"/>
  <c r="B19" i="44"/>
  <c r="C92" i="38"/>
  <c r="C90" i="38"/>
  <c r="C48" i="38"/>
  <c r="C55" i="38"/>
  <c r="I31" i="44" l="1"/>
  <c r="F31" i="44"/>
  <c r="N34" i="43"/>
  <c r="K117" i="48" l="1"/>
  <c r="K75" i="48"/>
  <c r="K33" i="48"/>
  <c r="K76" i="38"/>
  <c r="K34" i="38"/>
  <c r="C98" i="38"/>
  <c r="C97" i="38"/>
  <c r="K89" i="38"/>
  <c r="K96" i="38" s="1"/>
  <c r="K91" i="38"/>
  <c r="K97" i="38"/>
  <c r="V59" i="45" l="1"/>
  <c r="U59" i="45"/>
  <c r="T59" i="45"/>
  <c r="V58" i="45"/>
  <c r="U58" i="45"/>
  <c r="T58" i="45"/>
  <c r="V34" i="45"/>
  <c r="U34" i="45"/>
  <c r="T34" i="45"/>
  <c r="V33" i="45"/>
  <c r="U33" i="45"/>
  <c r="T33" i="45"/>
  <c r="W102" i="43"/>
  <c r="V102" i="43"/>
  <c r="U102" i="43"/>
  <c r="W101" i="43"/>
  <c r="V101" i="43"/>
  <c r="U101" i="43"/>
  <c r="W69" i="43"/>
  <c r="V69" i="43"/>
  <c r="U69" i="43"/>
  <c r="W68" i="43"/>
  <c r="V68" i="43"/>
  <c r="U68" i="43"/>
  <c r="U36" i="43"/>
  <c r="W35" i="43"/>
  <c r="V35" i="43"/>
  <c r="U35" i="43"/>
  <c r="C133" i="48"/>
  <c r="C91" i="48"/>
  <c r="C49" i="48"/>
  <c r="C139" i="48"/>
  <c r="C97" i="48"/>
  <c r="M11" i="48"/>
  <c r="L11" i="48"/>
  <c r="K11" i="48"/>
  <c r="J11" i="48"/>
  <c r="I11" i="48"/>
  <c r="H11" i="48"/>
  <c r="G11" i="48"/>
  <c r="F11" i="48"/>
  <c r="E11" i="48"/>
  <c r="D11" i="48"/>
  <c r="C56" i="38"/>
  <c r="C50" i="38"/>
  <c r="C48" i="43"/>
  <c r="C41" i="43"/>
  <c r="C114" i="43"/>
  <c r="C107" i="43"/>
  <c r="C106" i="48"/>
  <c r="C29" i="4" s="1"/>
  <c r="D132" i="48"/>
  <c r="D25" i="29" s="1"/>
  <c r="D137" i="48"/>
  <c r="D138" i="48"/>
  <c r="B25" i="29"/>
  <c r="B23" i="29"/>
  <c r="B21" i="29"/>
  <c r="D111" i="48" l="1"/>
  <c r="K112" i="48"/>
  <c r="F115" i="48"/>
  <c r="D116" i="48"/>
  <c r="G117" i="48"/>
  <c r="F118" i="48"/>
  <c r="G118" i="48"/>
  <c r="O118" i="48"/>
  <c r="D119" i="48"/>
  <c r="D120" i="48"/>
  <c r="D121" i="48"/>
  <c r="D122" i="48"/>
  <c r="D123" i="48"/>
  <c r="D124" i="48"/>
  <c r="D125" i="48"/>
  <c r="D126" i="48"/>
  <c r="E137" i="48"/>
  <c r="G137" i="48"/>
  <c r="I137" i="48"/>
  <c r="K137" i="48"/>
  <c r="M137" i="48"/>
  <c r="E132" i="48"/>
  <c r="F132" i="48"/>
  <c r="G132" i="48"/>
  <c r="H132" i="48"/>
  <c r="I132" i="48"/>
  <c r="J132" i="48"/>
  <c r="K132" i="48"/>
  <c r="L132" i="48"/>
  <c r="M132" i="48"/>
  <c r="F137" i="48"/>
  <c r="H137" i="48"/>
  <c r="J137" i="48"/>
  <c r="L137" i="48"/>
  <c r="E138" i="48"/>
  <c r="F138" i="48"/>
  <c r="G138" i="48"/>
  <c r="H138" i="48"/>
  <c r="I138" i="48"/>
  <c r="J138" i="48"/>
  <c r="K138" i="48"/>
  <c r="L138" i="48"/>
  <c r="M138" i="48"/>
  <c r="M64" i="45"/>
  <c r="L64" i="45"/>
  <c r="K64" i="45"/>
  <c r="J64" i="45"/>
  <c r="I64" i="45"/>
  <c r="H64" i="45"/>
  <c r="G64" i="45"/>
  <c r="F64" i="45"/>
  <c r="E64" i="45"/>
  <c r="D64" i="45"/>
  <c r="K118" i="48" l="1"/>
  <c r="O125" i="48"/>
  <c r="O124" i="48"/>
  <c r="F124" i="48" s="1"/>
  <c r="O126" i="48"/>
  <c r="I126" i="48" s="1"/>
  <c r="O123" i="48"/>
  <c r="Q123" i="48" s="1"/>
  <c r="O119" i="48"/>
  <c r="O120" i="48"/>
  <c r="K120" i="48" s="1"/>
  <c r="O121" i="48"/>
  <c r="G121" i="48" s="1"/>
  <c r="O122" i="48"/>
  <c r="Q122" i="48" s="1"/>
  <c r="F126" i="48"/>
  <c r="P124" i="48"/>
  <c r="I118" i="48"/>
  <c r="I125" i="48"/>
  <c r="C26" i="4"/>
  <c r="K121" i="48" l="1"/>
  <c r="G119" i="48"/>
  <c r="I119" i="48" s="1"/>
  <c r="K119" i="48"/>
  <c r="F120" i="48"/>
  <c r="G120" i="48"/>
  <c r="P123" i="48"/>
  <c r="Q124" i="48"/>
  <c r="F125" i="48"/>
  <c r="Q125" i="48"/>
  <c r="P125" i="48"/>
  <c r="M125" i="48"/>
  <c r="I121" i="48"/>
  <c r="F123" i="48"/>
  <c r="M124" i="48"/>
  <c r="I124" i="48"/>
  <c r="I123" i="48"/>
  <c r="M123" i="48"/>
  <c r="F119" i="48"/>
  <c r="F121" i="48"/>
  <c r="M126" i="48"/>
  <c r="Q126" i="48"/>
  <c r="I120" i="48"/>
  <c r="G133" i="48" s="1"/>
  <c r="G134" i="48" s="1"/>
  <c r="P126" i="48"/>
  <c r="F122" i="48"/>
  <c r="M122" i="48"/>
  <c r="P122" i="48"/>
  <c r="I122" i="48"/>
  <c r="E133" i="48" l="1"/>
  <c r="E134" i="48" s="1"/>
  <c r="K133" i="48"/>
  <c r="K134" i="48" s="1"/>
  <c r="P119" i="48"/>
  <c r="D133" i="48"/>
  <c r="D134" i="48" s="1"/>
  <c r="E25" i="29" s="1"/>
  <c r="J25" i="29" s="1"/>
  <c r="P120" i="48"/>
  <c r="I133" i="48"/>
  <c r="I134" i="48" s="1"/>
  <c r="L133" i="48"/>
  <c r="L134" i="48" s="1"/>
  <c r="F133" i="48"/>
  <c r="F134" i="48" s="1"/>
  <c r="M133" i="48"/>
  <c r="M134" i="48" s="1"/>
  <c r="J133" i="48"/>
  <c r="J134" i="48" s="1"/>
  <c r="H133" i="48"/>
  <c r="H134" i="48" s="1"/>
  <c r="P121" i="48"/>
  <c r="P127" i="48" s="1"/>
  <c r="I127" i="48" s="1"/>
  <c r="D135" i="48" l="1"/>
  <c r="C64" i="48"/>
  <c r="C28" i="4" s="1"/>
  <c r="C22" i="48"/>
  <c r="C27" i="4" s="1"/>
  <c r="M96" i="48"/>
  <c r="L96" i="48"/>
  <c r="K96" i="48"/>
  <c r="J96" i="48"/>
  <c r="I96" i="48"/>
  <c r="H96" i="48"/>
  <c r="G96" i="48"/>
  <c r="F96" i="48"/>
  <c r="E96" i="48"/>
  <c r="D96" i="48"/>
  <c r="M90" i="48"/>
  <c r="L90" i="48"/>
  <c r="K90" i="48"/>
  <c r="J90" i="48"/>
  <c r="I90" i="48"/>
  <c r="H90" i="48"/>
  <c r="G90" i="48"/>
  <c r="F90" i="48"/>
  <c r="E90" i="48"/>
  <c r="D90" i="48"/>
  <c r="D23" i="29" s="1"/>
  <c r="M88" i="48"/>
  <c r="M95" i="48" s="1"/>
  <c r="L88" i="48"/>
  <c r="L95" i="48" s="1"/>
  <c r="K88" i="48"/>
  <c r="K95" i="48" s="1"/>
  <c r="J88" i="48"/>
  <c r="J95" i="48" s="1"/>
  <c r="I88" i="48"/>
  <c r="I95" i="48" s="1"/>
  <c r="H88" i="48"/>
  <c r="H95" i="48" s="1"/>
  <c r="G88" i="48"/>
  <c r="G95" i="48" s="1"/>
  <c r="F88" i="48"/>
  <c r="F95" i="48" s="1"/>
  <c r="E88" i="48"/>
  <c r="E95" i="48" s="1"/>
  <c r="D88" i="48"/>
  <c r="D95" i="48" s="1"/>
  <c r="D84" i="48"/>
  <c r="D83" i="48"/>
  <c r="D82" i="48"/>
  <c r="D81" i="48"/>
  <c r="D80" i="48"/>
  <c r="D79" i="48"/>
  <c r="D78" i="48"/>
  <c r="D77" i="48"/>
  <c r="O76" i="48"/>
  <c r="G76" i="48"/>
  <c r="F76" i="48"/>
  <c r="G75" i="48"/>
  <c r="D74" i="48"/>
  <c r="F73" i="48"/>
  <c r="K70" i="48"/>
  <c r="D69" i="48"/>
  <c r="C55" i="48"/>
  <c r="M54" i="48"/>
  <c r="L54" i="48"/>
  <c r="K54" i="48"/>
  <c r="J54" i="48"/>
  <c r="I54" i="48"/>
  <c r="H54" i="48"/>
  <c r="G54" i="48"/>
  <c r="F54" i="48"/>
  <c r="E54" i="48"/>
  <c r="D54" i="48"/>
  <c r="M48" i="48"/>
  <c r="L48" i="48"/>
  <c r="K48" i="48"/>
  <c r="J48" i="48"/>
  <c r="I48" i="48"/>
  <c r="H48" i="48"/>
  <c r="G48" i="48"/>
  <c r="F48" i="48"/>
  <c r="E48" i="48"/>
  <c r="D48" i="48"/>
  <c r="D21" i="29" s="1"/>
  <c r="M46" i="48"/>
  <c r="M53" i="48" s="1"/>
  <c r="L46" i="48"/>
  <c r="L53" i="48" s="1"/>
  <c r="K46" i="48"/>
  <c r="K53" i="48" s="1"/>
  <c r="J46" i="48"/>
  <c r="J53" i="48" s="1"/>
  <c r="I46" i="48"/>
  <c r="I53" i="48" s="1"/>
  <c r="H46" i="48"/>
  <c r="H53" i="48" s="1"/>
  <c r="G46" i="48"/>
  <c r="G53" i="48" s="1"/>
  <c r="F46" i="48"/>
  <c r="F53" i="48" s="1"/>
  <c r="E46" i="48"/>
  <c r="E53" i="48" s="1"/>
  <c r="D46" i="48"/>
  <c r="D53" i="48" s="1"/>
  <c r="D42" i="48"/>
  <c r="D41" i="48"/>
  <c r="D40" i="48"/>
  <c r="D39" i="48"/>
  <c r="D38" i="48"/>
  <c r="D37" i="48"/>
  <c r="D36" i="48"/>
  <c r="D35" i="48"/>
  <c r="O34" i="48"/>
  <c r="G34" i="48"/>
  <c r="F34" i="48"/>
  <c r="G33" i="48"/>
  <c r="D32" i="48"/>
  <c r="F31" i="48"/>
  <c r="K28" i="48"/>
  <c r="D27" i="48"/>
  <c r="E35" i="29"/>
  <c r="B17" i="29"/>
  <c r="B15" i="29"/>
  <c r="G65" i="45"/>
  <c r="G66" i="45" s="1"/>
  <c r="E39" i="45"/>
  <c r="D39" i="45"/>
  <c r="F11" i="45"/>
  <c r="G11" i="45" s="1"/>
  <c r="G13" i="43"/>
  <c r="H13" i="43" s="1"/>
  <c r="I13" i="43" s="1"/>
  <c r="J13" i="43" s="1"/>
  <c r="K13" i="43" s="1"/>
  <c r="L13" i="43" s="1"/>
  <c r="M13" i="43" s="1"/>
  <c r="F13" i="43"/>
  <c r="I12" i="43"/>
  <c r="J12" i="43" s="1"/>
  <c r="K12" i="43" s="1"/>
  <c r="L12" i="43" s="1"/>
  <c r="M12" i="43" s="1"/>
  <c r="H12" i="43"/>
  <c r="G12" i="43"/>
  <c r="F12" i="43"/>
  <c r="J11" i="43"/>
  <c r="K11" i="43" s="1"/>
  <c r="L11" i="43" s="1"/>
  <c r="M11" i="43" s="1"/>
  <c r="I11" i="43"/>
  <c r="H11" i="43"/>
  <c r="G11" i="43"/>
  <c r="F11" i="43"/>
  <c r="D36" i="43"/>
  <c r="O37" i="48" l="1"/>
  <c r="G37" i="48" s="1"/>
  <c r="O38" i="48"/>
  <c r="G38" i="48" s="1"/>
  <c r="K49" i="48"/>
  <c r="O35" i="48"/>
  <c r="I35" i="48" s="1"/>
  <c r="J49" i="48" s="1"/>
  <c r="O41" i="48"/>
  <c r="G41" i="48" s="1"/>
  <c r="O81" i="48"/>
  <c r="M81" i="48" s="1"/>
  <c r="O36" i="48"/>
  <c r="F36" i="48" s="1"/>
  <c r="O40" i="48"/>
  <c r="P40" i="48" s="1"/>
  <c r="O84" i="48"/>
  <c r="K84" i="48" s="1"/>
  <c r="O77" i="48"/>
  <c r="K77" i="48" s="1"/>
  <c r="M77" i="48" s="1"/>
  <c r="M120" i="48"/>
  <c r="M121" i="48"/>
  <c r="M119" i="48"/>
  <c r="M118" i="48"/>
  <c r="O78" i="48"/>
  <c r="K78" i="48" s="1"/>
  <c r="M78" i="48" s="1"/>
  <c r="O80" i="48"/>
  <c r="K80" i="48" s="1"/>
  <c r="K34" i="48"/>
  <c r="O79" i="48"/>
  <c r="K79" i="48" s="1"/>
  <c r="M34" i="48"/>
  <c r="O39" i="48"/>
  <c r="O82" i="48"/>
  <c r="Q82" i="48" s="1"/>
  <c r="O83" i="48"/>
  <c r="I34" i="48"/>
  <c r="O42" i="48"/>
  <c r="P81" i="48"/>
  <c r="I76" i="48"/>
  <c r="K76" i="48"/>
  <c r="M76" i="48" s="1"/>
  <c r="J35" i="29"/>
  <c r="H11" i="45"/>
  <c r="G39" i="45"/>
  <c r="M65" i="45"/>
  <c r="M66" i="45" s="1"/>
  <c r="F39" i="45"/>
  <c r="F40" i="45" s="1"/>
  <c r="D40" i="45"/>
  <c r="E40" i="45"/>
  <c r="C35" i="4"/>
  <c r="C34" i="4"/>
  <c r="C31" i="4"/>
  <c r="L23" i="44"/>
  <c r="L29" i="44" s="1"/>
  <c r="K23" i="44"/>
  <c r="K29" i="44" s="1"/>
  <c r="J23" i="44"/>
  <c r="J29" i="44" s="1"/>
  <c r="I23" i="44"/>
  <c r="I29" i="44" s="1"/>
  <c r="H23" i="44"/>
  <c r="H29" i="44" s="1"/>
  <c r="G23" i="44"/>
  <c r="G29" i="44" s="1"/>
  <c r="F23" i="44"/>
  <c r="F29" i="44" s="1"/>
  <c r="E23" i="44"/>
  <c r="E29" i="44" s="1"/>
  <c r="D23" i="44"/>
  <c r="D29" i="44" s="1"/>
  <c r="C23" i="44"/>
  <c r="C29" i="44" s="1"/>
  <c r="L14" i="44"/>
  <c r="K14" i="44"/>
  <c r="J14" i="44"/>
  <c r="I14" i="44"/>
  <c r="H14" i="44"/>
  <c r="G14" i="44"/>
  <c r="F14" i="44"/>
  <c r="E14" i="44"/>
  <c r="D14" i="44"/>
  <c r="C14" i="44"/>
  <c r="C24" i="4"/>
  <c r="C23" i="4"/>
  <c r="C22" i="4"/>
  <c r="C20" i="4"/>
  <c r="C19" i="4"/>
  <c r="C18" i="4"/>
  <c r="C16" i="4"/>
  <c r="C15" i="4"/>
  <c r="C14" i="4"/>
  <c r="C13" i="4"/>
  <c r="G77" i="38"/>
  <c r="M89" i="38"/>
  <c r="M96" i="38" s="1"/>
  <c r="L89" i="38"/>
  <c r="J89" i="38"/>
  <c r="I89" i="38"/>
  <c r="I96" i="38" s="1"/>
  <c r="H89" i="38"/>
  <c r="H96" i="38" s="1"/>
  <c r="G89" i="38"/>
  <c r="F89" i="38"/>
  <c r="E89" i="38"/>
  <c r="D89" i="38"/>
  <c r="D96" i="38" s="1"/>
  <c r="D70" i="38"/>
  <c r="K71" i="38"/>
  <c r="F74" i="38"/>
  <c r="D75" i="38"/>
  <c r="G76" i="38"/>
  <c r="F77" i="38"/>
  <c r="P77" i="38"/>
  <c r="D78" i="38"/>
  <c r="D79" i="38"/>
  <c r="P79" i="38" s="1"/>
  <c r="D80" i="38"/>
  <c r="P80" i="38" s="1"/>
  <c r="K80" i="38" s="1"/>
  <c r="D81" i="38"/>
  <c r="D82" i="38"/>
  <c r="P82" i="38" s="1"/>
  <c r="G82" i="38" s="1"/>
  <c r="D83" i="38"/>
  <c r="D84" i="38"/>
  <c r="D85" i="38"/>
  <c r="P85" i="38" s="1"/>
  <c r="Q85" i="38" s="1"/>
  <c r="F96" i="38"/>
  <c r="G96" i="38"/>
  <c r="J96" i="38"/>
  <c r="D91" i="38"/>
  <c r="D17" i="29" s="1"/>
  <c r="E91" i="38"/>
  <c r="F91" i="38"/>
  <c r="G91" i="38"/>
  <c r="H91" i="38"/>
  <c r="I91" i="38"/>
  <c r="J91" i="38"/>
  <c r="L91" i="38"/>
  <c r="M91" i="38"/>
  <c r="E96" i="38"/>
  <c r="L96" i="38"/>
  <c r="D97" i="38"/>
  <c r="E97" i="38"/>
  <c r="F97" i="38"/>
  <c r="G97" i="38"/>
  <c r="H97" i="38"/>
  <c r="I97" i="38"/>
  <c r="J97" i="38"/>
  <c r="L97" i="38"/>
  <c r="M97" i="38"/>
  <c r="M47" i="38"/>
  <c r="M54" i="38" s="1"/>
  <c r="L47" i="38"/>
  <c r="L54" i="38" s="1"/>
  <c r="K47" i="38"/>
  <c r="K54" i="38" s="1"/>
  <c r="J47" i="38"/>
  <c r="J54" i="38" s="1"/>
  <c r="I47" i="38"/>
  <c r="I54" i="38" s="1"/>
  <c r="H47" i="38"/>
  <c r="H54" i="38" s="1"/>
  <c r="G47" i="38"/>
  <c r="G54" i="38" s="1"/>
  <c r="F47" i="38"/>
  <c r="F54" i="38" s="1"/>
  <c r="E47" i="38"/>
  <c r="E54" i="38" s="1"/>
  <c r="D47" i="38"/>
  <c r="D54" i="38" s="1"/>
  <c r="D40" i="38"/>
  <c r="P40" i="38" s="1"/>
  <c r="D41" i="38"/>
  <c r="P41" i="38" s="1"/>
  <c r="D42" i="38"/>
  <c r="M55" i="38"/>
  <c r="M49" i="38"/>
  <c r="L55" i="38"/>
  <c r="L49" i="38"/>
  <c r="K55" i="38"/>
  <c r="K49" i="38"/>
  <c r="J55" i="38"/>
  <c r="J49" i="38"/>
  <c r="I55" i="38"/>
  <c r="I49" i="38"/>
  <c r="H55" i="38"/>
  <c r="H49" i="38"/>
  <c r="C19" i="45"/>
  <c r="C18" i="45"/>
  <c r="C65" i="45"/>
  <c r="M63" i="45"/>
  <c r="L63" i="45"/>
  <c r="K63" i="45"/>
  <c r="J63" i="45"/>
  <c r="I63" i="45"/>
  <c r="H63" i="45"/>
  <c r="G63" i="45"/>
  <c r="F63" i="45"/>
  <c r="E63" i="45"/>
  <c r="D63" i="45"/>
  <c r="G59" i="45"/>
  <c r="D59" i="45"/>
  <c r="E65" i="45" s="1"/>
  <c r="E66" i="45" s="1"/>
  <c r="Q58" i="45"/>
  <c r="G58" i="45"/>
  <c r="F58" i="45"/>
  <c r="I57" i="45"/>
  <c r="G57" i="45"/>
  <c r="D56" i="45"/>
  <c r="F55" i="45"/>
  <c r="D52" i="45"/>
  <c r="C41" i="45"/>
  <c r="C39" i="45"/>
  <c r="M38" i="45"/>
  <c r="L38" i="45"/>
  <c r="K38" i="45"/>
  <c r="J38" i="45"/>
  <c r="I38" i="45"/>
  <c r="H38" i="45"/>
  <c r="G38" i="45"/>
  <c r="F38" i="45"/>
  <c r="E38" i="45"/>
  <c r="D38" i="45"/>
  <c r="D34" i="45"/>
  <c r="Q33" i="45"/>
  <c r="G33" i="45"/>
  <c r="F33" i="45"/>
  <c r="I32" i="45"/>
  <c r="G32" i="45"/>
  <c r="D31" i="45"/>
  <c r="F30" i="45"/>
  <c r="D27" i="45"/>
  <c r="F25" i="11"/>
  <c r="E25" i="11"/>
  <c r="G25" i="11" s="1"/>
  <c r="G26" i="11" s="1"/>
  <c r="F35" i="4" s="1"/>
  <c r="M49" i="48" l="1"/>
  <c r="M50" i="48" s="1"/>
  <c r="L49" i="48"/>
  <c r="L50" i="48" s="1"/>
  <c r="F37" i="48"/>
  <c r="E49" i="48"/>
  <c r="E50" i="48" s="1"/>
  <c r="D49" i="48"/>
  <c r="D50" i="48" s="1"/>
  <c r="E21" i="29" s="1"/>
  <c r="I49" i="48"/>
  <c r="I50" i="48" s="1"/>
  <c r="F49" i="48"/>
  <c r="F50" i="48" s="1"/>
  <c r="H49" i="48"/>
  <c r="H50" i="48" s="1"/>
  <c r="G49" i="48"/>
  <c r="G50" i="48" s="1"/>
  <c r="Q121" i="48"/>
  <c r="G139" i="48"/>
  <c r="G140" i="48" s="1"/>
  <c r="J139" i="48"/>
  <c r="J140" i="48" s="1"/>
  <c r="L139" i="48"/>
  <c r="L140" i="48" s="1"/>
  <c r="M139" i="48"/>
  <c r="K139" i="48"/>
  <c r="K140" i="48" s="1"/>
  <c r="D139" i="48"/>
  <c r="D140" i="48" s="1"/>
  <c r="E26" i="29" s="1"/>
  <c r="F26" i="29" s="1"/>
  <c r="G26" i="29" s="1"/>
  <c r="H26" i="29" s="1"/>
  <c r="H139" i="48"/>
  <c r="H140" i="48" s="1"/>
  <c r="I139" i="48"/>
  <c r="I140" i="48" s="1"/>
  <c r="F139" i="48"/>
  <c r="F140" i="48" s="1"/>
  <c r="E139" i="48"/>
  <c r="E140" i="48" s="1"/>
  <c r="E31" i="44"/>
  <c r="C31" i="44"/>
  <c r="F97" i="48"/>
  <c r="F98" i="48" s="1"/>
  <c r="E97" i="48"/>
  <c r="E98" i="48" s="1"/>
  <c r="D97" i="48"/>
  <c r="D98" i="48" s="1"/>
  <c r="E24" i="29" s="1"/>
  <c r="F24" i="29" s="1"/>
  <c r="G80" i="48"/>
  <c r="I38" i="48"/>
  <c r="M38" i="48"/>
  <c r="F79" i="48"/>
  <c r="F38" i="48"/>
  <c r="Q38" i="48"/>
  <c r="K38" i="48"/>
  <c r="Q80" i="48"/>
  <c r="F80" i="48"/>
  <c r="P80" i="48"/>
  <c r="P38" i="48"/>
  <c r="G82" i="48"/>
  <c r="P41" i="48"/>
  <c r="K37" i="48"/>
  <c r="M37" i="48"/>
  <c r="K40" i="48"/>
  <c r="M39" i="48"/>
  <c r="Q40" i="48"/>
  <c r="M82" i="48"/>
  <c r="F77" i="48"/>
  <c r="M40" i="48"/>
  <c r="I40" i="48"/>
  <c r="G40" i="48"/>
  <c r="F40" i="48"/>
  <c r="M41" i="48"/>
  <c r="Q81" i="48"/>
  <c r="G79" i="48"/>
  <c r="I79" i="48" s="1"/>
  <c r="L91" i="48" s="1"/>
  <c r="L92" i="48" s="1"/>
  <c r="M84" i="48"/>
  <c r="I37" i="48"/>
  <c r="P84" i="48"/>
  <c r="I81" i="48"/>
  <c r="F84" i="48"/>
  <c r="K81" i="48"/>
  <c r="M35" i="48"/>
  <c r="G35" i="48"/>
  <c r="G84" i="48"/>
  <c r="P82" i="48"/>
  <c r="F81" i="48"/>
  <c r="M80" i="48"/>
  <c r="K35" i="48"/>
  <c r="F35" i="48"/>
  <c r="Q41" i="48"/>
  <c r="I41" i="48"/>
  <c r="I36" i="48"/>
  <c r="P36" i="48" s="1"/>
  <c r="F41" i="48"/>
  <c r="M36" i="48"/>
  <c r="G36" i="48"/>
  <c r="I82" i="48"/>
  <c r="G81" i="48"/>
  <c r="K41" i="48"/>
  <c r="K36" i="48"/>
  <c r="Q84" i="48"/>
  <c r="I84" i="48"/>
  <c r="P84" i="38"/>
  <c r="K84" i="38" s="1"/>
  <c r="I82" i="38"/>
  <c r="K85" i="38"/>
  <c r="P81" i="38"/>
  <c r="I81" i="38" s="1"/>
  <c r="R85" i="38"/>
  <c r="P42" i="38"/>
  <c r="G42" i="38" s="1"/>
  <c r="G77" i="48"/>
  <c r="I77" i="48" s="1"/>
  <c r="P77" i="48" s="1"/>
  <c r="Q119" i="48"/>
  <c r="I77" i="38"/>
  <c r="H92" i="38" s="1"/>
  <c r="P78" i="38"/>
  <c r="G78" i="38" s="1"/>
  <c r="I78" i="38" s="1"/>
  <c r="K77" i="38"/>
  <c r="M77" i="38" s="1"/>
  <c r="G98" i="38" s="1"/>
  <c r="Q81" i="38"/>
  <c r="G80" i="38"/>
  <c r="K82" i="38"/>
  <c r="M85" i="38"/>
  <c r="P83" i="38"/>
  <c r="F79" i="38"/>
  <c r="G85" i="38"/>
  <c r="I80" i="38"/>
  <c r="K79" i="38"/>
  <c r="M79" i="38" s="1"/>
  <c r="M82" i="38"/>
  <c r="G79" i="38"/>
  <c r="I79" i="38" s="1"/>
  <c r="M80" i="38"/>
  <c r="I85" i="38"/>
  <c r="Q39" i="48"/>
  <c r="G78" i="48"/>
  <c r="I78" i="48" s="1"/>
  <c r="Q120" i="48"/>
  <c r="M79" i="48"/>
  <c r="Q79" i="48" s="1"/>
  <c r="F78" i="48"/>
  <c r="K82" i="48"/>
  <c r="I80" i="48"/>
  <c r="M140" i="48"/>
  <c r="K50" i="48"/>
  <c r="J50" i="48"/>
  <c r="I83" i="48"/>
  <c r="K83" i="48"/>
  <c r="F83" i="48"/>
  <c r="M83" i="48"/>
  <c r="F82" i="48"/>
  <c r="P83" i="48"/>
  <c r="Q83" i="48"/>
  <c r="G83" i="48"/>
  <c r="Q77" i="48"/>
  <c r="I39" i="48"/>
  <c r="P39" i="48"/>
  <c r="G39" i="48"/>
  <c r="F39" i="48"/>
  <c r="K39" i="48"/>
  <c r="Q78" i="48"/>
  <c r="P35" i="48"/>
  <c r="Q42" i="48"/>
  <c r="M42" i="48"/>
  <c r="I42" i="48"/>
  <c r="P42" i="48"/>
  <c r="K42" i="48"/>
  <c r="G42" i="48"/>
  <c r="F42" i="48"/>
  <c r="Q34" i="45"/>
  <c r="F34" i="45" s="1"/>
  <c r="I65" i="45"/>
  <c r="I66" i="45" s="1"/>
  <c r="K65" i="45"/>
  <c r="K66" i="45" s="1"/>
  <c r="I11" i="45"/>
  <c r="H39" i="45"/>
  <c r="C25" i="44"/>
  <c r="F82" i="38"/>
  <c r="Q82" i="38"/>
  <c r="R82" i="38"/>
  <c r="F80" i="38"/>
  <c r="F85" i="38"/>
  <c r="F81" i="38"/>
  <c r="F41" i="38"/>
  <c r="G41" i="38"/>
  <c r="I41" i="38"/>
  <c r="M41" i="38"/>
  <c r="F40" i="38"/>
  <c r="I40" i="38"/>
  <c r="M40" i="38"/>
  <c r="G40" i="38"/>
  <c r="J33" i="45"/>
  <c r="H40" i="45"/>
  <c r="G40" i="45"/>
  <c r="J58" i="45"/>
  <c r="Q59" i="45"/>
  <c r="I58" i="45"/>
  <c r="D65" i="45" s="1"/>
  <c r="D66" i="45" s="1"/>
  <c r="E39" i="29" s="1"/>
  <c r="J39" i="29" s="1"/>
  <c r="I33" i="45"/>
  <c r="D41" i="45" s="1"/>
  <c r="D42" i="45" s="1"/>
  <c r="E37" i="29" s="1"/>
  <c r="J37" i="29" s="1"/>
  <c r="C21" i="43"/>
  <c r="M106" i="43"/>
  <c r="L106" i="43"/>
  <c r="K106" i="43"/>
  <c r="J106" i="43"/>
  <c r="I106" i="43"/>
  <c r="H106" i="43"/>
  <c r="G106" i="43"/>
  <c r="F106" i="43"/>
  <c r="E106" i="43"/>
  <c r="D106" i="43"/>
  <c r="G102" i="43"/>
  <c r="G101" i="43"/>
  <c r="M107" i="43"/>
  <c r="M114" i="43" s="1"/>
  <c r="L107" i="43"/>
  <c r="K107" i="43"/>
  <c r="K114" i="43" s="1"/>
  <c r="J107" i="43"/>
  <c r="I107" i="43"/>
  <c r="I114" i="43" s="1"/>
  <c r="H107" i="43"/>
  <c r="G107" i="43"/>
  <c r="G114" i="43" s="1"/>
  <c r="F107" i="43"/>
  <c r="E107" i="43"/>
  <c r="E114" i="43" s="1"/>
  <c r="D107" i="43"/>
  <c r="D95" i="43"/>
  <c r="L96" i="43"/>
  <c r="L102" i="43" s="1"/>
  <c r="F99" i="43"/>
  <c r="D99" i="43"/>
  <c r="G100" i="43"/>
  <c r="F101" i="43"/>
  <c r="Q101" i="43"/>
  <c r="D102" i="43"/>
  <c r="C109" i="43"/>
  <c r="F114" i="43"/>
  <c r="C115" i="43"/>
  <c r="C20" i="43"/>
  <c r="C19" i="43"/>
  <c r="G69" i="43"/>
  <c r="G68" i="43"/>
  <c r="M74" i="43"/>
  <c r="L74" i="43"/>
  <c r="K74" i="43"/>
  <c r="J74" i="43"/>
  <c r="I74" i="43"/>
  <c r="H74" i="43"/>
  <c r="G74" i="43"/>
  <c r="G81" i="43" s="1"/>
  <c r="F74" i="43"/>
  <c r="F81" i="43" s="1"/>
  <c r="E74" i="43"/>
  <c r="M73" i="43"/>
  <c r="L73" i="43"/>
  <c r="K73" i="43"/>
  <c r="J73" i="43"/>
  <c r="I73" i="43"/>
  <c r="H73" i="43"/>
  <c r="G73" i="43"/>
  <c r="F73" i="43"/>
  <c r="E73" i="43"/>
  <c r="D73" i="43"/>
  <c r="D74" i="43"/>
  <c r="D75" i="43" s="1"/>
  <c r="C82" i="43"/>
  <c r="H81" i="43"/>
  <c r="C76" i="43"/>
  <c r="K81" i="43"/>
  <c r="D69" i="43"/>
  <c r="Q68" i="43"/>
  <c r="N68" i="43" s="1"/>
  <c r="F68" i="43"/>
  <c r="I67" i="43"/>
  <c r="G67" i="43"/>
  <c r="N66" i="43"/>
  <c r="D66" i="43"/>
  <c r="F65" i="43"/>
  <c r="L63" i="43"/>
  <c r="D62" i="43"/>
  <c r="Q36" i="43"/>
  <c r="C43" i="43"/>
  <c r="C49" i="43"/>
  <c r="M40" i="43"/>
  <c r="M47" i="43" s="1"/>
  <c r="L40" i="43"/>
  <c r="L47" i="43" s="1"/>
  <c r="K40" i="43"/>
  <c r="K47" i="43" s="1"/>
  <c r="J40" i="43"/>
  <c r="J47" i="43" s="1"/>
  <c r="I40" i="43"/>
  <c r="I47" i="43" s="1"/>
  <c r="H40" i="43"/>
  <c r="H47" i="43" s="1"/>
  <c r="G40" i="43"/>
  <c r="G47" i="43" s="1"/>
  <c r="F40" i="43"/>
  <c r="F47" i="43" s="1"/>
  <c r="E40" i="43"/>
  <c r="E47" i="43" s="1"/>
  <c r="D40" i="43"/>
  <c r="D47" i="43" s="1"/>
  <c r="M41" i="43"/>
  <c r="M48" i="43" s="1"/>
  <c r="L41" i="43"/>
  <c r="L48" i="43" s="1"/>
  <c r="K41" i="43"/>
  <c r="J41" i="43"/>
  <c r="J48" i="43" s="1"/>
  <c r="I41" i="43"/>
  <c r="I48" i="43" s="1"/>
  <c r="H41" i="43"/>
  <c r="H48" i="43" s="1"/>
  <c r="G41" i="43"/>
  <c r="G48" i="43" s="1"/>
  <c r="F41" i="43"/>
  <c r="E41" i="43"/>
  <c r="E48" i="43" s="1"/>
  <c r="D41" i="43"/>
  <c r="D48" i="43" s="1"/>
  <c r="Q35" i="43"/>
  <c r="N35" i="43" s="1"/>
  <c r="G35" i="43"/>
  <c r="F35" i="43"/>
  <c r="I34" i="43"/>
  <c r="G34" i="43"/>
  <c r="D33" i="43"/>
  <c r="F33" i="43"/>
  <c r="L30" i="43"/>
  <c r="D29" i="43"/>
  <c r="P37" i="48" l="1"/>
  <c r="F92" i="38"/>
  <c r="K92" i="38"/>
  <c r="K93" i="38" s="1"/>
  <c r="M91" i="48"/>
  <c r="M92" i="48" s="1"/>
  <c r="M55" i="48"/>
  <c r="M56" i="48" s="1"/>
  <c r="K55" i="48"/>
  <c r="K56" i="48" s="1"/>
  <c r="L55" i="48"/>
  <c r="L56" i="48" s="1"/>
  <c r="Q36" i="48"/>
  <c r="Q37" i="48"/>
  <c r="Q35" i="48"/>
  <c r="E55" i="48"/>
  <c r="E56" i="48" s="1"/>
  <c r="H55" i="48"/>
  <c r="H56" i="48" s="1"/>
  <c r="I55" i="48"/>
  <c r="I56" i="48" s="1"/>
  <c r="F55" i="48"/>
  <c r="F56" i="48" s="1"/>
  <c r="J55" i="48"/>
  <c r="J56" i="48" s="1"/>
  <c r="G55" i="48"/>
  <c r="G56" i="48" s="1"/>
  <c r="D55" i="48"/>
  <c r="D56" i="48" s="1"/>
  <c r="E22" i="29" s="1"/>
  <c r="F22" i="29" s="1"/>
  <c r="G22" i="29" s="1"/>
  <c r="H22" i="29" s="1"/>
  <c r="P79" i="48"/>
  <c r="I92" i="38"/>
  <c r="G92" i="38"/>
  <c r="J98" i="38"/>
  <c r="D92" i="38"/>
  <c r="J92" i="38"/>
  <c r="L92" i="38"/>
  <c r="M92" i="38"/>
  <c r="I98" i="38"/>
  <c r="E98" i="38"/>
  <c r="F98" i="38"/>
  <c r="K98" i="38"/>
  <c r="K99" i="38" s="1"/>
  <c r="M98" i="38"/>
  <c r="D98" i="38"/>
  <c r="H98" i="38"/>
  <c r="L98" i="38"/>
  <c r="E92" i="38"/>
  <c r="C32" i="44"/>
  <c r="G91" i="48"/>
  <c r="G92" i="48" s="1"/>
  <c r="H97" i="48"/>
  <c r="H98" i="48" s="1"/>
  <c r="J97" i="48"/>
  <c r="J98" i="48" s="1"/>
  <c r="K97" i="48"/>
  <c r="K98" i="48" s="1"/>
  <c r="L97" i="48"/>
  <c r="L98" i="48" s="1"/>
  <c r="G97" i="48"/>
  <c r="G98" i="48" s="1"/>
  <c r="M97" i="48"/>
  <c r="M98" i="48" s="1"/>
  <c r="I97" i="48"/>
  <c r="I98" i="48" s="1"/>
  <c r="J91" i="48"/>
  <c r="J92" i="48" s="1"/>
  <c r="H91" i="48"/>
  <c r="H92" i="48" s="1"/>
  <c r="F91" i="48"/>
  <c r="F92" i="48" s="1"/>
  <c r="I91" i="48"/>
  <c r="I92" i="48" s="1"/>
  <c r="D91" i="48"/>
  <c r="D92" i="48" s="1"/>
  <c r="E23" i="29" s="1"/>
  <c r="K91" i="48"/>
  <c r="K92" i="48" s="1"/>
  <c r="E91" i="48"/>
  <c r="E92" i="48" s="1"/>
  <c r="I84" i="38"/>
  <c r="G84" i="38"/>
  <c r="Q84" i="38"/>
  <c r="J85" i="38"/>
  <c r="K81" i="38"/>
  <c r="M81" i="38"/>
  <c r="R81" i="38"/>
  <c r="G81" i="38"/>
  <c r="F83" i="38"/>
  <c r="F84" i="38"/>
  <c r="R84" i="38"/>
  <c r="M84" i="38"/>
  <c r="I42" i="38"/>
  <c r="M42" i="38"/>
  <c r="R42" i="38" s="1"/>
  <c r="Q41" i="38"/>
  <c r="Q78" i="38"/>
  <c r="F42" i="38"/>
  <c r="F78" i="38"/>
  <c r="K78" i="38"/>
  <c r="M78" i="38" s="1"/>
  <c r="R78" i="38" s="1"/>
  <c r="R41" i="38"/>
  <c r="Q42" i="38"/>
  <c r="Q85" i="48"/>
  <c r="M85" i="48" s="1"/>
  <c r="P78" i="48"/>
  <c r="P85" i="48" s="1"/>
  <c r="I85" i="48" s="1"/>
  <c r="J26" i="29"/>
  <c r="Q127" i="48"/>
  <c r="M127" i="48" s="1"/>
  <c r="J21" i="29"/>
  <c r="D49" i="43"/>
  <c r="M83" i="38"/>
  <c r="K83" i="38"/>
  <c r="G83" i="38"/>
  <c r="I83" i="38"/>
  <c r="R83" i="38"/>
  <c r="Q83" i="38"/>
  <c r="G34" i="45"/>
  <c r="D141" i="48"/>
  <c r="D145" i="48" s="1"/>
  <c r="F29" i="4" s="1"/>
  <c r="I34" i="45"/>
  <c r="F41" i="45" s="1"/>
  <c r="F42" i="45" s="1"/>
  <c r="E41" i="45"/>
  <c r="E42" i="45" s="1"/>
  <c r="J34" i="45"/>
  <c r="D51" i="48"/>
  <c r="P43" i="48"/>
  <c r="I43" i="48" s="1"/>
  <c r="J11" i="45"/>
  <c r="I39" i="45"/>
  <c r="I40" i="45" s="1"/>
  <c r="F108" i="43"/>
  <c r="M75" i="43"/>
  <c r="J108" i="43"/>
  <c r="E49" i="43"/>
  <c r="L101" i="43"/>
  <c r="N101" i="43" s="1"/>
  <c r="I101" i="43"/>
  <c r="E109" i="43" s="1"/>
  <c r="C26" i="44"/>
  <c r="R80" i="38"/>
  <c r="Q79" i="38"/>
  <c r="Q80" i="38"/>
  <c r="H41" i="45"/>
  <c r="H42" i="45" s="1"/>
  <c r="R34" i="45"/>
  <c r="R35" i="45" s="1"/>
  <c r="I35" i="45" s="1"/>
  <c r="I59" i="45"/>
  <c r="F59" i="45"/>
  <c r="O101" i="43"/>
  <c r="Q102" i="43"/>
  <c r="J114" i="43"/>
  <c r="K108" i="43"/>
  <c r="G108" i="43"/>
  <c r="M108" i="43"/>
  <c r="I108" i="43"/>
  <c r="E108" i="43"/>
  <c r="J101" i="43"/>
  <c r="L108" i="43"/>
  <c r="H108" i="43"/>
  <c r="D108" i="43"/>
  <c r="L114" i="43"/>
  <c r="H114" i="43"/>
  <c r="D114" i="43"/>
  <c r="L68" i="43"/>
  <c r="I68" i="43"/>
  <c r="D76" i="43" s="1"/>
  <c r="G75" i="43"/>
  <c r="J68" i="43"/>
  <c r="K75" i="43"/>
  <c r="J81" i="43"/>
  <c r="O68" i="43"/>
  <c r="Q69" i="43"/>
  <c r="H75" i="43"/>
  <c r="L75" i="43"/>
  <c r="D81" i="43"/>
  <c r="L81" i="43"/>
  <c r="F75" i="43"/>
  <c r="J75" i="43"/>
  <c r="E81" i="43"/>
  <c r="I81" i="43"/>
  <c r="M81" i="43"/>
  <c r="E75" i="43"/>
  <c r="I75" i="43"/>
  <c r="D42" i="43"/>
  <c r="K42" i="43"/>
  <c r="L42" i="43"/>
  <c r="K48" i="43"/>
  <c r="M42" i="43"/>
  <c r="E42" i="43"/>
  <c r="F42" i="43"/>
  <c r="I42" i="43"/>
  <c r="L35" i="43"/>
  <c r="G42" i="43"/>
  <c r="H42" i="43"/>
  <c r="F48" i="43"/>
  <c r="J42" i="43"/>
  <c r="F36" i="43"/>
  <c r="N36" i="43"/>
  <c r="J49" i="43" s="1"/>
  <c r="I36" i="43"/>
  <c r="L36" i="43"/>
  <c r="G36" i="43"/>
  <c r="J35" i="43"/>
  <c r="O35" i="43"/>
  <c r="I35" i="43"/>
  <c r="Q43" i="48" l="1"/>
  <c r="M43" i="48" s="1"/>
  <c r="D57" i="48"/>
  <c r="D61" i="48" s="1"/>
  <c r="F27" i="4" s="1"/>
  <c r="J22" i="29"/>
  <c r="G24" i="29"/>
  <c r="H24" i="29" s="1"/>
  <c r="D115" i="43"/>
  <c r="E115" i="43"/>
  <c r="W36" i="43"/>
  <c r="V36" i="43"/>
  <c r="O36" i="43" s="1"/>
  <c r="C35" i="44"/>
  <c r="G31" i="4" s="1"/>
  <c r="D99" i="48"/>
  <c r="D93" i="48"/>
  <c r="J23" i="29"/>
  <c r="R79" i="38"/>
  <c r="R86" i="38" s="1"/>
  <c r="M86" i="38" s="1"/>
  <c r="G41" i="45"/>
  <c r="G42" i="45" s="1"/>
  <c r="D109" i="43"/>
  <c r="D110" i="43" s="1"/>
  <c r="E34" i="29" s="1"/>
  <c r="J34" i="29" s="1"/>
  <c r="E110" i="43"/>
  <c r="Q86" i="38"/>
  <c r="I86" i="38" s="1"/>
  <c r="I41" i="45"/>
  <c r="I42" i="45" s="1"/>
  <c r="H65" i="45"/>
  <c r="H66" i="45" s="1"/>
  <c r="F65" i="45"/>
  <c r="F66" i="45" s="1"/>
  <c r="L65" i="45"/>
  <c r="L66" i="45" s="1"/>
  <c r="J65" i="45"/>
  <c r="J66" i="45" s="1"/>
  <c r="K11" i="45"/>
  <c r="J39" i="45"/>
  <c r="I102" i="43"/>
  <c r="N102" i="43"/>
  <c r="R59" i="45"/>
  <c r="R60" i="45" s="1"/>
  <c r="I60" i="45" s="1"/>
  <c r="J59" i="45"/>
  <c r="R102" i="43"/>
  <c r="R103" i="43" s="1"/>
  <c r="I103" i="43" s="1"/>
  <c r="F102" i="43"/>
  <c r="M49" i="43"/>
  <c r="M50" i="43" s="1"/>
  <c r="G49" i="43"/>
  <c r="G50" i="43" s="1"/>
  <c r="I49" i="43"/>
  <c r="I50" i="43" s="1"/>
  <c r="L49" i="43"/>
  <c r="L50" i="43" s="1"/>
  <c r="H49" i="43"/>
  <c r="H50" i="43" s="1"/>
  <c r="F49" i="43"/>
  <c r="F50" i="43" s="1"/>
  <c r="K49" i="43"/>
  <c r="K50" i="43" s="1"/>
  <c r="E82" i="43"/>
  <c r="E83" i="43" s="1"/>
  <c r="F32" i="29" s="1"/>
  <c r="G32" i="29" s="1"/>
  <c r="H32" i="29" s="1"/>
  <c r="D82" i="43"/>
  <c r="D83" i="43" s="1"/>
  <c r="E32" i="29" s="1"/>
  <c r="E76" i="43"/>
  <c r="E77" i="43" s="1"/>
  <c r="F69" i="43"/>
  <c r="J69" i="43" s="1"/>
  <c r="N69" i="43"/>
  <c r="F82" i="43" s="1"/>
  <c r="F83" i="43" s="1"/>
  <c r="I69" i="43"/>
  <c r="F76" i="43" s="1"/>
  <c r="F77" i="43" s="1"/>
  <c r="L69" i="43"/>
  <c r="D77" i="43"/>
  <c r="E31" i="29" s="1"/>
  <c r="J31" i="29" s="1"/>
  <c r="J50" i="43"/>
  <c r="E43" i="43"/>
  <c r="D43" i="43"/>
  <c r="K43" i="43"/>
  <c r="K113" i="43" s="1"/>
  <c r="G43" i="43"/>
  <c r="M43" i="43"/>
  <c r="I43" i="43"/>
  <c r="L43" i="43"/>
  <c r="L113" i="43" s="1"/>
  <c r="H43" i="43"/>
  <c r="J43" i="43"/>
  <c r="F43" i="43"/>
  <c r="S36" i="43"/>
  <c r="S37" i="43" s="1"/>
  <c r="N37" i="43" s="1"/>
  <c r="D50" i="43"/>
  <c r="E29" i="29" s="1"/>
  <c r="E50" i="43"/>
  <c r="F29" i="29" s="1"/>
  <c r="G29" i="29" s="1"/>
  <c r="H29" i="29" s="1"/>
  <c r="R36" i="43"/>
  <c r="R37" i="43" s="1"/>
  <c r="I37" i="43" s="1"/>
  <c r="J24" i="29" l="1"/>
  <c r="S102" i="43"/>
  <c r="S103" i="43" s="1"/>
  <c r="N103" i="43" s="1"/>
  <c r="M115" i="43"/>
  <c r="M116" i="43" s="1"/>
  <c r="I115" i="43"/>
  <c r="I116" i="43" s="1"/>
  <c r="L115" i="43"/>
  <c r="H115" i="43"/>
  <c r="H116" i="43" s="1"/>
  <c r="K115" i="43"/>
  <c r="K116" i="43" s="1"/>
  <c r="G115" i="43"/>
  <c r="G116" i="43" s="1"/>
  <c r="J115" i="43"/>
  <c r="J116" i="43" s="1"/>
  <c r="F115" i="43"/>
  <c r="F116" i="43" s="1"/>
  <c r="D103" i="48"/>
  <c r="F28" i="4" s="1"/>
  <c r="G26" i="4" s="1"/>
  <c r="J29" i="29"/>
  <c r="J40" i="45"/>
  <c r="J41" i="45"/>
  <c r="J42" i="45" s="1"/>
  <c r="L11" i="45"/>
  <c r="K39" i="45"/>
  <c r="I82" i="43"/>
  <c r="I83" i="43" s="1"/>
  <c r="E116" i="43"/>
  <c r="D116" i="43"/>
  <c r="L44" i="43"/>
  <c r="L80" i="43" s="1"/>
  <c r="L82" i="43"/>
  <c r="L83" i="43" s="1"/>
  <c r="F109" i="43"/>
  <c r="F110" i="43" s="1"/>
  <c r="K109" i="43"/>
  <c r="K110" i="43" s="1"/>
  <c r="M109" i="43"/>
  <c r="M110" i="43" s="1"/>
  <c r="J109" i="43"/>
  <c r="J110" i="43" s="1"/>
  <c r="H109" i="43"/>
  <c r="H110" i="43" s="1"/>
  <c r="L109" i="43"/>
  <c r="L110" i="43" s="1"/>
  <c r="G109" i="43"/>
  <c r="G110" i="43" s="1"/>
  <c r="I109" i="43"/>
  <c r="I110" i="43" s="1"/>
  <c r="K44" i="43"/>
  <c r="K80" i="43" s="1"/>
  <c r="L116" i="43"/>
  <c r="D69" i="45"/>
  <c r="F20" i="4" s="1"/>
  <c r="J102" i="43"/>
  <c r="O102" i="43"/>
  <c r="F44" i="43"/>
  <c r="F80" i="43" s="1"/>
  <c r="F113" i="43"/>
  <c r="D44" i="43"/>
  <c r="D113" i="43"/>
  <c r="J44" i="43"/>
  <c r="J80" i="43" s="1"/>
  <c r="J113" i="43"/>
  <c r="M44" i="43"/>
  <c r="M80" i="43" s="1"/>
  <c r="M113" i="43"/>
  <c r="E44" i="43"/>
  <c r="E80" i="43" s="1"/>
  <c r="E113" i="43"/>
  <c r="O69" i="43"/>
  <c r="M82" i="43"/>
  <c r="M83" i="43" s="1"/>
  <c r="H44" i="43"/>
  <c r="H80" i="43" s="1"/>
  <c r="H113" i="43"/>
  <c r="G44" i="43"/>
  <c r="G80" i="43" s="1"/>
  <c r="G113" i="43"/>
  <c r="K76" i="43"/>
  <c r="K77" i="43" s="1"/>
  <c r="M76" i="43"/>
  <c r="M77" i="43" s="1"/>
  <c r="L76" i="43"/>
  <c r="L77" i="43" s="1"/>
  <c r="I76" i="43"/>
  <c r="I77" i="43" s="1"/>
  <c r="J76" i="43"/>
  <c r="J77" i="43" s="1"/>
  <c r="G76" i="43"/>
  <c r="G77" i="43" s="1"/>
  <c r="H76" i="43"/>
  <c r="H77" i="43" s="1"/>
  <c r="I44" i="43"/>
  <c r="I80" i="43" s="1"/>
  <c r="I113" i="43"/>
  <c r="S69" i="43"/>
  <c r="S70" i="43" s="1"/>
  <c r="N70" i="43" s="1"/>
  <c r="G82" i="43"/>
  <c r="G83" i="43" s="1"/>
  <c r="J32" i="29" s="1"/>
  <c r="H82" i="43"/>
  <c r="H83" i="43" s="1"/>
  <c r="K82" i="43"/>
  <c r="K83" i="43" s="1"/>
  <c r="J82" i="43"/>
  <c r="J83" i="43" s="1"/>
  <c r="R69" i="43"/>
  <c r="R70" i="43" s="1"/>
  <c r="I70" i="43" s="1"/>
  <c r="D51" i="43"/>
  <c r="J36" i="43"/>
  <c r="D80" i="43" l="1"/>
  <c r="E28" i="29"/>
  <c r="J28" i="29" s="1"/>
  <c r="M11" i="45"/>
  <c r="M39" i="45" s="1"/>
  <c r="L39" i="45"/>
  <c r="K40" i="45"/>
  <c r="K41" i="45"/>
  <c r="D84" i="43"/>
  <c r="D78" i="43"/>
  <c r="D111" i="43"/>
  <c r="D117" i="43"/>
  <c r="D45" i="43"/>
  <c r="D54" i="43" s="1"/>
  <c r="F14" i="4" s="1"/>
  <c r="K42" i="45" l="1"/>
  <c r="M40" i="45"/>
  <c r="M41" i="45"/>
  <c r="M42" i="45" s="1"/>
  <c r="L40" i="45"/>
  <c r="L41" i="45"/>
  <c r="D120" i="43"/>
  <c r="F16" i="4" s="1"/>
  <c r="D87" i="43"/>
  <c r="F15" i="4" s="1"/>
  <c r="L42" i="45" l="1"/>
  <c r="D45" i="45" s="1"/>
  <c r="F19" i="4" s="1"/>
  <c r="G18" i="4" s="1"/>
  <c r="G13" i="4"/>
  <c r="E49" i="38" l="1"/>
  <c r="D49" i="38" l="1"/>
  <c r="D15" i="29" s="1"/>
  <c r="G34" i="38"/>
  <c r="F32" i="38"/>
  <c r="D33" i="38"/>
  <c r="D28" i="38"/>
  <c r="G49" i="38"/>
  <c r="G55" i="38"/>
  <c r="F55" i="38" l="1"/>
  <c r="E55" i="38"/>
  <c r="D55" i="38"/>
  <c r="F49" i="38"/>
  <c r="K29" i="38" l="1"/>
  <c r="D43" i="38"/>
  <c r="D39" i="38"/>
  <c r="D38" i="38"/>
  <c r="D37" i="38"/>
  <c r="D36" i="38"/>
  <c r="P35" i="38"/>
  <c r="G35" i="38"/>
  <c r="F35" i="38"/>
  <c r="K41" i="38" l="1"/>
  <c r="K42" i="38"/>
  <c r="K40" i="38"/>
  <c r="E99" i="38"/>
  <c r="F18" i="29" s="1"/>
  <c r="M99" i="38"/>
  <c r="L99" i="38"/>
  <c r="G99" i="38"/>
  <c r="H18" i="29" s="1"/>
  <c r="H99" i="38"/>
  <c r="I99" i="38"/>
  <c r="P43" i="38"/>
  <c r="F43" i="38" s="1"/>
  <c r="M35" i="38"/>
  <c r="P36" i="38"/>
  <c r="P39" i="38"/>
  <c r="P38" i="38"/>
  <c r="P37" i="38"/>
  <c r="I37" i="38" s="1"/>
  <c r="I35" i="38"/>
  <c r="D93" i="38" s="1"/>
  <c r="E17" i="29" s="1"/>
  <c r="J17" i="29" s="1"/>
  <c r="K35" i="38"/>
  <c r="F99" i="38" l="1"/>
  <c r="G18" i="29" s="1"/>
  <c r="G43" i="38"/>
  <c r="I93" i="38"/>
  <c r="L93" i="38"/>
  <c r="G93" i="38"/>
  <c r="F93" i="38"/>
  <c r="J93" i="38"/>
  <c r="I43" i="38"/>
  <c r="K43" i="38"/>
  <c r="E93" i="38"/>
  <c r="H93" i="38"/>
  <c r="M93" i="38"/>
  <c r="J99" i="38"/>
  <c r="D99" i="38"/>
  <c r="M43" i="38"/>
  <c r="R43" i="38" s="1"/>
  <c r="G37" i="38"/>
  <c r="K37" i="38"/>
  <c r="M39" i="38"/>
  <c r="K39" i="38"/>
  <c r="F39" i="38"/>
  <c r="I39" i="38"/>
  <c r="G39" i="38"/>
  <c r="M38" i="38"/>
  <c r="M37" i="38"/>
  <c r="M36" i="38"/>
  <c r="I36" i="38"/>
  <c r="F36" i="38"/>
  <c r="G36" i="38"/>
  <c r="K36" i="38"/>
  <c r="G38" i="38"/>
  <c r="K38" i="38"/>
  <c r="I38" i="38"/>
  <c r="F38" i="38"/>
  <c r="F37" i="38"/>
  <c r="K56" i="38" l="1"/>
  <c r="K57" i="38" s="1"/>
  <c r="M56" i="38"/>
  <c r="M57" i="38" s="1"/>
  <c r="L56" i="38"/>
  <c r="L57" i="38" s="1"/>
  <c r="J56" i="38"/>
  <c r="J57" i="38" s="1"/>
  <c r="J50" i="38"/>
  <c r="J51" i="38" s="1"/>
  <c r="L50" i="38"/>
  <c r="L51" i="38" s="1"/>
  <c r="K50" i="38"/>
  <c r="K51" i="38" s="1"/>
  <c r="M50" i="38"/>
  <c r="M51" i="38" s="1"/>
  <c r="G56" i="38"/>
  <c r="G57" i="38" s="1"/>
  <c r="H16" i="29" s="1"/>
  <c r="D50" i="38"/>
  <c r="D51" i="38" s="1"/>
  <c r="E50" i="38"/>
  <c r="E51" i="38" s="1"/>
  <c r="E56" i="38"/>
  <c r="E57" i="38" s="1"/>
  <c r="F16" i="29" s="1"/>
  <c r="D56" i="38"/>
  <c r="D57" i="38" s="1"/>
  <c r="F56" i="38"/>
  <c r="F57" i="38" s="1"/>
  <c r="G16" i="29" s="1"/>
  <c r="F50" i="38"/>
  <c r="F51" i="38" s="1"/>
  <c r="R40" i="38"/>
  <c r="I56" i="38"/>
  <c r="I57" i="38" s="1"/>
  <c r="H56" i="38"/>
  <c r="H57" i="38" s="1"/>
  <c r="Q40" i="38"/>
  <c r="I50" i="38"/>
  <c r="I51" i="38" s="1"/>
  <c r="H50" i="38"/>
  <c r="H51" i="38" s="1"/>
  <c r="Q38" i="38"/>
  <c r="G50" i="38"/>
  <c r="G51" i="38" s="1"/>
  <c r="R39" i="38"/>
  <c r="Q43" i="38"/>
  <c r="E18" i="29"/>
  <c r="J18" i="29" s="1"/>
  <c r="D100" i="38"/>
  <c r="D94" i="38"/>
  <c r="Q37" i="38"/>
  <c r="Q36" i="38"/>
  <c r="R36" i="38"/>
  <c r="Q39" i="38"/>
  <c r="R38" i="38"/>
  <c r="R37" i="38"/>
  <c r="R44" i="38" l="1"/>
  <c r="M44" i="38" s="1"/>
  <c r="E16" i="29"/>
  <c r="J16" i="29" s="1"/>
  <c r="D58" i="38"/>
  <c r="E15" i="29"/>
  <c r="J15" i="29" s="1"/>
  <c r="D52" i="38"/>
  <c r="D104" i="38"/>
  <c r="F24" i="4" s="1"/>
  <c r="Q44" i="38"/>
  <c r="I44" i="38" s="1"/>
  <c r="J41" i="29" l="1"/>
  <c r="D62" i="38"/>
  <c r="F23" i="4" s="1"/>
  <c r="G22" i="4" s="1"/>
  <c r="C33" i="4"/>
  <c r="F43" i="29" l="1"/>
  <c r="F14" i="11"/>
  <c r="E14" i="11"/>
  <c r="J43" i="29" l="1"/>
  <c r="G14" i="11"/>
  <c r="G15" i="11" s="1"/>
  <c r="J45" i="29" l="1"/>
  <c r="G39" i="4"/>
  <c r="F34" i="4"/>
  <c r="G33" i="4" s="1"/>
  <c r="G32" i="11"/>
  <c r="C37" i="4"/>
  <c r="G12" i="3" l="1"/>
  <c r="G37" i="4" s="1"/>
  <c r="G42" i="4" s="1"/>
  <c r="F8" i="53" s="1"/>
</calcChain>
</file>

<file path=xl/sharedStrings.xml><?xml version="1.0" encoding="utf-8"?>
<sst xmlns="http://schemas.openxmlformats.org/spreadsheetml/2006/main" count="984" uniqueCount="234">
  <si>
    <t xml:space="preserve"> </t>
  </si>
  <si>
    <t xml:space="preserve">Aantal op te leiden personen: </t>
  </si>
  <si>
    <t>Naam / Omschrijving</t>
  </si>
  <si>
    <t>Korting</t>
  </si>
  <si>
    <t>Omschrijving / specificatie</t>
  </si>
  <si>
    <t>Samenvatting</t>
  </si>
  <si>
    <t xml:space="preserve">Naam inschrijver: </t>
  </si>
  <si>
    <t>1a</t>
  </si>
  <si>
    <t>2a</t>
  </si>
  <si>
    <t>Dimensionering</t>
  </si>
  <si>
    <t>Artikelnummer</t>
  </si>
  <si>
    <t>Versie</t>
  </si>
  <si>
    <t>Omschrijving</t>
  </si>
  <si>
    <t xml:space="preserve">van </t>
  </si>
  <si>
    <t>tot en met</t>
  </si>
  <si>
    <t>STAFFEL 1</t>
  </si>
  <si>
    <t>STAFFEL 2</t>
  </si>
  <si>
    <t>STAFFEL 3</t>
  </si>
  <si>
    <t>STAFFEL 4</t>
  </si>
  <si>
    <t>STAFFEL 5</t>
  </si>
  <si>
    <t>STAFFEL 6</t>
  </si>
  <si>
    <t>STAFFEL 7</t>
  </si>
  <si>
    <t>STAFFEL 8</t>
  </si>
  <si>
    <t>Jaar 1</t>
  </si>
  <si>
    <t>Jaar 2</t>
  </si>
  <si>
    <t>Jaar 3</t>
  </si>
  <si>
    <t>Jaar 4</t>
  </si>
  <si>
    <t>Tarief opleiding inclusief korting per cursist</t>
  </si>
  <si>
    <r>
      <t xml:space="preserve">Tarief opleiding per cursist </t>
    </r>
    <r>
      <rPr>
        <b/>
        <vertAlign val="superscript"/>
        <sz val="10"/>
        <color theme="1"/>
        <rFont val="Verdana"/>
        <family val="2"/>
      </rPr>
      <t>*1</t>
    </r>
  </si>
  <si>
    <t>Aantal
Personen</t>
  </si>
  <si>
    <t>*1 inclusief Documentatie</t>
  </si>
  <si>
    <t>(Prijzen exclusief BTW)</t>
  </si>
  <si>
    <t>Totaal</t>
  </si>
  <si>
    <t>N.B. Indien meer regels benodigd zijn, kan een nieuw prijzenblad worden opgevraagd. Graag aangeven hoeveel regels meer nodig zijn.</t>
  </si>
  <si>
    <t>&gt;</t>
  </si>
  <si>
    <t>Grondslag</t>
  </si>
  <si>
    <t>Staffel</t>
  </si>
  <si>
    <t xml:space="preserve">"&gt;" meer dan </t>
  </si>
  <si>
    <t>Prijs</t>
  </si>
  <si>
    <t>Vergelijkingswaarde t.b.v. EMVI-formule</t>
  </si>
  <si>
    <t>Hulpvelden</t>
  </si>
  <si>
    <t>Bedrag</t>
  </si>
  <si>
    <t>&lt;-check</t>
  </si>
  <si>
    <t>STAFFEL 9</t>
  </si>
  <si>
    <t>Prijs voor:</t>
  </si>
  <si>
    <t>cumulatief</t>
  </si>
  <si>
    <r>
      <t xml:space="preserve">Korting  per staffel </t>
    </r>
    <r>
      <rPr>
        <b/>
        <vertAlign val="superscript"/>
        <sz val="10"/>
        <color theme="1"/>
        <rFont val="Verdana"/>
        <family val="2"/>
      </rPr>
      <t>*1</t>
    </r>
  </si>
  <si>
    <t>Prijs per</t>
  </si>
  <si>
    <t>Benodigde softwarecomponenten voor de Oplossing</t>
  </si>
  <si>
    <t>Support</t>
  </si>
  <si>
    <t xml:space="preserve"> Prijs per</t>
  </si>
  <si>
    <t>1b</t>
  </si>
  <si>
    <t>Gebruiksrecht Aanschaf</t>
  </si>
  <si>
    <t>Aantal aan te schaffen</t>
  </si>
  <si>
    <t>Totaal aanschaf per jaar</t>
  </si>
  <si>
    <t>Onderhoud &amp; Support</t>
  </si>
  <si>
    <t>Ten behoeve van Vergelijkingswaarde</t>
  </si>
  <si>
    <t>Jaar 5</t>
  </si>
  <si>
    <t>Onderhoud en</t>
  </si>
  <si>
    <r>
      <t xml:space="preserve">Korting  per staffel </t>
    </r>
    <r>
      <rPr>
        <b/>
        <vertAlign val="superscript"/>
        <sz val="10"/>
        <rFont val="Verdana"/>
        <family val="2"/>
      </rPr>
      <t>*1</t>
    </r>
  </si>
  <si>
    <t>Hulpvelden aanschaf</t>
  </si>
  <si>
    <t>Hulpvelden onderhoud</t>
  </si>
  <si>
    <t>Hulpvelden alternatief</t>
  </si>
  <si>
    <t>Centrale Programmatuur</t>
  </si>
  <si>
    <t>Jaar 6</t>
  </si>
  <si>
    <t>Jaar 7</t>
  </si>
  <si>
    <t>Jaar 8</t>
  </si>
  <si>
    <t>Jaar 9</t>
  </si>
  <si>
    <t>Jaar 10</t>
  </si>
  <si>
    <t>Dosimeters (meten gamma- én röntgenstraling)</t>
  </si>
  <si>
    <t>Aanschaf Dosimeters</t>
  </si>
  <si>
    <t>Dosimeter</t>
  </si>
  <si>
    <r>
      <rPr>
        <vertAlign val="superscript"/>
        <sz val="10"/>
        <color theme="1"/>
        <rFont val="Verdana"/>
        <family val="2"/>
      </rPr>
      <t xml:space="preserve">*1 </t>
    </r>
    <r>
      <rPr>
        <sz val="10"/>
        <color theme="1"/>
        <rFont val="Verdana"/>
        <family val="2"/>
      </rPr>
      <t>Het kortingspercentage van de opvolgende staffel dient minimaal gelijk aan of hoger dan de voorgaande staffel te zijn. Indien dit niet het geval is, zullen cellen rood opkleuren en is de staffel niet acceptabel ingevuld.</t>
    </r>
  </si>
  <si>
    <t>Subtotaal</t>
  </si>
  <si>
    <t>Aanschaf</t>
  </si>
  <si>
    <t>Readers</t>
  </si>
  <si>
    <t>Product</t>
  </si>
  <si>
    <t>Productnaam</t>
  </si>
  <si>
    <t>Reader</t>
  </si>
  <si>
    <t>Aanschaf Readers</t>
  </si>
  <si>
    <t>Implementatie diensten</t>
  </si>
  <si>
    <t>Europese aanbesteding</t>
  </si>
  <si>
    <t>Dosimetrie Systeem Douane</t>
  </si>
  <si>
    <t>IUC20-004</t>
  </si>
  <si>
    <t>Opleiding / training</t>
  </si>
  <si>
    <t>Opleiding / training: Functioneel beheerders</t>
  </si>
  <si>
    <t>Opleiding / training: Stralingsdeskundigen</t>
  </si>
  <si>
    <t xml:space="preserve">Houders </t>
  </si>
  <si>
    <t>Aanschaf Houders</t>
  </si>
  <si>
    <t>Clips</t>
  </si>
  <si>
    <t>Gebruiksrecht Programmatur en Onderhoud &amp; Support</t>
  </si>
  <si>
    <t>Testomgeving</t>
  </si>
  <si>
    <t>Productieomgeving</t>
  </si>
  <si>
    <t>Gebruiksrecht Testomgeving (Perpetual licentie)</t>
  </si>
  <si>
    <t>Aanschaf Overige Componenten</t>
  </si>
  <si>
    <t>Totaal aantal dosimeters</t>
  </si>
  <si>
    <t>Tarief</t>
  </si>
  <si>
    <t>Tarief 
incl. Korting</t>
  </si>
  <si>
    <t>Tarief kalibratie</t>
  </si>
  <si>
    <t>Kalibratie Dosimeters</t>
  </si>
  <si>
    <t>Benodigde Apparatuur</t>
  </si>
  <si>
    <t>Indicatie aantal uren</t>
  </si>
  <si>
    <t>Verlengingsjaren</t>
  </si>
  <si>
    <t>Uitbreiding *1</t>
  </si>
  <si>
    <t>Eerste order</t>
  </si>
  <si>
    <t>aanschaf</t>
  </si>
  <si>
    <t>jaar 1</t>
  </si>
  <si>
    <t>jaar 2</t>
  </si>
  <si>
    <t>jaar 3</t>
  </si>
  <si>
    <t>jaar 4</t>
  </si>
  <si>
    <t>onderhoud &amp; support</t>
  </si>
  <si>
    <t>Onderhoud &amp; support</t>
  </si>
  <si>
    <t>Aantallen</t>
  </si>
  <si>
    <t>Gebruiksrecht Productieomgeving (Perpetual licentie)</t>
  </si>
  <si>
    <t>Totaal eerste order</t>
  </si>
  <si>
    <t>Conform tablad 1a deel 1</t>
  </si>
  <si>
    <t>Conform tablad 1a deel 2</t>
  </si>
  <si>
    <t>Conform tablad 1a deel 3</t>
  </si>
  <si>
    <t>Conform tablad 1b deel 1</t>
  </si>
  <si>
    <t>Conform tablad 1b deel 2</t>
  </si>
  <si>
    <t>Locatie</t>
  </si>
  <si>
    <t>in Prijzenformulier</t>
  </si>
  <si>
    <t>0a</t>
  </si>
  <si>
    <t>Gebruiksrecht Programmatuur CENTRAAL</t>
  </si>
  <si>
    <t>Gebruiksrecht Programmatuur DECENTRAAL (DWB-werkplek)</t>
  </si>
  <si>
    <t>Decentrale programmatuur (werkplekken)</t>
  </si>
  <si>
    <t>Aantal werkplekken (DWB's)</t>
  </si>
  <si>
    <t>Gebruiksrecht (Perpetual licentie)</t>
  </si>
  <si>
    <r>
      <t xml:space="preserve">Uurtarief </t>
    </r>
    <r>
      <rPr>
        <b/>
        <vertAlign val="superscript"/>
        <sz val="10"/>
        <color theme="1"/>
        <rFont val="Verdana"/>
        <family val="2"/>
      </rPr>
      <t>*1</t>
    </r>
  </si>
  <si>
    <r>
      <rPr>
        <vertAlign val="superscript"/>
        <sz val="10"/>
        <rFont val="Verdana"/>
        <family val="2"/>
      </rPr>
      <t>*1</t>
    </r>
    <r>
      <rPr>
        <sz val="10"/>
        <rFont val="Verdana"/>
        <family val="2"/>
      </rPr>
      <t xml:space="preserve"> Uurtarief inclusief reis- en verblijfkosten in Nederland</t>
    </r>
  </si>
  <si>
    <t>Reserveclips</t>
  </si>
  <si>
    <t>Aanschaf Reserverclips</t>
  </si>
  <si>
    <t>Aantal reserveclips</t>
  </si>
  <si>
    <t>Benodigde componenten voor de Oplossing</t>
  </si>
  <si>
    <t>Product Specifieke Diensten</t>
  </si>
  <si>
    <t>Aanschaf Apparatuur</t>
  </si>
  <si>
    <t>Aanschaf Dosimeters (met gamma- én röntgenstraling)</t>
  </si>
  <si>
    <t>Benodigd aantal Dosimeters</t>
  </si>
  <si>
    <t>Benodigde componenten voor Decentraal (DWB-werkplek)</t>
  </si>
  <si>
    <t>Benodigde aantallen</t>
  </si>
  <si>
    <t>N.B. Indien voor de opleiding geen kosten in rekening worden gebracht kan hier € 0,00 worden ingevuld.</t>
  </si>
  <si>
    <t xml:space="preserve">Produktnaam Programmatuur </t>
  </si>
  <si>
    <t>2b</t>
  </si>
  <si>
    <t>Eerste order / special bid</t>
  </si>
  <si>
    <t>Houder</t>
  </si>
  <si>
    <t>aantal</t>
  </si>
  <si>
    <t>uitbreiding</t>
  </si>
  <si>
    <t>naar cum.</t>
  </si>
  <si>
    <t>stuk bij</t>
  </si>
  <si>
    <t xml:space="preserve">Prijs voor </t>
  </si>
  <si>
    <t>afgenomen</t>
  </si>
  <si>
    <t>aantallen</t>
  </si>
  <si>
    <t>Produktnaam programmatuur</t>
  </si>
  <si>
    <t>op dit werkblad heb ik kolommen breder gemaakt xodat ze passend zijn
+ alles boven uitgelijnd</t>
  </si>
  <si>
    <t>Dosimeters (meten gamma-,  röntgenstraling én  neutronenstraling)</t>
  </si>
  <si>
    <t>Onderhoud &amp; Support Dosismeters</t>
  </si>
  <si>
    <t>Aanschaf Dosimeters (met gamma-, röntgen- én neutronenstraling)</t>
  </si>
  <si>
    <t>Dosimeters (meten gamma-, röntgen- én neutronenstraling)</t>
  </si>
  <si>
    <t>Dosimeters (meten gamma-, röntgen-  én neutronenstraling)</t>
  </si>
  <si>
    <t>T.b.v. Vergelijkingswaarde</t>
  </si>
  <si>
    <t>Programmatuur Decentraal 
(DWB-werkplek)</t>
  </si>
  <si>
    <t xml:space="preserve">Centrale programmatuur (Server) Productie </t>
  </si>
  <si>
    <t>Centrale programmatuur (Server) Test</t>
  </si>
  <si>
    <t>Korting op Special Bid</t>
  </si>
  <si>
    <t>Onderhoud &amp; Support Readers</t>
  </si>
  <si>
    <t>Aantal Dosimeters</t>
  </si>
  <si>
    <t>N.B. Indien voor Produckt Specifieke Diensten geen kosten in rekening worden gebracht kan hier € 0,00 worden ingevuld.</t>
  </si>
  <si>
    <t>Korting special bid eerste order</t>
  </si>
  <si>
    <t>Conform tabblad 2a deel 1</t>
  </si>
  <si>
    <t>Conform tabblad 2a deel 2</t>
  </si>
  <si>
    <t>Conform tabblad 2b deel 1</t>
  </si>
  <si>
    <t>Conform tabblad 2b deel 2</t>
  </si>
  <si>
    <t>Conform tabblad 2b deel 3</t>
  </si>
  <si>
    <t>Europese Aanbesteding</t>
  </si>
  <si>
    <t>Vergelijkingswaarde</t>
  </si>
  <si>
    <t>Indicatie eigen score</t>
  </si>
  <si>
    <t>Score Kwaliteit</t>
  </si>
  <si>
    <t>Procenten</t>
  </si>
  <si>
    <t xml:space="preserve">Kwaliteit in eisen </t>
  </si>
  <si>
    <t>%</t>
  </si>
  <si>
    <r>
      <t xml:space="preserve">Eigen inschattting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</si>
  <si>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</si>
  <si>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</si>
  <si>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</si>
  <si>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</si>
  <si>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</si>
  <si>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</si>
  <si>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</si>
  <si>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</si>
  <si>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</si>
  <si>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</si>
  <si>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</si>
  <si>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</si>
  <si>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</si>
  <si>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</si>
  <si>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</si>
  <si>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</si>
  <si>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</si>
  <si>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</si>
  <si>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</si>
  <si>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</si>
  <si>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</si>
  <si>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</si>
  <si>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</si>
  <si>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</si>
  <si>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</si>
  <si>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</si>
  <si>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</si>
  <si>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</si>
  <si>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</si>
  <si>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</si>
  <si>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</si>
  <si>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</si>
  <si>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</si>
  <si>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</si>
  <si>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</si>
  <si>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</si>
  <si>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</si>
  <si>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</si>
  <si>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</si>
  <si>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</si>
  <si>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</si>
  <si>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</si>
  <si>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</si>
  <si>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</si>
  <si>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</si>
  <si>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</si>
  <si>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</si>
  <si>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</si>
  <si>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Core</t>
  </si>
  <si>
    <t xml:space="preserve"> Kenmerk: IUC 20-004</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</si>
  <si>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</si>
  <si>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sdef</t>
  </si>
  <si>
    <t>EMVI-Grafiek</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</si>
</sst>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_-* #,##0_-;_-* #,##0\-;_-* &quot;-&quot;??_-;_-@_-"/>
    <numFmt numFmtId="167" formatCode="0_ ;\-0\ "/>
    <numFmt numFmtId="168" formatCode="_ * #,##0_ ;_ * \-#,##0_ ;_ * &quot;-&quot;??_ ;_ @_ "/>
    <numFmt numFmtId="169" formatCode="0.0%"/>
    <numFmt numFmtId="170" formatCode="#,##0_ ;\-#,##0\ "/>
    <numFmt numFmtId="171" formatCode="&quot;€&quot;\ #,##0.00"/>
    <numFmt numFmtId="172" formatCode="_(&quot;€&quot;* #,##0.00_);_(&quot;€&quot;* \(#,##0.00\);_(&quot;€&quot;* &quot;-&quot;??_);_(@_)"/>
    <numFmt numFmtId="173" formatCode="_(* #,##0.00_);_(* \(#,##0.00\);_(* &quot;-&quot;??_);_(@_)"/>
    <numFmt numFmtId="174" formatCode="&quot;€&quot;#,##0.00_);\(&quot;€&quot;#,##0.00\)"/>
    <numFmt numFmtId="175" formatCode="0.0"/>
    <numFmt numFmtId="176" formatCode="0.000"/>
    <numFmt numFmtId="177" formatCode="_ &quot;€&quot;\ * #,##0_ ;_ &quot;€&quot;\ * \-#,##0_ ;_ &quot;€&quot;\ * &quot;-&quot;??_ ;_ @_ "/>
  </numFmts>
  <fonts count="55"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b/>
      <vertAlign val="superscript"/>
      <sz val="10"/>
      <color theme="1"/>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name val="Verdana"/>
      <family val="2"/>
    </font>
    <font>
      <i/>
      <sz val="10"/>
      <color theme="1"/>
      <name val="Verdana"/>
      <family val="2"/>
    </font>
    <font>
      <sz val="11"/>
      <color theme="1"/>
      <name val="Verdana"/>
      <family val="2"/>
    </font>
    <font>
      <b/>
      <sz val="12"/>
      <color indexed="10"/>
      <name val="Verdana"/>
      <family val="2"/>
    </font>
    <font>
      <sz val="12"/>
      <color theme="1"/>
      <name val="Verdana"/>
      <family val="2"/>
    </font>
    <font>
      <sz val="8"/>
      <color theme="1"/>
      <name val="Verdana"/>
      <family val="2"/>
    </font>
    <font>
      <sz val="18"/>
      <color theme="1"/>
      <name val="Verdana"/>
      <family val="2"/>
    </font>
    <font>
      <b/>
      <sz val="10"/>
      <color theme="0"/>
      <name val="Verdana"/>
      <family val="2"/>
    </font>
    <font>
      <b/>
      <sz val="12"/>
      <color theme="0"/>
      <name val="Verdana"/>
      <family val="2"/>
    </font>
    <font>
      <b/>
      <i/>
      <sz val="10"/>
      <color theme="1"/>
      <name val="Verdana"/>
      <family val="2"/>
    </font>
    <font>
      <b/>
      <sz val="11"/>
      <color theme="1"/>
      <name val="Verdana"/>
      <family val="2"/>
    </font>
    <font>
      <b/>
      <sz val="11"/>
      <color theme="1"/>
      <name val="Calibri"/>
      <family val="2"/>
      <scheme val="minor"/>
    </font>
    <font>
      <sz val="20"/>
      <color theme="1"/>
      <name val="Verdana"/>
      <family val="2"/>
    </font>
    <font>
      <vertAlign val="superscript"/>
      <sz val="10"/>
      <color theme="1"/>
      <name val="Verdana"/>
      <family val="2"/>
    </font>
    <font>
      <sz val="11"/>
      <name val="Verdana"/>
      <family val="2"/>
    </font>
    <font>
      <i/>
      <sz val="11"/>
      <name val="Verdana"/>
      <family val="2"/>
    </font>
    <font>
      <u/>
      <sz val="11"/>
      <color theme="10"/>
      <name val="Calibri"/>
      <family val="2"/>
      <scheme val="minor"/>
    </font>
    <font>
      <sz val="11"/>
      <name val="Calibri"/>
      <family val="2"/>
      <scheme val="minor"/>
    </font>
    <font>
      <b/>
      <vertAlign val="superscript"/>
      <sz val="10"/>
      <name val="Verdana"/>
      <family val="2"/>
    </font>
    <font>
      <b/>
      <sz val="12"/>
      <name val="Verdana"/>
      <family val="2"/>
    </font>
    <font>
      <vertAlign val="superscript"/>
      <sz val="10"/>
      <name val="Verdana"/>
      <family val="2"/>
    </font>
    <font>
      <sz val="10"/>
      <color rgb="FFFF0000"/>
      <name val="Verdana"/>
      <family val="2"/>
    </font>
    <font>
      <b/>
      <sz val="8"/>
      <color rgb="FFFF0000"/>
      <name val="Verdana"/>
      <family val="2"/>
    </font>
    <font>
      <b/>
      <sz val="8"/>
      <color rgb="FF0070C0"/>
      <name val="Verdana"/>
      <family val="2"/>
    </font>
    <font>
      <i/>
      <sz val="11"/>
      <color theme="1"/>
      <name val="Verdana"/>
      <family val="2"/>
    </font>
    <font>
      <sz val="11"/>
      <color theme="1"/>
      <name val="Arial"/>
      <family val="2"/>
    </font>
    <font>
      <vertAlign val="superscript"/>
      <sz val="11"/>
      <color theme="1"/>
      <name val="Verdana"/>
      <family val="2"/>
    </font>
    <font>
      <b/>
      <i/>
      <sz val="11"/>
      <color theme="1"/>
      <name val="Verdana"/>
      <family val="2"/>
    </font>
    <font>
      <sz val="11"/>
      <color theme="0"/>
      <name val="Calibri"/>
      <family val="2"/>
      <scheme val="minor"/>
    </font>
    <font>
      <sz val="11"/>
      <color theme="0"/>
      <name val="Verdana"/>
      <family val="2"/>
    </font>
    <font>
      <sz val="24"/>
      <color theme="0"/>
      <name val="Verdana"/>
      <family val="2"/>
    </font>
    <font>
      <b/>
      <sz val="11"/>
      <color theme="0"/>
      <name val="Verdana"/>
      <family val="2"/>
    </font>
    <font>
      <i/>
      <sz val="11"/>
      <color theme="0"/>
      <name val="Verdana"/>
      <family val="2"/>
    </font>
    <font>
      <sz val="12"/>
      <color theme="0"/>
      <name val="Verdana"/>
      <family val="2"/>
    </font>
    <font>
      <i/>
      <sz val="12"/>
      <color theme="0"/>
      <name val="Verdana"/>
      <family val="2"/>
    </font>
    <font>
      <b/>
      <sz val="14"/>
      <color theme="0"/>
      <name val="Verdana"/>
      <family val="2"/>
    </font>
  </fonts>
  <fills count="14">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rgb="FFF4F169"/>
        <bgColor indexed="64"/>
      </patternFill>
    </fill>
  </fills>
  <borders count="2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medium">
        <color auto="1"/>
      </top>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72" fontId="1" fillId="0" borderId="0" applyFont="0" applyFill="0" applyBorder="0" applyAlignment="0" applyProtection="0"/>
    <xf numFmtId="173" fontId="1" fillId="0" borderId="0" applyFont="0" applyFill="0" applyBorder="0" applyAlignment="0" applyProtection="0"/>
    <xf numFmtId="44" fontId="1" fillId="0" borderId="0" applyFont="0" applyFill="0" applyBorder="0" applyAlignment="0" applyProtection="0"/>
    <xf numFmtId="0" fontId="35" fillId="0" borderId="0" applyNumberFormat="0" applyFill="0" applyBorder="0" applyAlignment="0" applyProtection="0"/>
  </cellStyleXfs>
  <cellXfs count="493">
    <xf numFmtId="0" fontId="0" fillId="0" borderId="0" xfId="0"/>
    <xf numFmtId="0" fontId="17" fillId="0" borderId="0" xfId="0" applyFont="1" applyAlignment="1" applyProtection="1">
      <protection hidden="1"/>
    </xf>
    <xf numFmtId="0" fontId="16" fillId="3" borderId="0" xfId="0" applyFont="1" applyFill="1" applyProtection="1">
      <protection hidden="1"/>
    </xf>
    <xf numFmtId="0" fontId="18" fillId="3" borderId="0" xfId="0" applyFont="1" applyFill="1" applyProtection="1">
      <protection hidden="1"/>
    </xf>
    <xf numFmtId="164" fontId="17" fillId="0" borderId="0" xfId="0" applyNumberFormat="1" applyFont="1" applyAlignment="1" applyProtection="1">
      <protection hidden="1"/>
    </xf>
    <xf numFmtId="44" fontId="17" fillId="0" borderId="0" xfId="2" applyFont="1" applyAlignment="1" applyProtection="1">
      <alignment horizontal="left"/>
      <protection hidden="1"/>
    </xf>
    <xf numFmtId="0" fontId="4" fillId="3" borderId="0" xfId="0" applyFont="1" applyFill="1" applyProtection="1">
      <protection hidden="1"/>
    </xf>
    <xf numFmtId="0" fontId="13" fillId="3" borderId="0" xfId="0" applyFont="1" applyFill="1" applyProtection="1">
      <protection hidden="1"/>
    </xf>
    <xf numFmtId="1" fontId="11" fillId="0" borderId="1" xfId="0" applyNumberFormat="1" applyFont="1" applyFill="1" applyBorder="1" applyProtection="1">
      <protection hidden="1"/>
    </xf>
    <xf numFmtId="1" fontId="17" fillId="0" borderId="1" xfId="0" applyNumberFormat="1" applyFont="1" applyFill="1" applyBorder="1" applyProtection="1">
      <protection hidden="1"/>
    </xf>
    <xf numFmtId="1" fontId="11" fillId="0" borderId="0" xfId="0" applyNumberFormat="1" applyFont="1" applyFill="1" applyBorder="1" applyProtection="1">
      <protection hidden="1"/>
    </xf>
    <xf numFmtId="1" fontId="17" fillId="0" borderId="0" xfId="0" applyNumberFormat="1" applyFont="1" applyFill="1" applyBorder="1" applyProtection="1">
      <protection hidden="1"/>
    </xf>
    <xf numFmtId="1" fontId="17" fillId="0" borderId="0" xfId="0" applyNumberFormat="1" applyFont="1" applyFill="1" applyBorder="1" applyAlignment="1" applyProtection="1">
      <alignment horizontal="right"/>
      <protection hidden="1"/>
    </xf>
    <xf numFmtId="44" fontId="17" fillId="0" borderId="0" xfId="2" applyFont="1" applyFill="1" applyBorder="1" applyAlignment="1" applyProtection="1">
      <alignment horizontal="right" vertical="center"/>
      <protection hidden="1"/>
    </xf>
    <xf numFmtId="0" fontId="17" fillId="0" borderId="0" xfId="0" applyFont="1" applyBorder="1" applyAlignment="1" applyProtection="1">
      <protection hidden="1"/>
    </xf>
    <xf numFmtId="44" fontId="19" fillId="0" borderId="0" xfId="2" applyFont="1" applyFill="1" applyBorder="1" applyProtection="1">
      <protection hidden="1"/>
    </xf>
    <xf numFmtId="0" fontId="8" fillId="4" borderId="0" xfId="0" applyFont="1" applyFill="1" applyBorder="1" applyAlignment="1" applyProtection="1">
      <alignment horizontal="left"/>
      <protection hidden="1"/>
    </xf>
    <xf numFmtId="0" fontId="11" fillId="0" borderId="0" xfId="0" applyFont="1" applyBorder="1" applyAlignment="1" applyProtection="1">
      <alignment vertical="center"/>
      <protection hidden="1"/>
    </xf>
    <xf numFmtId="1" fontId="4" fillId="3" borderId="0" xfId="0" applyNumberFormat="1" applyFont="1" applyFill="1" applyBorder="1" applyAlignment="1" applyProtection="1">
      <alignment horizontal="left"/>
      <protection hidden="1"/>
    </xf>
    <xf numFmtId="1" fontId="4" fillId="3" borderId="0" xfId="0" applyNumberFormat="1" applyFont="1" applyFill="1" applyAlignment="1" applyProtection="1">
      <alignment horizontal="left" vertical="top"/>
      <protection hidden="1"/>
    </xf>
    <xf numFmtId="1" fontId="17" fillId="0" borderId="0" xfId="0" applyNumberFormat="1" applyFont="1" applyAlignment="1" applyProtection="1">
      <alignment horizontal="center"/>
      <protection hidden="1"/>
    </xf>
    <xf numFmtId="1" fontId="17" fillId="3" borderId="0" xfId="0" applyNumberFormat="1" applyFont="1" applyFill="1" applyAlignment="1" applyProtection="1">
      <alignment horizontal="center"/>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1" fontId="7" fillId="3" borderId="0" xfId="0" applyNumberFormat="1" applyFont="1" applyFill="1" applyBorder="1" applyAlignment="1" applyProtection="1">
      <alignment horizontal="left"/>
      <protection hidden="1"/>
    </xf>
    <xf numFmtId="1" fontId="8" fillId="3" borderId="0" xfId="0" applyNumberFormat="1" applyFont="1" applyFill="1" applyBorder="1" applyAlignment="1" applyProtection="1">
      <alignment horizontal="left"/>
      <protection hidden="1"/>
    </xf>
    <xf numFmtId="0" fontId="17" fillId="3" borderId="0" xfId="0" applyFont="1" applyFill="1" applyAlignment="1" applyProtection="1">
      <protection hidden="1"/>
    </xf>
    <xf numFmtId="0" fontId="5" fillId="3" borderId="0" xfId="0" applyFont="1" applyFill="1" applyAlignment="1" applyProtection="1">
      <alignment horizontal="left" vertical="center"/>
      <protection hidden="1"/>
    </xf>
    <xf numFmtId="1" fontId="27" fillId="3" borderId="0" xfId="0" applyNumberFormat="1" applyFont="1" applyFill="1" applyAlignment="1" applyProtection="1">
      <alignment horizontal="left"/>
      <protection hidden="1"/>
    </xf>
    <xf numFmtId="1" fontId="20" fillId="3" borderId="0" xfId="0" applyNumberFormat="1" applyFont="1" applyFill="1" applyBorder="1" applyAlignment="1" applyProtection="1">
      <alignment horizontal="left"/>
      <protection hidden="1"/>
    </xf>
    <xf numFmtId="0" fontId="15" fillId="3" borderId="0" xfId="0" applyFont="1" applyFill="1" applyBorder="1" applyAlignment="1" applyProtection="1">
      <alignment horizontal="left" vertical="center"/>
      <protection hidden="1"/>
    </xf>
    <xf numFmtId="164" fontId="29" fillId="3" borderId="5" xfId="0" applyNumberFormat="1" applyFont="1" applyFill="1" applyBorder="1" applyAlignment="1" applyProtection="1">
      <alignment vertical="center"/>
      <protection hidden="1"/>
    </xf>
    <xf numFmtId="164" fontId="29" fillId="3" borderId="6" xfId="0" applyNumberFormat="1" applyFont="1" applyFill="1" applyBorder="1" applyAlignment="1" applyProtection="1">
      <alignment vertical="center"/>
      <protection hidden="1"/>
    </xf>
    <xf numFmtId="1" fontId="33" fillId="0" borderId="0" xfId="0" applyNumberFormat="1" applyFont="1" applyFill="1" applyBorder="1" applyProtection="1">
      <protection hidden="1"/>
    </xf>
    <xf numFmtId="44" fontId="33" fillId="0" borderId="0" xfId="2" applyFont="1" applyFill="1" applyBorder="1" applyAlignment="1" applyProtection="1">
      <alignment horizontal="right" vertical="center"/>
      <protection hidden="1"/>
    </xf>
    <xf numFmtId="1" fontId="33" fillId="0" borderId="0" xfId="0" applyNumberFormat="1" applyFont="1" applyBorder="1" applyAlignment="1" applyProtection="1">
      <alignment horizontal="center" vertical="center"/>
      <protection hidden="1"/>
    </xf>
    <xf numFmtId="1" fontId="33" fillId="0" borderId="0" xfId="0" applyNumberFormat="1" applyFont="1" applyFill="1" applyBorder="1" applyAlignment="1" applyProtection="1">
      <alignment horizontal="center"/>
      <protection hidden="1"/>
    </xf>
    <xf numFmtId="1" fontId="33" fillId="0" borderId="0" xfId="0" applyNumberFormat="1" applyFont="1" applyAlignment="1" applyProtection="1">
      <alignment horizontal="center"/>
      <protection hidden="1"/>
    </xf>
    <xf numFmtId="1" fontId="34" fillId="0" borderId="0" xfId="0" applyNumberFormat="1" applyFont="1" applyFill="1" applyBorder="1" applyProtection="1">
      <protection hidden="1"/>
    </xf>
    <xf numFmtId="1" fontId="11" fillId="0" borderId="0" xfId="0" applyNumberFormat="1" applyFont="1" applyFill="1" applyBorder="1" applyAlignment="1" applyProtection="1">
      <alignment vertical="center" wrapText="1"/>
      <protection hidden="1"/>
    </xf>
    <xf numFmtId="1" fontId="30" fillId="4" borderId="5" xfId="12" applyNumberFormat="1" applyFont="1" applyFill="1" applyBorder="1" applyAlignment="1" applyProtection="1">
      <alignment horizontal="center" vertical="center"/>
      <protection hidden="1"/>
    </xf>
    <xf numFmtId="164" fontId="29" fillId="3" borderId="16" xfId="0" applyNumberFormat="1" applyFont="1" applyFill="1" applyBorder="1" applyAlignment="1" applyProtection="1">
      <alignment vertical="center"/>
      <protection hidden="1"/>
    </xf>
    <xf numFmtId="1" fontId="19" fillId="0" borderId="0" xfId="0" applyNumberFormat="1" applyFont="1" applyFill="1" applyBorder="1" applyProtection="1">
      <protection hidden="1"/>
    </xf>
    <xf numFmtId="44" fontId="19" fillId="0" borderId="0" xfId="2" applyFont="1" applyFill="1" applyBorder="1" applyAlignment="1" applyProtection="1">
      <alignment horizontal="right" vertical="center"/>
      <protection hidden="1"/>
    </xf>
    <xf numFmtId="0" fontId="8" fillId="3" borderId="5" xfId="0" applyFont="1" applyFill="1" applyBorder="1" applyAlignment="1" applyProtection="1">
      <alignment vertical="center"/>
      <protection hidden="1"/>
    </xf>
    <xf numFmtId="0" fontId="17" fillId="3" borderId="16" xfId="0" applyFont="1" applyFill="1" applyBorder="1" applyAlignment="1" applyProtection="1">
      <protection hidden="1"/>
    </xf>
    <xf numFmtId="0" fontId="17" fillId="3" borderId="6" xfId="0" applyFont="1" applyFill="1" applyBorder="1" applyAlignment="1" applyProtection="1">
      <protection hidden="1"/>
    </xf>
    <xf numFmtId="44" fontId="11" fillId="11" borderId="2" xfId="2" applyFont="1" applyFill="1" applyBorder="1" applyAlignment="1" applyProtection="1">
      <alignment vertical="center"/>
      <protection hidden="1"/>
    </xf>
    <xf numFmtId="44" fontId="38" fillId="6" borderId="3" xfId="0" applyNumberFormat="1" applyFont="1" applyFill="1" applyBorder="1" applyAlignment="1" applyProtection="1">
      <alignment vertical="center"/>
      <protection hidden="1"/>
    </xf>
    <xf numFmtId="1" fontId="33" fillId="0" borderId="4" xfId="0" applyNumberFormat="1" applyFont="1" applyBorder="1" applyAlignment="1" applyProtection="1">
      <alignment horizontal="center" vertical="center"/>
      <protection hidden="1"/>
    </xf>
    <xf numFmtId="0" fontId="3" fillId="0" borderId="0" xfId="0" applyFont="1" applyAlignment="1" applyProtection="1">
      <alignment vertical="top"/>
      <protection hidden="1"/>
    </xf>
    <xf numFmtId="0" fontId="11" fillId="0" borderId="0" xfId="0" applyFont="1" applyAlignment="1" applyProtection="1">
      <alignment vertical="top"/>
      <protection hidden="1"/>
    </xf>
    <xf numFmtId="164" fontId="21" fillId="0" borderId="0" xfId="0" applyNumberFormat="1" applyFont="1" applyAlignment="1" applyProtection="1">
      <alignment horizontal="left" vertical="top"/>
      <protection hidden="1"/>
    </xf>
    <xf numFmtId="164" fontId="21" fillId="0" borderId="0" xfId="0" applyNumberFormat="1" applyFont="1" applyAlignment="1" applyProtection="1">
      <alignment vertical="top"/>
      <protection hidden="1"/>
    </xf>
    <xf numFmtId="0" fontId="21" fillId="0" borderId="0" xfId="0" applyFont="1" applyAlignment="1" applyProtection="1">
      <alignment vertical="top"/>
      <protection hidden="1"/>
    </xf>
    <xf numFmtId="1" fontId="7" fillId="3" borderId="0" xfId="0" applyNumberFormat="1" applyFont="1" applyFill="1" applyBorder="1" applyAlignment="1" applyProtection="1">
      <alignment horizontal="left" vertical="top"/>
      <protection hidden="1"/>
    </xf>
    <xf numFmtId="164" fontId="5" fillId="3" borderId="0" xfId="0" applyNumberFormat="1" applyFont="1" applyFill="1" applyBorder="1" applyAlignment="1" applyProtection="1">
      <alignment horizontal="left" vertical="top"/>
      <protection hidden="1"/>
    </xf>
    <xf numFmtId="164" fontId="5" fillId="3" borderId="0" xfId="0" applyNumberFormat="1" applyFont="1" applyFill="1" applyBorder="1" applyAlignment="1" applyProtection="1">
      <alignment vertical="top"/>
      <protection hidden="1"/>
    </xf>
    <xf numFmtId="0" fontId="22" fillId="0" borderId="0" xfId="0" applyFont="1" applyAlignment="1" applyProtection="1">
      <alignment vertical="top"/>
      <protection hidden="1"/>
    </xf>
    <xf numFmtId="0" fontId="6" fillId="0" borderId="0" xfId="0" applyFont="1" applyAlignment="1" applyProtection="1">
      <alignment vertical="top"/>
      <protection hidden="1"/>
    </xf>
    <xf numFmtId="1" fontId="8" fillId="3" borderId="0" xfId="0" applyNumberFormat="1" applyFont="1" applyFill="1" applyBorder="1" applyAlignment="1" applyProtection="1">
      <alignment horizontal="left" vertical="top"/>
      <protection hidden="1"/>
    </xf>
    <xf numFmtId="164" fontId="7" fillId="3" borderId="0" xfId="0" applyNumberFormat="1" applyFont="1" applyFill="1" applyBorder="1" applyAlignment="1" applyProtection="1">
      <alignment horizontal="left" vertical="top"/>
      <protection hidden="1"/>
    </xf>
    <xf numFmtId="164" fontId="7" fillId="3" borderId="0" xfId="0" applyNumberFormat="1" applyFont="1" applyFill="1" applyBorder="1" applyAlignment="1" applyProtection="1">
      <alignment vertical="top"/>
      <protection hidden="1"/>
    </xf>
    <xf numFmtId="1" fontId="27" fillId="3" borderId="0" xfId="0" applyNumberFormat="1" applyFont="1" applyFill="1" applyAlignment="1" applyProtection="1">
      <alignment horizontal="left" vertical="top"/>
      <protection hidden="1"/>
    </xf>
    <xf numFmtId="164" fontId="9" fillId="3" borderId="0" xfId="0" applyNumberFormat="1" applyFont="1" applyFill="1" applyBorder="1" applyAlignment="1" applyProtection="1">
      <alignment horizontal="left" vertical="top"/>
      <protection hidden="1"/>
    </xf>
    <xf numFmtId="164" fontId="9" fillId="3" borderId="0" xfId="0" applyNumberFormat="1" applyFont="1" applyFill="1" applyBorder="1" applyAlignment="1" applyProtection="1">
      <alignment vertical="top"/>
      <protection hidden="1"/>
    </xf>
    <xf numFmtId="1" fontId="20" fillId="3" borderId="0" xfId="0" applyNumberFormat="1" applyFont="1" applyFill="1" applyBorder="1" applyAlignment="1" applyProtection="1">
      <alignment horizontal="left" vertical="top"/>
      <protection hidden="1"/>
    </xf>
    <xf numFmtId="0" fontId="28" fillId="3" borderId="0" xfId="0" applyFont="1" applyFill="1" applyBorder="1" applyAlignment="1" applyProtection="1">
      <alignment vertical="top"/>
      <protection hidden="1"/>
    </xf>
    <xf numFmtId="0" fontId="4" fillId="3" borderId="0" xfId="0" applyFont="1" applyFill="1" applyBorder="1" applyAlignment="1" applyProtection="1">
      <alignment vertical="top"/>
      <protection hidden="1"/>
    </xf>
    <xf numFmtId="1" fontId="9" fillId="3" borderId="0" xfId="0" applyNumberFormat="1" applyFont="1" applyFill="1" applyBorder="1" applyAlignment="1" applyProtection="1">
      <alignment horizontal="left" vertical="top"/>
      <protection hidden="1"/>
    </xf>
    <xf numFmtId="1" fontId="9" fillId="3" borderId="0" xfId="0" applyNumberFormat="1" applyFont="1" applyFill="1" applyBorder="1" applyAlignment="1" applyProtection="1">
      <alignment horizontal="right" vertical="top"/>
      <protection hidden="1"/>
    </xf>
    <xf numFmtId="0" fontId="3" fillId="0" borderId="0" xfId="0" applyFont="1" applyAlignment="1" applyProtection="1">
      <alignment horizontal="left" vertical="top"/>
      <protection hidden="1"/>
    </xf>
    <xf numFmtId="1" fontId="11" fillId="0" borderId="1" xfId="0" applyNumberFormat="1" applyFont="1" applyFill="1" applyBorder="1" applyAlignment="1" applyProtection="1">
      <alignment vertical="top"/>
      <protection hidden="1"/>
    </xf>
    <xf numFmtId="1" fontId="17" fillId="0" borderId="1" xfId="0" applyNumberFormat="1" applyFont="1" applyFill="1" applyBorder="1" applyAlignment="1" applyProtection="1">
      <alignment horizontal="left" vertical="top"/>
      <protection hidden="1"/>
    </xf>
    <xf numFmtId="1" fontId="17" fillId="0" borderId="1" xfId="0" applyNumberFormat="1" applyFont="1" applyFill="1" applyBorder="1" applyAlignment="1" applyProtection="1">
      <alignment vertical="top"/>
      <protection hidden="1"/>
    </xf>
    <xf numFmtId="1" fontId="11" fillId="0" borderId="0" xfId="0" applyNumberFormat="1" applyFont="1" applyFill="1" applyBorder="1" applyAlignment="1" applyProtection="1">
      <alignment vertical="top"/>
      <protection hidden="1"/>
    </xf>
    <xf numFmtId="1" fontId="17" fillId="0" borderId="0" xfId="0" applyNumberFormat="1" applyFont="1" applyFill="1" applyBorder="1" applyAlignment="1" applyProtection="1">
      <alignment horizontal="left" vertical="top"/>
      <protection hidden="1"/>
    </xf>
    <xf numFmtId="0" fontId="4" fillId="0" borderId="0" xfId="0" applyFont="1" applyAlignment="1" applyProtection="1">
      <alignment vertical="top"/>
      <protection hidden="1"/>
    </xf>
    <xf numFmtId="0" fontId="5" fillId="3" borderId="7" xfId="0" applyFont="1" applyFill="1" applyBorder="1" applyAlignment="1" applyProtection="1">
      <alignment horizontal="left" vertical="top"/>
      <protection hidden="1"/>
    </xf>
    <xf numFmtId="164" fontId="16" fillId="3" borderId="4" xfId="0" applyNumberFormat="1" applyFont="1" applyFill="1" applyBorder="1" applyAlignment="1" applyProtection="1">
      <alignment horizontal="left" vertical="top"/>
      <protection hidden="1"/>
    </xf>
    <xf numFmtId="164" fontId="16" fillId="3" borderId="4" xfId="0" applyNumberFormat="1" applyFont="1" applyFill="1" applyBorder="1" applyAlignment="1" applyProtection="1">
      <alignment horizontal="right" vertical="top"/>
      <protection hidden="1"/>
    </xf>
    <xf numFmtId="0" fontId="4" fillId="3" borderId="4" xfId="0" applyFont="1" applyFill="1" applyBorder="1" applyAlignment="1" applyProtection="1">
      <alignment vertical="top"/>
      <protection hidden="1"/>
    </xf>
    <xf numFmtId="0" fontId="4" fillId="3" borderId="8" xfId="0" applyFont="1" applyFill="1" applyBorder="1" applyAlignment="1" applyProtection="1">
      <alignment vertical="top"/>
      <protection hidden="1"/>
    </xf>
    <xf numFmtId="0" fontId="3" fillId="3" borderId="14" xfId="0" applyFont="1" applyFill="1" applyBorder="1" applyAlignment="1" applyProtection="1">
      <alignment vertical="top"/>
      <protection hidden="1"/>
    </xf>
    <xf numFmtId="1" fontId="4" fillId="3" borderId="11" xfId="0" applyNumberFormat="1" applyFont="1" applyFill="1" applyBorder="1" applyAlignment="1" applyProtection="1">
      <alignment horizontal="left" vertical="top"/>
      <protection hidden="1"/>
    </xf>
    <xf numFmtId="1" fontId="4" fillId="3" borderId="11" xfId="0" applyNumberFormat="1" applyFont="1" applyFill="1" applyBorder="1" applyAlignment="1" applyProtection="1">
      <alignment horizontal="right" vertical="top"/>
      <protection hidden="1"/>
    </xf>
    <xf numFmtId="0" fontId="4" fillId="3" borderId="11" xfId="0" applyFont="1" applyFill="1" applyBorder="1" applyAlignment="1" applyProtection="1">
      <alignment vertical="top"/>
      <protection hidden="1"/>
    </xf>
    <xf numFmtId="0" fontId="4" fillId="3" borderId="12" xfId="0" applyFont="1" applyFill="1" applyBorder="1" applyAlignment="1" applyProtection="1">
      <alignment vertical="top"/>
      <protection hidden="1"/>
    </xf>
    <xf numFmtId="0" fontId="4" fillId="0" borderId="0" xfId="0" applyFont="1" applyAlignment="1" applyProtection="1">
      <alignment horizontal="left" vertical="top"/>
      <protection hidden="1"/>
    </xf>
    <xf numFmtId="0" fontId="4" fillId="4" borderId="2" xfId="0" applyFont="1" applyFill="1" applyBorder="1" applyAlignment="1" applyProtection="1">
      <alignment horizontal="left" vertical="top" wrapText="1"/>
      <protection hidden="1"/>
    </xf>
    <xf numFmtId="44" fontId="16" fillId="0" borderId="0" xfId="2" applyFont="1" applyAlignment="1" applyProtection="1">
      <alignment horizontal="left" vertical="top"/>
      <protection hidden="1"/>
    </xf>
    <xf numFmtId="44" fontId="16" fillId="0" borderId="0" xfId="2" applyFont="1" applyAlignment="1" applyProtection="1">
      <alignment vertical="top"/>
      <protection hidden="1"/>
    </xf>
    <xf numFmtId="0" fontId="16" fillId="4" borderId="17" xfId="0" applyFont="1" applyFill="1" applyBorder="1" applyAlignment="1" applyProtection="1">
      <alignment horizontal="left" vertical="top" wrapText="1"/>
      <protection hidden="1"/>
    </xf>
    <xf numFmtId="166" fontId="16" fillId="4" borderId="17" xfId="1" applyNumberFormat="1" applyFont="1" applyFill="1" applyBorder="1" applyAlignment="1" applyProtection="1">
      <alignment horizontal="left" vertical="top"/>
      <protection hidden="1"/>
    </xf>
    <xf numFmtId="166" fontId="16" fillId="4" borderId="17" xfId="1" applyNumberFormat="1" applyFont="1" applyFill="1" applyBorder="1" applyAlignment="1" applyProtection="1">
      <alignment horizontal="right" vertical="top"/>
      <protection hidden="1"/>
    </xf>
    <xf numFmtId="0" fontId="16" fillId="0" borderId="17" xfId="0" applyFont="1" applyBorder="1" applyAlignment="1" applyProtection="1">
      <alignment vertical="top"/>
      <protection hidden="1"/>
    </xf>
    <xf numFmtId="0" fontId="16" fillId="4" borderId="15" xfId="0" applyFont="1" applyFill="1" applyBorder="1" applyAlignment="1" applyProtection="1">
      <alignment horizontal="left" vertical="top" wrapText="1"/>
      <protection hidden="1"/>
    </xf>
    <xf numFmtId="166" fontId="16" fillId="4" borderId="13" xfId="1" applyNumberFormat="1" applyFont="1" applyFill="1" applyBorder="1" applyAlignment="1" applyProtection="1">
      <alignment horizontal="left" vertical="top"/>
      <protection hidden="1"/>
    </xf>
    <xf numFmtId="0" fontId="16" fillId="0" borderId="15" xfId="0" applyFont="1" applyBorder="1" applyAlignment="1" applyProtection="1">
      <alignment vertical="top"/>
      <protection hidden="1"/>
    </xf>
    <xf numFmtId="166" fontId="16" fillId="4" borderId="8" xfId="1" applyNumberFormat="1" applyFont="1" applyFill="1" applyBorder="1" applyAlignment="1" applyProtection="1">
      <alignment horizontal="left" vertical="top"/>
      <protection hidden="1"/>
    </xf>
    <xf numFmtId="166" fontId="16" fillId="4" borderId="12" xfId="1" applyNumberFormat="1" applyFont="1" applyFill="1" applyBorder="1" applyAlignment="1" applyProtection="1">
      <alignment horizontal="left" vertical="top"/>
      <protection hidden="1"/>
    </xf>
    <xf numFmtId="166" fontId="16" fillId="4" borderId="15" xfId="1" applyNumberFormat="1" applyFont="1" applyFill="1" applyBorder="1" applyAlignment="1" applyProtection="1">
      <alignment horizontal="right" vertical="top"/>
      <protection hidden="1"/>
    </xf>
    <xf numFmtId="0" fontId="16" fillId="0" borderId="0" xfId="0" applyFont="1" applyAlignment="1" applyProtection="1">
      <alignment vertical="top"/>
      <protection hidden="1"/>
    </xf>
    <xf numFmtId="0" fontId="4" fillId="4" borderId="17" xfId="0" applyFont="1" applyFill="1" applyBorder="1" applyAlignment="1" applyProtection="1">
      <alignment horizontal="left" vertical="top" wrapText="1"/>
      <protection hidden="1"/>
    </xf>
    <xf numFmtId="44" fontId="16" fillId="0" borderId="0" xfId="2" applyFont="1" applyBorder="1" applyAlignment="1" applyProtection="1">
      <alignment vertical="top"/>
      <protection hidden="1"/>
    </xf>
    <xf numFmtId="166" fontId="16" fillId="4" borderId="15" xfId="1" applyNumberFormat="1" applyFont="1" applyFill="1" applyBorder="1" applyAlignment="1" applyProtection="1">
      <alignment horizontal="left" vertical="top"/>
      <protection hidden="1"/>
    </xf>
    <xf numFmtId="0" fontId="4" fillId="0" borderId="2" xfId="0" applyFont="1" applyFill="1" applyBorder="1" applyAlignment="1" applyProtection="1">
      <alignment horizontal="left" vertical="top" wrapText="1"/>
      <protection hidden="1"/>
    </xf>
    <xf numFmtId="166" fontId="16" fillId="4" borderId="2" xfId="1" applyNumberFormat="1" applyFont="1" applyFill="1" applyBorder="1" applyAlignment="1" applyProtection="1">
      <alignment horizontal="left" vertical="top"/>
      <protection hidden="1"/>
    </xf>
    <xf numFmtId="166" fontId="16" fillId="4" borderId="2" xfId="1" applyNumberFormat="1" applyFont="1" applyFill="1" applyBorder="1" applyAlignment="1" applyProtection="1">
      <alignment horizontal="right" vertical="top"/>
      <protection hidden="1"/>
    </xf>
    <xf numFmtId="44" fontId="16" fillId="0" borderId="2" xfId="2" applyFont="1" applyBorder="1" applyAlignment="1" applyProtection="1">
      <alignment vertical="top"/>
      <protection hidden="1"/>
    </xf>
    <xf numFmtId="0" fontId="16" fillId="0" borderId="2" xfId="0" applyFont="1" applyBorder="1" applyAlignment="1" applyProtection="1">
      <alignment vertical="top"/>
      <protection hidden="1"/>
    </xf>
    <xf numFmtId="0" fontId="16" fillId="0" borderId="0" xfId="0" applyFont="1" applyFill="1" applyBorder="1" applyAlignment="1" applyProtection="1">
      <alignment horizontal="left" vertical="top" wrapText="1"/>
      <protection hidden="1"/>
    </xf>
    <xf numFmtId="166" fontId="16" fillId="4" borderId="0" xfId="1" applyNumberFormat="1" applyFont="1" applyFill="1" applyBorder="1" applyAlignment="1" applyProtection="1">
      <alignment horizontal="left" vertical="top"/>
      <protection hidden="1"/>
    </xf>
    <xf numFmtId="0" fontId="4" fillId="0" borderId="2" xfId="0" applyFont="1" applyBorder="1" applyAlignment="1" applyProtection="1">
      <alignment horizontal="left" vertical="top"/>
      <protection hidden="1"/>
    </xf>
    <xf numFmtId="0" fontId="4" fillId="0" borderId="0" xfId="0" applyFont="1" applyBorder="1" applyAlignment="1" applyProtection="1">
      <alignment vertical="top"/>
      <protection hidden="1"/>
    </xf>
    <xf numFmtId="44" fontId="4" fillId="0" borderId="2" xfId="0" applyNumberFormat="1" applyFont="1" applyBorder="1" applyAlignment="1" applyProtection="1">
      <alignment vertical="top"/>
      <protection hidden="1"/>
    </xf>
    <xf numFmtId="44" fontId="5" fillId="6" borderId="3" xfId="0" applyNumberFormat="1" applyFont="1" applyFill="1" applyBorder="1" applyAlignment="1" applyProtection="1">
      <alignment vertical="top"/>
      <protection hidden="1"/>
    </xf>
    <xf numFmtId="164" fontId="21" fillId="0" borderId="0" xfId="0" applyNumberFormat="1" applyFont="1" applyAlignment="1" applyProtection="1">
      <alignment horizontal="right" vertical="top"/>
      <protection hidden="1"/>
    </xf>
    <xf numFmtId="1" fontId="17" fillId="0" borderId="0" xfId="0" applyNumberFormat="1" applyFont="1" applyFill="1" applyBorder="1" applyAlignment="1" applyProtection="1">
      <alignment vertical="top"/>
      <protection hidden="1"/>
    </xf>
    <xf numFmtId="164" fontId="16" fillId="3" borderId="8" xfId="0" applyNumberFormat="1" applyFont="1" applyFill="1" applyBorder="1" applyAlignment="1" applyProtection="1">
      <alignment horizontal="right" vertical="top"/>
      <protection hidden="1"/>
    </xf>
    <xf numFmtId="0" fontId="3" fillId="3" borderId="9" xfId="0" applyFont="1" applyFill="1" applyBorder="1" applyAlignment="1" applyProtection="1">
      <alignment vertical="top"/>
      <protection hidden="1"/>
    </xf>
    <xf numFmtId="1" fontId="4" fillId="3" borderId="0" xfId="0" applyNumberFormat="1" applyFont="1" applyFill="1" applyBorder="1" applyAlignment="1" applyProtection="1">
      <alignment horizontal="right" vertical="top"/>
      <protection hidden="1"/>
    </xf>
    <xf numFmtId="1" fontId="4" fillId="3" borderId="12" xfId="0" applyNumberFormat="1" applyFont="1" applyFill="1" applyBorder="1" applyAlignment="1" applyProtection="1">
      <alignment horizontal="right" vertical="top"/>
      <protection hidden="1"/>
    </xf>
    <xf numFmtId="0" fontId="16" fillId="4" borderId="2" xfId="0" applyFont="1" applyFill="1" applyBorder="1" applyAlignment="1" applyProtection="1">
      <alignment horizontal="left" vertical="top" wrapText="1"/>
      <protection hidden="1"/>
    </xf>
    <xf numFmtId="0" fontId="16" fillId="0" borderId="2" xfId="0" applyFont="1" applyFill="1" applyBorder="1" applyAlignment="1" applyProtection="1">
      <alignment horizontal="left" vertical="top" wrapText="1"/>
      <protection hidden="1"/>
    </xf>
    <xf numFmtId="0" fontId="40" fillId="0" borderId="0" xfId="0" applyFont="1" applyAlignment="1" applyProtection="1">
      <alignment vertical="top"/>
      <protection hidden="1"/>
    </xf>
    <xf numFmtId="1" fontId="4" fillId="3" borderId="2" xfId="0" applyNumberFormat="1" applyFont="1" applyFill="1" applyBorder="1" applyAlignment="1" applyProtection="1">
      <alignment horizontal="right" vertical="top"/>
      <protection hidden="1"/>
    </xf>
    <xf numFmtId="164" fontId="22" fillId="0" borderId="0" xfId="0" applyNumberFormat="1" applyFont="1" applyAlignment="1" applyProtection="1">
      <alignment vertical="top"/>
      <protection hidden="1"/>
    </xf>
    <xf numFmtId="0" fontId="7" fillId="3" borderId="0" xfId="0" applyFont="1" applyFill="1" applyBorder="1" applyAlignment="1" applyProtection="1">
      <alignment vertical="top"/>
      <protection hidden="1"/>
    </xf>
    <xf numFmtId="164" fontId="22" fillId="3" borderId="0" xfId="0" applyNumberFormat="1" applyFont="1" applyFill="1" applyAlignment="1" applyProtection="1">
      <alignment vertical="top"/>
      <protection hidden="1"/>
    </xf>
    <xf numFmtId="0" fontId="25" fillId="3" borderId="0" xfId="0" applyFont="1" applyFill="1" applyAlignment="1" applyProtection="1">
      <alignment vertical="top"/>
      <protection hidden="1"/>
    </xf>
    <xf numFmtId="0" fontId="25" fillId="0" borderId="0" xfId="0" applyFont="1" applyAlignment="1" applyProtection="1">
      <alignment vertical="top"/>
      <protection hidden="1"/>
    </xf>
    <xf numFmtId="0" fontId="24" fillId="3" borderId="0" xfId="0" applyFont="1" applyFill="1" applyAlignment="1" applyProtection="1">
      <alignment vertical="top"/>
      <protection hidden="1"/>
    </xf>
    <xf numFmtId="0" fontId="24" fillId="0" borderId="0" xfId="0" applyFont="1" applyAlignment="1" applyProtection="1">
      <alignment vertical="top"/>
      <protection hidden="1"/>
    </xf>
    <xf numFmtId="3" fontId="9" fillId="3" borderId="0" xfId="0" applyNumberFormat="1" applyFont="1" applyFill="1" applyBorder="1" applyAlignment="1" applyProtection="1">
      <alignment horizontal="right" vertical="top"/>
      <protection hidden="1"/>
    </xf>
    <xf numFmtId="164" fontId="9" fillId="3" borderId="0" xfId="0" applyNumberFormat="1" applyFont="1" applyFill="1" applyBorder="1" applyAlignment="1" applyProtection="1">
      <alignment horizontal="right" vertical="top"/>
      <protection hidden="1"/>
    </xf>
    <xf numFmtId="164" fontId="4" fillId="3" borderId="4" xfId="0" applyNumberFormat="1" applyFont="1" applyFill="1" applyBorder="1" applyAlignment="1" applyProtection="1">
      <alignment horizontal="left" vertical="top"/>
      <protection hidden="1"/>
    </xf>
    <xf numFmtId="1" fontId="4" fillId="3" borderId="21" xfId="0" applyNumberFormat="1" applyFont="1" applyFill="1" applyBorder="1" applyAlignment="1" applyProtection="1">
      <alignment horizontal="right" vertical="top"/>
      <protection hidden="1"/>
    </xf>
    <xf numFmtId="166" fontId="16" fillId="4" borderId="22" xfId="1" applyNumberFormat="1" applyFont="1" applyFill="1" applyBorder="1" applyAlignment="1" applyProtection="1">
      <alignment horizontal="right" vertical="top"/>
      <protection hidden="1"/>
    </xf>
    <xf numFmtId="166" fontId="16" fillId="4" borderId="6" xfId="1" applyNumberFormat="1" applyFont="1" applyFill="1" applyBorder="1" applyAlignment="1" applyProtection="1">
      <alignment horizontal="right" vertical="top"/>
      <protection hidden="1"/>
    </xf>
    <xf numFmtId="166" fontId="16" fillId="4" borderId="23" xfId="1" applyNumberFormat="1" applyFont="1" applyFill="1" applyBorder="1" applyAlignment="1" applyProtection="1">
      <alignment horizontal="right" vertical="top"/>
      <protection hidden="1"/>
    </xf>
    <xf numFmtId="166" fontId="16" fillId="4" borderId="12" xfId="1" applyNumberFormat="1" applyFont="1" applyFill="1" applyBorder="1" applyAlignment="1" applyProtection="1">
      <alignment horizontal="right" vertical="top"/>
      <protection hidden="1"/>
    </xf>
    <xf numFmtId="0" fontId="31" fillId="0" borderId="0" xfId="0" applyFont="1" applyAlignment="1" applyProtection="1">
      <alignment horizontal="center" vertical="top"/>
      <protection hidden="1"/>
    </xf>
    <xf numFmtId="0" fontId="5" fillId="3" borderId="5" xfId="0" applyFont="1" applyFill="1" applyBorder="1" applyAlignment="1" applyProtection="1">
      <alignment vertical="top"/>
      <protection hidden="1"/>
    </xf>
    <xf numFmtId="164" fontId="16" fillId="3" borderId="16" xfId="0" applyNumberFormat="1" applyFont="1" applyFill="1" applyBorder="1" applyAlignment="1" applyProtection="1">
      <alignment vertical="top"/>
      <protection hidden="1"/>
    </xf>
    <xf numFmtId="164" fontId="22" fillId="3" borderId="16" xfId="0" applyNumberFormat="1" applyFont="1" applyFill="1" applyBorder="1" applyAlignment="1" applyProtection="1">
      <alignment vertical="top"/>
      <protection hidden="1"/>
    </xf>
    <xf numFmtId="164" fontId="22" fillId="3" borderId="6" xfId="0" applyNumberFormat="1" applyFont="1" applyFill="1" applyBorder="1" applyAlignment="1" applyProtection="1">
      <alignment vertical="top"/>
      <protection hidden="1"/>
    </xf>
    <xf numFmtId="164" fontId="28" fillId="3" borderId="2" xfId="0" applyNumberFormat="1" applyFont="1" applyFill="1" applyBorder="1" applyAlignment="1" applyProtection="1">
      <alignment horizontal="left" vertical="top"/>
      <protection hidden="1"/>
    </xf>
    <xf numFmtId="164" fontId="28" fillId="3" borderId="5" xfId="0" applyNumberFormat="1" applyFont="1" applyFill="1" applyBorder="1" applyAlignment="1" applyProtection="1">
      <alignment horizontal="left" vertical="top"/>
      <protection hidden="1"/>
    </xf>
    <xf numFmtId="164" fontId="28" fillId="3" borderId="16" xfId="0" applyNumberFormat="1" applyFont="1" applyFill="1" applyBorder="1" applyAlignment="1" applyProtection="1">
      <alignment horizontal="left" vertical="top"/>
      <protection hidden="1"/>
    </xf>
    <xf numFmtId="164" fontId="28" fillId="3" borderId="6" xfId="0" applyNumberFormat="1" applyFont="1" applyFill="1" applyBorder="1" applyAlignment="1" applyProtection="1">
      <alignment horizontal="left" vertical="top"/>
      <protection hidden="1"/>
    </xf>
    <xf numFmtId="0" fontId="15" fillId="5" borderId="2" xfId="1" applyNumberFormat="1" applyFont="1" applyFill="1" applyBorder="1" applyAlignment="1" applyProtection="1">
      <alignment horizontal="left" vertical="top"/>
      <protection locked="0"/>
    </xf>
    <xf numFmtId="1" fontId="19" fillId="0" borderId="1" xfId="0" applyNumberFormat="1" applyFont="1" applyFill="1" applyBorder="1" applyAlignment="1" applyProtection="1">
      <alignment vertical="top"/>
      <protection hidden="1"/>
    </xf>
    <xf numFmtId="0" fontId="4" fillId="3" borderId="4" xfId="0" applyFont="1" applyFill="1" applyBorder="1" applyAlignment="1" applyProtection="1">
      <alignment horizontal="right" vertical="top"/>
      <protection hidden="1"/>
    </xf>
    <xf numFmtId="164" fontId="4" fillId="3" borderId="4" xfId="0" applyNumberFormat="1" applyFont="1" applyFill="1" applyBorder="1" applyAlignment="1" applyProtection="1">
      <alignment horizontal="right" vertical="top"/>
      <protection hidden="1"/>
    </xf>
    <xf numFmtId="164" fontId="4" fillId="3" borderId="4" xfId="0" applyNumberFormat="1" applyFont="1" applyFill="1" applyBorder="1" applyAlignment="1" applyProtection="1">
      <alignment horizontal="center" vertical="top"/>
      <protection hidden="1"/>
    </xf>
    <xf numFmtId="164" fontId="4" fillId="3" borderId="8" xfId="0" applyNumberFormat="1" applyFont="1" applyFill="1" applyBorder="1" applyAlignment="1" applyProtection="1">
      <alignment horizontal="center" vertical="top"/>
      <protection hidden="1"/>
    </xf>
    <xf numFmtId="0" fontId="24" fillId="3" borderId="4" xfId="0" applyFont="1" applyFill="1" applyBorder="1" applyAlignment="1" applyProtection="1">
      <alignment vertical="top"/>
      <protection hidden="1"/>
    </xf>
    <xf numFmtId="0" fontId="24" fillId="3" borderId="8" xfId="0" applyFont="1" applyFill="1" applyBorder="1" applyAlignment="1" applyProtection="1">
      <alignment vertical="top"/>
      <protection hidden="1"/>
    </xf>
    <xf numFmtId="0" fontId="5" fillId="3" borderId="9" xfId="0" applyFont="1" applyFill="1" applyBorder="1" applyAlignment="1" applyProtection="1">
      <alignment horizontal="left" vertical="top"/>
      <protection hidden="1"/>
    </xf>
    <xf numFmtId="0" fontId="4" fillId="3" borderId="0" xfId="0" applyFont="1" applyFill="1" applyBorder="1" applyAlignment="1" applyProtection="1">
      <alignment horizontal="right" vertical="top"/>
      <protection hidden="1"/>
    </xf>
    <xf numFmtId="164" fontId="4" fillId="3" borderId="0" xfId="0" applyNumberFormat="1" applyFont="1" applyFill="1" applyBorder="1" applyAlignment="1" applyProtection="1">
      <alignment horizontal="right" vertical="top"/>
      <protection hidden="1"/>
    </xf>
    <xf numFmtId="164" fontId="4" fillId="3" borderId="0" xfId="0" applyNumberFormat="1" applyFont="1" applyFill="1" applyBorder="1" applyAlignment="1" applyProtection="1">
      <alignment horizontal="center" vertical="top"/>
      <protection hidden="1"/>
    </xf>
    <xf numFmtId="164" fontId="4" fillId="3" borderId="10" xfId="0" applyNumberFormat="1" applyFont="1" applyFill="1" applyBorder="1" applyAlignment="1" applyProtection="1">
      <alignment horizontal="center" vertical="top"/>
      <protection hidden="1"/>
    </xf>
    <xf numFmtId="0" fontId="24" fillId="3" borderId="9" xfId="0" applyFont="1" applyFill="1" applyBorder="1" applyAlignment="1" applyProtection="1">
      <alignment vertical="top"/>
      <protection hidden="1"/>
    </xf>
    <xf numFmtId="0" fontId="24" fillId="3" borderId="0" xfId="0" applyFont="1" applyFill="1" applyBorder="1" applyAlignment="1" applyProtection="1">
      <alignment vertical="top"/>
      <protection hidden="1"/>
    </xf>
    <xf numFmtId="0" fontId="24" fillId="3" borderId="10" xfId="0" applyFont="1" applyFill="1" applyBorder="1" applyAlignment="1" applyProtection="1">
      <alignment vertical="top"/>
      <protection hidden="1"/>
    </xf>
    <xf numFmtId="0" fontId="4" fillId="3" borderId="9" xfId="0" applyFont="1" applyFill="1" applyBorder="1" applyAlignment="1" applyProtection="1">
      <alignment horizontal="center" vertical="top"/>
      <protection hidden="1"/>
    </xf>
    <xf numFmtId="0" fontId="4" fillId="3" borderId="9" xfId="0" applyFont="1" applyFill="1" applyBorder="1" applyAlignment="1" applyProtection="1">
      <alignment horizontal="right" vertical="top"/>
      <protection hidden="1"/>
    </xf>
    <xf numFmtId="49" fontId="4" fillId="3" borderId="11" xfId="0" applyNumberFormat="1" applyFont="1" applyFill="1" applyBorder="1" applyAlignment="1" applyProtection="1">
      <alignment horizontal="right" vertical="top"/>
      <protection hidden="1"/>
    </xf>
    <xf numFmtId="0" fontId="15" fillId="0" borderId="2" xfId="0" applyNumberFormat="1" applyFont="1" applyFill="1" applyBorder="1" applyAlignment="1" applyProtection="1">
      <alignment horizontal="right" vertical="top"/>
      <protection locked="0"/>
    </xf>
    <xf numFmtId="44" fontId="16" fillId="5" borderId="2" xfId="11" applyFont="1" applyFill="1" applyBorder="1" applyAlignment="1" applyProtection="1">
      <alignment vertical="top"/>
      <protection locked="0"/>
    </xf>
    <xf numFmtId="44" fontId="16" fillId="4" borderId="2" xfId="11" applyFont="1" applyFill="1" applyBorder="1" applyAlignment="1" applyProtection="1">
      <alignment vertical="top"/>
      <protection locked="0"/>
    </xf>
    <xf numFmtId="164" fontId="4" fillId="3" borderId="9" xfId="0" applyNumberFormat="1" applyFont="1" applyFill="1" applyBorder="1" applyAlignment="1" applyProtection="1">
      <alignment horizontal="center" vertical="top"/>
      <protection hidden="1"/>
    </xf>
    <xf numFmtId="0" fontId="16" fillId="3" borderId="9" xfId="0" applyFont="1" applyFill="1" applyBorder="1" applyAlignment="1" applyProtection="1">
      <alignment horizontal="left" vertical="top"/>
      <protection hidden="1"/>
    </xf>
    <xf numFmtId="164" fontId="12" fillId="3" borderId="0" xfId="0" applyNumberFormat="1" applyFont="1" applyFill="1" applyBorder="1" applyAlignment="1" applyProtection="1">
      <alignment horizontal="center" vertical="top"/>
      <protection hidden="1"/>
    </xf>
    <xf numFmtId="164" fontId="12" fillId="3" borderId="0" xfId="0" applyNumberFormat="1" applyFont="1" applyFill="1" applyBorder="1" applyAlignment="1" applyProtection="1">
      <alignment horizontal="right" vertical="top"/>
      <protection hidden="1"/>
    </xf>
    <xf numFmtId="164" fontId="4" fillId="3" borderId="10" xfId="0" applyNumberFormat="1" applyFont="1" applyFill="1" applyBorder="1" applyAlignment="1" applyProtection="1">
      <alignment horizontal="right" vertical="top"/>
      <protection hidden="1"/>
    </xf>
    <xf numFmtId="164" fontId="12" fillId="3" borderId="0" xfId="0" applyNumberFormat="1" applyFont="1" applyFill="1" applyBorder="1" applyAlignment="1" applyProtection="1">
      <alignment horizontal="right" vertical="top" wrapText="1"/>
      <protection hidden="1"/>
    </xf>
    <xf numFmtId="49" fontId="12" fillId="3" borderId="0" xfId="0" applyNumberFormat="1" applyFont="1" applyFill="1" applyBorder="1" applyAlignment="1" applyProtection="1">
      <alignment horizontal="right" vertical="top"/>
      <protection hidden="1"/>
    </xf>
    <xf numFmtId="49" fontId="4" fillId="3" borderId="10" xfId="0" applyNumberFormat="1" applyFont="1" applyFill="1" applyBorder="1" applyAlignment="1" applyProtection="1">
      <alignment horizontal="right" vertical="top"/>
      <protection hidden="1"/>
    </xf>
    <xf numFmtId="0" fontId="4" fillId="3" borderId="14" xfId="0" applyFont="1" applyFill="1" applyBorder="1" applyAlignment="1" applyProtection="1">
      <alignment horizontal="right" vertical="top"/>
      <protection hidden="1"/>
    </xf>
    <xf numFmtId="164" fontId="12" fillId="3" borderId="14" xfId="0" applyNumberFormat="1" applyFont="1" applyFill="1" applyBorder="1" applyAlignment="1" applyProtection="1">
      <alignment horizontal="center" vertical="top"/>
      <protection hidden="1"/>
    </xf>
    <xf numFmtId="164" fontId="12" fillId="3" borderId="12" xfId="0" applyNumberFormat="1" applyFont="1" applyFill="1" applyBorder="1" applyAlignment="1" applyProtection="1">
      <alignment horizontal="center" vertical="top"/>
      <protection hidden="1"/>
    </xf>
    <xf numFmtId="164" fontId="12" fillId="3" borderId="11" xfId="0" applyNumberFormat="1" applyFont="1" applyFill="1" applyBorder="1" applyAlignment="1" applyProtection="1">
      <alignment horizontal="right" vertical="top"/>
      <protection hidden="1"/>
    </xf>
    <xf numFmtId="164" fontId="12" fillId="3" borderId="11" xfId="0" applyNumberFormat="1" applyFont="1" applyFill="1" applyBorder="1" applyAlignment="1" applyProtection="1">
      <alignment horizontal="right" vertical="top" wrapText="1"/>
      <protection hidden="1"/>
    </xf>
    <xf numFmtId="164" fontId="4" fillId="3" borderId="12" xfId="0" applyNumberFormat="1" applyFont="1" applyFill="1" applyBorder="1" applyAlignment="1" applyProtection="1">
      <alignment horizontal="right" vertical="top"/>
      <protection hidden="1"/>
    </xf>
    <xf numFmtId="164" fontId="22" fillId="3" borderId="14" xfId="0" applyNumberFormat="1" applyFont="1" applyFill="1" applyBorder="1" applyAlignment="1" applyProtection="1">
      <alignment vertical="top"/>
      <protection hidden="1"/>
    </xf>
    <xf numFmtId="3" fontId="24" fillId="0" borderId="0" xfId="0" applyNumberFormat="1" applyFont="1" applyAlignment="1" applyProtection="1">
      <alignment vertical="top"/>
      <protection hidden="1"/>
    </xf>
    <xf numFmtId="0" fontId="9" fillId="0" borderId="0" xfId="0" applyFont="1" applyAlignment="1" applyProtection="1">
      <alignment vertical="top"/>
      <protection hidden="1"/>
    </xf>
    <xf numFmtId="3" fontId="16" fillId="0" borderId="2" xfId="1" applyNumberFormat="1" applyFont="1" applyFill="1" applyBorder="1" applyAlignment="1" applyProtection="1">
      <alignment vertical="top"/>
      <protection hidden="1"/>
    </xf>
    <xf numFmtId="166" fontId="15" fillId="0" borderId="2" xfId="1" applyNumberFormat="1" applyFont="1" applyFill="1" applyBorder="1" applyAlignment="1" applyProtection="1">
      <alignment horizontal="right" vertical="top"/>
      <protection hidden="1"/>
    </xf>
    <xf numFmtId="170" fontId="16" fillId="0" borderId="15" xfId="1" applyNumberFormat="1" applyFont="1" applyFill="1" applyBorder="1" applyAlignment="1" applyProtection="1">
      <alignment horizontal="right" vertical="top"/>
      <protection hidden="1"/>
    </xf>
    <xf numFmtId="172" fontId="16" fillId="0" borderId="15" xfId="9" applyFont="1" applyFill="1" applyBorder="1" applyAlignment="1" applyProtection="1">
      <alignment horizontal="right" vertical="top"/>
      <protection hidden="1"/>
    </xf>
    <xf numFmtId="169" fontId="16" fillId="5" borderId="2" xfId="6" applyNumberFormat="1" applyFont="1" applyFill="1" applyBorder="1" applyAlignment="1" applyProtection="1">
      <alignment horizontal="right" vertical="top"/>
      <protection locked="0"/>
    </xf>
    <xf numFmtId="44" fontId="16" fillId="10" borderId="2" xfId="11" applyFont="1" applyFill="1" applyBorder="1" applyAlignment="1" applyProtection="1">
      <alignment horizontal="center" vertical="top"/>
      <protection hidden="1"/>
    </xf>
    <xf numFmtId="0" fontId="17" fillId="0" borderId="2" xfId="0" applyFont="1" applyBorder="1" applyAlignment="1" applyProtection="1">
      <alignment horizontal="right" vertical="top"/>
      <protection hidden="1"/>
    </xf>
    <xf numFmtId="0" fontId="16" fillId="4" borderId="0" xfId="0" applyFont="1" applyFill="1" applyAlignment="1" applyProtection="1">
      <alignment horizontal="center" vertical="top"/>
      <protection hidden="1"/>
    </xf>
    <xf numFmtId="0" fontId="24" fillId="0" borderId="2" xfId="0" applyFont="1" applyBorder="1" applyAlignment="1" applyProtection="1">
      <alignment horizontal="right" vertical="top"/>
      <protection hidden="1"/>
    </xf>
    <xf numFmtId="0" fontId="3" fillId="0" borderId="0" xfId="0" applyFont="1" applyAlignment="1" applyProtection="1">
      <alignment vertical="top"/>
      <protection locked="0"/>
    </xf>
    <xf numFmtId="0" fontId="4" fillId="9" borderId="2" xfId="0" applyFont="1" applyFill="1" applyBorder="1" applyAlignment="1" applyProtection="1">
      <alignment horizontal="right" vertical="top"/>
      <protection hidden="1"/>
    </xf>
    <xf numFmtId="44" fontId="24" fillId="0" borderId="0" xfId="0" applyNumberFormat="1" applyFont="1" applyAlignment="1" applyProtection="1">
      <alignment vertical="top"/>
      <protection hidden="1"/>
    </xf>
    <xf numFmtId="164" fontId="23" fillId="0" borderId="0" xfId="0" applyNumberFormat="1" applyFont="1" applyAlignment="1" applyProtection="1">
      <alignment vertical="top"/>
      <protection hidden="1"/>
    </xf>
    <xf numFmtId="1" fontId="4" fillId="3" borderId="16" xfId="0" applyNumberFormat="1" applyFont="1" applyFill="1" applyBorder="1" applyAlignment="1" applyProtection="1">
      <alignment horizontal="right" vertical="top"/>
      <protection hidden="1"/>
    </xf>
    <xf numFmtId="1" fontId="4" fillId="3" borderId="6" xfId="0" applyNumberFormat="1" applyFont="1" applyFill="1" applyBorder="1" applyAlignment="1" applyProtection="1">
      <alignment horizontal="right" vertical="top"/>
      <protection hidden="1"/>
    </xf>
    <xf numFmtId="0" fontId="16" fillId="4" borderId="2" xfId="0" applyFont="1" applyFill="1" applyBorder="1" applyAlignment="1" applyProtection="1">
      <alignment horizontal="right" vertical="top"/>
      <protection hidden="1"/>
    </xf>
    <xf numFmtId="168" fontId="16" fillId="0" borderId="2" xfId="1" applyNumberFormat="1" applyFont="1" applyFill="1" applyBorder="1" applyAlignment="1" applyProtection="1">
      <alignment horizontal="right" vertical="top"/>
      <protection locked="0"/>
    </xf>
    <xf numFmtId="168" fontId="16" fillId="0" borderId="2" xfId="1" applyNumberFormat="1" applyFont="1" applyFill="1" applyBorder="1" applyAlignment="1" applyProtection="1">
      <alignment horizontal="right" vertical="top"/>
      <protection hidden="1"/>
    </xf>
    <xf numFmtId="7" fontId="16" fillId="0" borderId="2" xfId="11" applyNumberFormat="1" applyFont="1" applyFill="1" applyBorder="1" applyAlignment="1" applyProtection="1">
      <alignment vertical="top"/>
      <protection hidden="1"/>
    </xf>
    <xf numFmtId="164" fontId="16" fillId="7" borderId="3" xfId="0" applyNumberFormat="1" applyFont="1" applyFill="1" applyBorder="1" applyAlignment="1" applyProtection="1">
      <alignment vertical="top"/>
      <protection hidden="1"/>
    </xf>
    <xf numFmtId="0" fontId="4" fillId="0" borderId="2" xfId="0" applyFont="1" applyBorder="1" applyAlignment="1" applyProtection="1">
      <alignment horizontal="right" vertical="top"/>
      <protection hidden="1"/>
    </xf>
    <xf numFmtId="164" fontId="4" fillId="7" borderId="3" xfId="0" applyNumberFormat="1" applyFont="1" applyFill="1" applyBorder="1" applyAlignment="1" applyProtection="1">
      <alignment vertical="top"/>
      <protection hidden="1"/>
    </xf>
    <xf numFmtId="0" fontId="4" fillId="3" borderId="6" xfId="0" applyFont="1" applyFill="1" applyBorder="1" applyAlignment="1" applyProtection="1">
      <alignment horizontal="right" vertical="top"/>
      <protection hidden="1"/>
    </xf>
    <xf numFmtId="0" fontId="4" fillId="0" borderId="2" xfId="0" applyFont="1" applyBorder="1" applyAlignment="1" applyProtection="1">
      <alignment vertical="top"/>
      <protection hidden="1"/>
    </xf>
    <xf numFmtId="164" fontId="4" fillId="12" borderId="3" xfId="0" applyNumberFormat="1" applyFont="1" applyFill="1" applyBorder="1" applyAlignment="1" applyProtection="1">
      <alignment vertical="top"/>
      <protection hidden="1"/>
    </xf>
    <xf numFmtId="8" fontId="4" fillId="0" borderId="0" xfId="0" applyNumberFormat="1" applyFont="1" applyAlignment="1" applyProtection="1">
      <alignment vertical="top"/>
      <protection hidden="1"/>
    </xf>
    <xf numFmtId="0" fontId="4" fillId="0" borderId="1" xfId="0" applyFont="1" applyBorder="1" applyAlignment="1" applyProtection="1">
      <alignment vertical="top"/>
      <protection hidden="1"/>
    </xf>
    <xf numFmtId="8" fontId="4" fillId="0" borderId="1" xfId="0" applyNumberFormat="1" applyFont="1" applyBorder="1" applyAlignment="1" applyProtection="1">
      <alignment vertical="top"/>
      <protection hidden="1"/>
    </xf>
    <xf numFmtId="0" fontId="3" fillId="0" borderId="1" xfId="0" applyFont="1" applyBorder="1" applyAlignment="1" applyProtection="1">
      <alignment vertical="top"/>
      <protection hidden="1"/>
    </xf>
    <xf numFmtId="164" fontId="22" fillId="0" borderId="1" xfId="0" applyNumberFormat="1" applyFont="1" applyBorder="1" applyAlignment="1" applyProtection="1">
      <alignment vertical="top"/>
      <protection hidden="1"/>
    </xf>
    <xf numFmtId="0" fontId="24" fillId="0" borderId="1" xfId="0" applyFont="1" applyBorder="1" applyAlignment="1" applyProtection="1">
      <alignment vertical="top"/>
      <protection hidden="1"/>
    </xf>
    <xf numFmtId="0" fontId="4" fillId="0" borderId="19" xfId="0" applyFont="1" applyBorder="1" applyAlignment="1" applyProtection="1">
      <alignment vertical="top"/>
      <protection hidden="1"/>
    </xf>
    <xf numFmtId="8" fontId="4" fillId="0" borderId="19" xfId="0" applyNumberFormat="1" applyFont="1" applyBorder="1" applyAlignment="1" applyProtection="1">
      <alignment vertical="top"/>
      <protection hidden="1"/>
    </xf>
    <xf numFmtId="0" fontId="3" fillId="0" borderId="19" xfId="0" applyFont="1" applyBorder="1" applyAlignment="1" applyProtection="1">
      <alignment vertical="top"/>
      <protection hidden="1"/>
    </xf>
    <xf numFmtId="164" fontId="22" fillId="0" borderId="19" xfId="0" applyNumberFormat="1" applyFont="1" applyBorder="1" applyAlignment="1" applyProtection="1">
      <alignment vertical="top"/>
      <protection hidden="1"/>
    </xf>
    <xf numFmtId="0" fontId="24" fillId="0" borderId="19" xfId="0" applyFont="1" applyBorder="1" applyAlignment="1" applyProtection="1">
      <alignment vertical="top"/>
      <protection hidden="1"/>
    </xf>
    <xf numFmtId="44" fontId="16" fillId="5" borderId="2" xfId="11" applyNumberFormat="1" applyFont="1" applyFill="1" applyBorder="1" applyAlignment="1" applyProtection="1">
      <alignment vertical="top"/>
      <protection locked="0"/>
    </xf>
    <xf numFmtId="164" fontId="4" fillId="6" borderId="3" xfId="0" applyNumberFormat="1" applyFont="1" applyFill="1" applyBorder="1" applyAlignment="1" applyProtection="1">
      <alignment vertical="top"/>
      <protection hidden="1"/>
    </xf>
    <xf numFmtId="0" fontId="16" fillId="0" borderId="15" xfId="0" applyFont="1" applyFill="1" applyBorder="1" applyAlignment="1" applyProtection="1">
      <alignment horizontal="left" vertical="top"/>
      <protection hidden="1"/>
    </xf>
    <xf numFmtId="0" fontId="16" fillId="4" borderId="2" xfId="0" applyFont="1" applyFill="1" applyBorder="1" applyAlignment="1" applyProtection="1">
      <alignment horizontal="left" vertical="top"/>
      <protection hidden="1"/>
    </xf>
    <xf numFmtId="164" fontId="4" fillId="3" borderId="0" xfId="0" applyNumberFormat="1" applyFont="1" applyFill="1" applyBorder="1" applyAlignment="1" applyProtection="1">
      <alignment horizontal="left" vertical="top"/>
      <protection hidden="1"/>
    </xf>
    <xf numFmtId="0" fontId="4" fillId="3" borderId="0" xfId="0" applyFont="1" applyFill="1" applyBorder="1" applyAlignment="1" applyProtection="1">
      <alignment horizontal="left" vertical="top"/>
      <protection hidden="1"/>
    </xf>
    <xf numFmtId="49" fontId="4" fillId="3" borderId="11" xfId="0" applyNumberFormat="1" applyFont="1" applyFill="1" applyBorder="1" applyAlignment="1" applyProtection="1">
      <alignment horizontal="left" vertical="top"/>
      <protection hidden="1"/>
    </xf>
    <xf numFmtId="164" fontId="12" fillId="3" borderId="2" xfId="0" applyNumberFormat="1" applyFont="1" applyFill="1" applyBorder="1" applyAlignment="1" applyProtection="1">
      <alignment horizontal="center" vertical="top"/>
      <protection hidden="1"/>
    </xf>
    <xf numFmtId="164" fontId="12" fillId="3" borderId="0" xfId="0" applyNumberFormat="1" applyFont="1" applyFill="1" applyBorder="1" applyAlignment="1" applyProtection="1">
      <alignment horizontal="left" vertical="top" wrapText="1"/>
      <protection hidden="1"/>
    </xf>
    <xf numFmtId="164" fontId="12" fillId="3" borderId="11" xfId="0" applyNumberFormat="1" applyFont="1" applyFill="1" applyBorder="1" applyAlignment="1" applyProtection="1">
      <alignment horizontal="left" vertical="top" wrapText="1"/>
      <protection hidden="1"/>
    </xf>
    <xf numFmtId="49" fontId="4" fillId="3" borderId="10" xfId="0" applyNumberFormat="1" applyFont="1" applyFill="1" applyBorder="1" applyAlignment="1" applyProtection="1">
      <alignment horizontal="left" vertical="top"/>
      <protection hidden="1"/>
    </xf>
    <xf numFmtId="164" fontId="4" fillId="3" borderId="12" xfId="0" applyNumberFormat="1" applyFont="1" applyFill="1" applyBorder="1" applyAlignment="1" applyProtection="1">
      <alignment horizontal="left" vertical="top"/>
      <protection hidden="1"/>
    </xf>
    <xf numFmtId="164" fontId="12" fillId="3" borderId="11" xfId="0" applyNumberFormat="1" applyFont="1" applyFill="1" applyBorder="1" applyAlignment="1" applyProtection="1">
      <alignment horizontal="left" vertical="top"/>
      <protection hidden="1"/>
    </xf>
    <xf numFmtId="164" fontId="4" fillId="3" borderId="12" xfId="0" applyNumberFormat="1" applyFont="1" applyFill="1" applyBorder="1" applyAlignment="1" applyProtection="1">
      <alignment horizontal="center" vertical="top"/>
      <protection hidden="1"/>
    </xf>
    <xf numFmtId="0" fontId="24" fillId="3" borderId="10" xfId="0" applyFont="1" applyFill="1" applyBorder="1" applyAlignment="1" applyProtection="1">
      <alignment horizontal="center" vertical="top"/>
      <protection hidden="1"/>
    </xf>
    <xf numFmtId="0" fontId="41" fillId="0" borderId="0" xfId="0" applyFont="1" applyAlignment="1" applyProtection="1">
      <alignment vertical="top"/>
      <protection hidden="1"/>
    </xf>
    <xf numFmtId="164" fontId="16" fillId="7" borderId="3" xfId="0" applyNumberFormat="1" applyFont="1" applyFill="1" applyBorder="1" applyAlignment="1" applyProtection="1">
      <alignment horizontal="right" vertical="top"/>
      <protection hidden="1"/>
    </xf>
    <xf numFmtId="7" fontId="16" fillId="0" borderId="2" xfId="11" applyNumberFormat="1" applyFont="1" applyFill="1" applyBorder="1" applyAlignment="1" applyProtection="1">
      <alignment horizontal="right" vertical="top"/>
      <protection hidden="1"/>
    </xf>
    <xf numFmtId="166" fontId="16" fillId="0" borderId="15" xfId="1" applyNumberFormat="1" applyFont="1" applyFill="1" applyBorder="1" applyAlignment="1" applyProtection="1">
      <alignment horizontal="right" vertical="top"/>
      <protection hidden="1"/>
    </xf>
    <xf numFmtId="166" fontId="16" fillId="0" borderId="2" xfId="1" applyNumberFormat="1" applyFont="1" applyFill="1" applyBorder="1" applyAlignment="1" applyProtection="1">
      <alignment horizontal="right" vertical="top"/>
      <protection hidden="1"/>
    </xf>
    <xf numFmtId="0" fontId="28" fillId="3" borderId="2" xfId="0" applyFont="1" applyFill="1" applyBorder="1" applyAlignment="1" applyProtection="1">
      <alignment vertical="top"/>
      <protection hidden="1"/>
    </xf>
    <xf numFmtId="0" fontId="15" fillId="5" borderId="2" xfId="0" applyNumberFormat="1" applyFont="1" applyFill="1" applyBorder="1" applyAlignment="1" applyProtection="1">
      <alignment horizontal="left" vertical="top"/>
      <protection locked="0"/>
    </xf>
    <xf numFmtId="0" fontId="15" fillId="5" borderId="2" xfId="0" applyNumberFormat="1" applyFont="1" applyFill="1" applyBorder="1" applyAlignment="1" applyProtection="1">
      <alignment horizontal="right" vertical="top"/>
      <protection locked="0"/>
    </xf>
    <xf numFmtId="166" fontId="15" fillId="0" borderId="2" xfId="1" applyNumberFormat="1" applyFont="1" applyFill="1" applyBorder="1" applyAlignment="1" applyProtection="1">
      <alignment horizontal="right" vertical="top"/>
      <protection locked="0"/>
    </xf>
    <xf numFmtId="0" fontId="4" fillId="9" borderId="6" xfId="0" applyFont="1" applyFill="1" applyBorder="1" applyAlignment="1" applyProtection="1">
      <alignment horizontal="right" vertical="top"/>
      <protection hidden="1"/>
    </xf>
    <xf numFmtId="168" fontId="16" fillId="8" borderId="2" xfId="1" applyNumberFormat="1" applyFont="1" applyFill="1" applyBorder="1" applyAlignment="1" applyProtection="1">
      <alignment horizontal="right" vertical="top"/>
      <protection locked="0"/>
    </xf>
    <xf numFmtId="164" fontId="16" fillId="11" borderId="3" xfId="0" applyNumberFormat="1" applyFont="1" applyFill="1" applyBorder="1" applyAlignment="1" applyProtection="1">
      <alignment vertical="top"/>
      <protection hidden="1"/>
    </xf>
    <xf numFmtId="164" fontId="4" fillId="11" borderId="3" xfId="0" applyNumberFormat="1" applyFont="1" applyFill="1" applyBorder="1" applyAlignment="1" applyProtection="1">
      <alignment vertical="top"/>
      <protection hidden="1"/>
    </xf>
    <xf numFmtId="164" fontId="22" fillId="0" borderId="13" xfId="0" applyNumberFormat="1" applyFont="1" applyBorder="1" applyAlignment="1" applyProtection="1">
      <alignment vertical="top"/>
      <protection hidden="1"/>
    </xf>
    <xf numFmtId="44" fontId="16" fillId="0" borderId="9" xfId="0" applyNumberFormat="1" applyFont="1" applyBorder="1" applyAlignment="1" applyProtection="1">
      <alignment vertical="top"/>
      <protection hidden="1"/>
    </xf>
    <xf numFmtId="0" fontId="16" fillId="0" borderId="2" xfId="0" applyFont="1" applyFill="1" applyBorder="1" applyAlignment="1" applyProtection="1">
      <alignment horizontal="left" vertical="top"/>
      <protection hidden="1"/>
    </xf>
    <xf numFmtId="0" fontId="11" fillId="0" borderId="2" xfId="0" applyFont="1" applyFill="1" applyBorder="1" applyAlignment="1" applyProtection="1">
      <alignment horizontal="left" vertical="top"/>
      <protection hidden="1"/>
    </xf>
    <xf numFmtId="164" fontId="4" fillId="3" borderId="9" xfId="0" applyNumberFormat="1" applyFont="1" applyFill="1" applyBorder="1" applyAlignment="1" applyProtection="1">
      <alignment horizontal="left" vertical="top"/>
      <protection hidden="1"/>
    </xf>
    <xf numFmtId="164" fontId="4" fillId="3" borderId="10" xfId="0" applyNumberFormat="1" applyFont="1" applyFill="1" applyBorder="1" applyAlignment="1" applyProtection="1">
      <alignment horizontal="left" vertical="top"/>
      <protection hidden="1"/>
    </xf>
    <xf numFmtId="164" fontId="22" fillId="0" borderId="0" xfId="0" applyNumberFormat="1" applyFont="1" applyAlignment="1" applyProtection="1">
      <alignment horizontal="left" vertical="top"/>
      <protection hidden="1"/>
    </xf>
    <xf numFmtId="0" fontId="24" fillId="3" borderId="9" xfId="0" applyFont="1" applyFill="1" applyBorder="1" applyAlignment="1" applyProtection="1">
      <alignment horizontal="left" vertical="top"/>
      <protection hidden="1"/>
    </xf>
    <xf numFmtId="0" fontId="24" fillId="3" borderId="0" xfId="0" applyFont="1" applyFill="1" applyBorder="1" applyAlignment="1" applyProtection="1">
      <alignment horizontal="left" vertical="top"/>
      <protection hidden="1"/>
    </xf>
    <xf numFmtId="164" fontId="12" fillId="3" borderId="0" xfId="0" applyNumberFormat="1" applyFont="1" applyFill="1" applyBorder="1" applyAlignment="1" applyProtection="1">
      <alignment horizontal="left" vertical="top"/>
      <protection hidden="1"/>
    </xf>
    <xf numFmtId="0" fontId="4" fillId="3" borderId="9" xfId="0" applyFont="1" applyFill="1" applyBorder="1" applyAlignment="1" applyProtection="1">
      <alignment horizontal="left" vertical="top"/>
      <protection hidden="1"/>
    </xf>
    <xf numFmtId="0" fontId="4" fillId="3" borderId="14" xfId="0" applyFont="1" applyFill="1" applyBorder="1" applyAlignment="1" applyProtection="1">
      <alignment horizontal="left" vertical="top"/>
      <protection hidden="1"/>
    </xf>
    <xf numFmtId="164" fontId="12" fillId="3" borderId="14" xfId="0" applyNumberFormat="1" applyFont="1" applyFill="1" applyBorder="1" applyAlignment="1" applyProtection="1">
      <alignment horizontal="left" vertical="top"/>
      <protection hidden="1"/>
    </xf>
    <xf numFmtId="164" fontId="12" fillId="3" borderId="12" xfId="0" applyNumberFormat="1" applyFont="1" applyFill="1" applyBorder="1" applyAlignment="1" applyProtection="1">
      <alignment horizontal="left" vertical="top"/>
      <protection hidden="1"/>
    </xf>
    <xf numFmtId="0" fontId="4" fillId="3" borderId="2" xfId="0" applyFont="1" applyFill="1" applyBorder="1" applyAlignment="1" applyProtection="1">
      <alignment horizontal="right" vertical="top"/>
      <protection hidden="1"/>
    </xf>
    <xf numFmtId="0" fontId="15" fillId="8" borderId="2" xfId="0" applyNumberFormat="1" applyFont="1" applyFill="1" applyBorder="1" applyAlignment="1" applyProtection="1">
      <alignment horizontal="right" vertical="top"/>
      <protection locked="0"/>
    </xf>
    <xf numFmtId="0" fontId="24" fillId="3" borderId="10" xfId="0" applyFont="1" applyFill="1" applyBorder="1" applyAlignment="1" applyProtection="1">
      <alignment horizontal="left" vertical="top"/>
      <protection hidden="1"/>
    </xf>
    <xf numFmtId="0" fontId="21" fillId="0" borderId="0" xfId="0" applyFont="1" applyAlignment="1" applyProtection="1">
      <alignment horizontal="left" vertical="top"/>
      <protection hidden="1"/>
    </xf>
    <xf numFmtId="0" fontId="24" fillId="0" borderId="0" xfId="0" applyFont="1" applyAlignment="1" applyProtection="1">
      <alignment horizontal="left" vertical="top"/>
      <protection hidden="1"/>
    </xf>
    <xf numFmtId="164" fontId="12" fillId="3" borderId="9" xfId="0" applyNumberFormat="1" applyFont="1" applyFill="1" applyBorder="1" applyAlignment="1" applyProtection="1">
      <alignment horizontal="left" vertical="top" wrapText="1"/>
      <protection hidden="1"/>
    </xf>
    <xf numFmtId="0" fontId="12" fillId="3" borderId="11" xfId="0" applyNumberFormat="1" applyFont="1" applyFill="1" applyBorder="1" applyAlignment="1" applyProtection="1">
      <alignment horizontal="left" vertical="top" wrapText="1"/>
      <protection hidden="1"/>
    </xf>
    <xf numFmtId="0" fontId="12" fillId="3" borderId="14" xfId="0" applyNumberFormat="1" applyFont="1" applyFill="1" applyBorder="1" applyAlignment="1" applyProtection="1">
      <alignment horizontal="left" vertical="top" wrapText="1"/>
      <protection hidden="1"/>
    </xf>
    <xf numFmtId="3" fontId="24" fillId="0" borderId="0" xfId="0" applyNumberFormat="1" applyFont="1" applyAlignment="1" applyProtection="1">
      <alignment horizontal="left" vertical="top"/>
      <protection hidden="1"/>
    </xf>
    <xf numFmtId="0" fontId="3" fillId="0" borderId="0" xfId="3" applyFont="1" applyAlignment="1" applyProtection="1">
      <alignment vertical="top"/>
      <protection hidden="1"/>
    </xf>
    <xf numFmtId="0" fontId="3" fillId="2" borderId="0" xfId="3" applyFont="1" applyFill="1" applyBorder="1" applyAlignment="1" applyProtection="1">
      <alignment vertical="top"/>
      <protection hidden="1"/>
    </xf>
    <xf numFmtId="0" fontId="6" fillId="0" borderId="0" xfId="3" applyFont="1" applyAlignment="1" applyProtection="1">
      <alignment vertical="top"/>
      <protection hidden="1"/>
    </xf>
    <xf numFmtId="0" fontId="3" fillId="3" borderId="0" xfId="3" applyFont="1" applyFill="1" applyAlignment="1" applyProtection="1">
      <alignment vertical="top"/>
      <protection hidden="1"/>
    </xf>
    <xf numFmtId="0" fontId="6" fillId="3" borderId="0" xfId="3" applyFont="1" applyFill="1" applyBorder="1" applyAlignment="1" applyProtection="1">
      <alignment vertical="top"/>
      <protection hidden="1"/>
    </xf>
    <xf numFmtId="0" fontId="6" fillId="2" borderId="0" xfId="3" applyFont="1" applyFill="1" applyBorder="1" applyAlignment="1" applyProtection="1">
      <alignment vertical="top"/>
      <protection hidden="1"/>
    </xf>
    <xf numFmtId="0" fontId="8" fillId="3" borderId="0" xfId="0" applyFont="1" applyFill="1" applyBorder="1" applyAlignment="1" applyProtection="1">
      <alignment vertical="top"/>
      <protection hidden="1"/>
    </xf>
    <xf numFmtId="0" fontId="3" fillId="3" borderId="0" xfId="3" applyFont="1" applyFill="1" applyBorder="1" applyAlignment="1" applyProtection="1">
      <alignment vertical="top"/>
      <protection hidden="1"/>
    </xf>
    <xf numFmtId="0" fontId="10" fillId="3" borderId="0" xfId="0" applyFont="1" applyFill="1" applyBorder="1" applyAlignment="1" applyProtection="1">
      <alignment vertical="top"/>
      <protection hidden="1"/>
    </xf>
    <xf numFmtId="0" fontId="4" fillId="3" borderId="0" xfId="0" applyFont="1" applyFill="1" applyAlignment="1" applyProtection="1">
      <alignment vertical="top"/>
      <protection hidden="1"/>
    </xf>
    <xf numFmtId="0" fontId="11" fillId="0" borderId="0" xfId="3" applyFont="1" applyAlignment="1" applyProtection="1">
      <alignment vertical="top"/>
      <protection hidden="1"/>
    </xf>
    <xf numFmtId="0" fontId="12" fillId="0" borderId="1" xfId="3" applyFont="1" applyFill="1" applyBorder="1" applyAlignment="1" applyProtection="1">
      <alignment vertical="top"/>
      <protection hidden="1"/>
    </xf>
    <xf numFmtId="164" fontId="11" fillId="0" borderId="1" xfId="3" applyNumberFormat="1" applyFont="1" applyFill="1" applyBorder="1" applyAlignment="1" applyProtection="1">
      <alignment vertical="top"/>
      <protection hidden="1"/>
    </xf>
    <xf numFmtId="0" fontId="12" fillId="0" borderId="0" xfId="3" applyFont="1" applyFill="1" applyBorder="1" applyAlignment="1" applyProtection="1">
      <alignment vertical="top"/>
      <protection hidden="1"/>
    </xf>
    <xf numFmtId="164" fontId="11" fillId="0" borderId="0" xfId="3" applyNumberFormat="1" applyFont="1" applyFill="1" applyBorder="1" applyAlignment="1" applyProtection="1">
      <alignment vertical="top"/>
      <protection hidden="1"/>
    </xf>
    <xf numFmtId="164" fontId="8" fillId="3" borderId="7" xfId="0" applyNumberFormat="1" applyFont="1" applyFill="1" applyBorder="1" applyAlignment="1" applyProtection="1">
      <alignment vertical="top"/>
      <protection hidden="1"/>
    </xf>
    <xf numFmtId="164" fontId="8" fillId="3" borderId="4" xfId="0" applyNumberFormat="1" applyFont="1" applyFill="1" applyBorder="1" applyAlignment="1" applyProtection="1">
      <alignment vertical="top"/>
      <protection hidden="1"/>
    </xf>
    <xf numFmtId="164" fontId="4" fillId="3" borderId="4" xfId="0" applyNumberFormat="1" applyFont="1" applyFill="1" applyBorder="1" applyAlignment="1" applyProtection="1">
      <alignment vertical="top"/>
      <protection hidden="1"/>
    </xf>
    <xf numFmtId="164" fontId="4" fillId="3" borderId="8" xfId="0" applyNumberFormat="1" applyFont="1" applyFill="1" applyBorder="1" applyAlignment="1" applyProtection="1">
      <alignment vertical="top"/>
      <protection hidden="1"/>
    </xf>
    <xf numFmtId="164" fontId="4" fillId="3" borderId="14" xfId="0" applyNumberFormat="1" applyFont="1" applyFill="1" applyBorder="1" applyAlignment="1" applyProtection="1">
      <alignment vertical="top" wrapText="1"/>
      <protection hidden="1"/>
    </xf>
    <xf numFmtId="0" fontId="11" fillId="8" borderId="2" xfId="3" quotePrefix="1" applyFont="1" applyFill="1" applyBorder="1" applyAlignment="1" applyProtection="1">
      <alignment vertical="top" wrapText="1"/>
      <protection locked="0"/>
    </xf>
    <xf numFmtId="164" fontId="11" fillId="5" borderId="15" xfId="3" applyNumberFormat="1" applyFont="1" applyFill="1" applyBorder="1" applyAlignment="1" applyProtection="1">
      <alignment vertical="top"/>
      <protection locked="0"/>
    </xf>
    <xf numFmtId="9" fontId="11" fillId="5" borderId="15" xfId="5" applyFont="1" applyFill="1" applyBorder="1" applyAlignment="1" applyProtection="1">
      <alignment vertical="top"/>
      <protection locked="0"/>
    </xf>
    <xf numFmtId="44" fontId="11" fillId="4" borderId="15" xfId="2" applyFont="1" applyFill="1" applyBorder="1" applyAlignment="1" applyProtection="1">
      <alignment vertical="top"/>
      <protection hidden="1"/>
    </xf>
    <xf numFmtId="0" fontId="4" fillId="3" borderId="5" xfId="0" applyFont="1" applyFill="1" applyBorder="1" applyAlignment="1" applyProtection="1">
      <alignment vertical="top"/>
      <protection hidden="1"/>
    </xf>
    <xf numFmtId="0" fontId="5" fillId="3" borderId="16" xfId="0" applyFont="1" applyFill="1" applyBorder="1" applyAlignment="1" applyProtection="1">
      <alignment vertical="top"/>
      <protection hidden="1"/>
    </xf>
    <xf numFmtId="168" fontId="16" fillId="0" borderId="17" xfId="1" applyNumberFormat="1" applyFont="1" applyFill="1" applyBorder="1" applyAlignment="1" applyProtection="1">
      <alignment horizontal="right" vertical="top"/>
      <protection locked="0"/>
    </xf>
    <xf numFmtId="164" fontId="16" fillId="0" borderId="18" xfId="0" applyNumberFormat="1" applyFont="1" applyFill="1" applyBorder="1" applyAlignment="1" applyProtection="1">
      <alignment vertical="top"/>
      <protection hidden="1"/>
    </xf>
    <xf numFmtId="164" fontId="11" fillId="0" borderId="0" xfId="3" applyNumberFormat="1" applyFont="1" applyFill="1" applyBorder="1" applyAlignment="1" applyProtection="1">
      <alignment horizontal="right" vertical="top"/>
      <protection hidden="1"/>
    </xf>
    <xf numFmtId="164" fontId="11" fillId="0" borderId="0" xfId="3" applyNumberFormat="1" applyFont="1" applyAlignment="1" applyProtection="1">
      <alignment vertical="top"/>
      <protection hidden="1"/>
    </xf>
    <xf numFmtId="0" fontId="40" fillId="0" borderId="0" xfId="3" applyFont="1" applyAlignment="1" applyProtection="1">
      <alignment vertical="top"/>
      <protection hidden="1"/>
    </xf>
    <xf numFmtId="164" fontId="4" fillId="3" borderId="11" xfId="0" applyNumberFormat="1" applyFont="1" applyFill="1" applyBorder="1" applyAlignment="1" applyProtection="1">
      <alignment horizontal="left" vertical="top" wrapText="1"/>
      <protection hidden="1"/>
    </xf>
    <xf numFmtId="164" fontId="4" fillId="3" borderId="11" xfId="0" applyNumberFormat="1" applyFont="1" applyFill="1" applyBorder="1" applyAlignment="1" applyProtection="1">
      <alignment horizontal="left" vertical="top"/>
      <protection hidden="1"/>
    </xf>
    <xf numFmtId="164" fontId="4" fillId="3" borderId="12" xfId="0" applyNumberFormat="1" applyFont="1" applyFill="1" applyBorder="1" applyAlignment="1" applyProtection="1">
      <alignment horizontal="left" vertical="top" wrapText="1"/>
      <protection hidden="1"/>
    </xf>
    <xf numFmtId="164" fontId="26" fillId="3" borderId="9" xfId="0" applyNumberFormat="1" applyFont="1" applyFill="1" applyBorder="1" applyAlignment="1" applyProtection="1">
      <alignment vertical="top"/>
      <protection hidden="1"/>
    </xf>
    <xf numFmtId="164" fontId="4" fillId="3" borderId="0" xfId="0" applyNumberFormat="1" applyFont="1" applyFill="1" applyBorder="1" applyAlignment="1" applyProtection="1">
      <alignment vertical="top"/>
      <protection hidden="1"/>
    </xf>
    <xf numFmtId="164" fontId="4" fillId="3" borderId="10" xfId="0" applyNumberFormat="1" applyFont="1" applyFill="1" applyBorder="1" applyAlignment="1" applyProtection="1">
      <alignment vertical="top"/>
      <protection hidden="1"/>
    </xf>
    <xf numFmtId="164" fontId="4" fillId="3" borderId="9" xfId="0" applyNumberFormat="1" applyFont="1" applyFill="1" applyBorder="1" applyAlignment="1" applyProtection="1">
      <alignment vertical="top"/>
      <protection hidden="1"/>
    </xf>
    <xf numFmtId="168" fontId="4" fillId="4" borderId="2" xfId="1" applyNumberFormat="1" applyFont="1" applyFill="1" applyBorder="1" applyAlignment="1" applyProtection="1">
      <alignment horizontal="left" vertical="top"/>
      <protection hidden="1"/>
    </xf>
    <xf numFmtId="44" fontId="11" fillId="5" borderId="15" xfId="3" applyNumberFormat="1" applyFont="1" applyFill="1" applyBorder="1" applyAlignment="1" applyProtection="1">
      <alignment vertical="top"/>
      <protection locked="0"/>
    </xf>
    <xf numFmtId="164" fontId="11" fillId="0" borderId="15" xfId="3" applyNumberFormat="1" applyFont="1" applyFill="1" applyBorder="1" applyAlignment="1" applyProtection="1">
      <alignment horizontal="right" vertical="top"/>
      <protection hidden="1"/>
    </xf>
    <xf numFmtId="164" fontId="4" fillId="3" borderId="16" xfId="0" applyNumberFormat="1" applyFont="1" applyFill="1" applyBorder="1" applyAlignment="1" applyProtection="1">
      <alignment horizontal="right" vertical="top"/>
      <protection hidden="1"/>
    </xf>
    <xf numFmtId="0" fontId="17" fillId="0" borderId="0" xfId="3" applyFont="1" applyFill="1" applyBorder="1" applyAlignment="1" applyProtection="1">
      <alignment vertical="top"/>
      <protection hidden="1"/>
    </xf>
    <xf numFmtId="0" fontId="19" fillId="0" borderId="0" xfId="3" applyFont="1" applyFill="1" applyBorder="1" applyAlignment="1" applyProtection="1">
      <alignment vertical="top"/>
      <protection hidden="1"/>
    </xf>
    <xf numFmtId="0" fontId="11" fillId="0" borderId="1" xfId="3" applyFont="1" applyFill="1" applyBorder="1" applyAlignment="1" applyProtection="1">
      <alignment vertical="top"/>
      <protection hidden="1"/>
    </xf>
    <xf numFmtId="0" fontId="4" fillId="3" borderId="12" xfId="0" applyNumberFormat="1" applyFont="1" applyFill="1" applyBorder="1" applyAlignment="1" applyProtection="1">
      <alignment horizontal="left" vertical="top" wrapText="1"/>
      <protection hidden="1"/>
    </xf>
    <xf numFmtId="164" fontId="7" fillId="3" borderId="0" xfId="0" applyNumberFormat="1" applyFont="1" applyFill="1" applyBorder="1" applyAlignment="1" applyProtection="1">
      <alignment horizontal="right" vertical="top"/>
      <protection hidden="1"/>
    </xf>
    <xf numFmtId="167" fontId="11" fillId="0" borderId="1" xfId="4" applyNumberFormat="1" applyFont="1" applyFill="1" applyBorder="1" applyAlignment="1" applyProtection="1">
      <alignment vertical="top"/>
      <protection hidden="1"/>
    </xf>
    <xf numFmtId="166" fontId="11" fillId="0" borderId="1" xfId="4" applyNumberFormat="1" applyFont="1" applyFill="1" applyBorder="1" applyAlignment="1" applyProtection="1">
      <alignment horizontal="center" vertical="top"/>
      <protection hidden="1"/>
    </xf>
    <xf numFmtId="0" fontId="11" fillId="0" borderId="0" xfId="3" applyFont="1" applyFill="1" applyBorder="1" applyAlignment="1" applyProtection="1">
      <alignment horizontal="right" vertical="top"/>
      <protection hidden="1"/>
    </xf>
    <xf numFmtId="164" fontId="8" fillId="3" borderId="0" xfId="0" applyNumberFormat="1" applyFont="1" applyFill="1" applyBorder="1" applyAlignment="1" applyProtection="1">
      <alignment vertical="top"/>
      <protection hidden="1"/>
    </xf>
    <xf numFmtId="0" fontId="11" fillId="0" borderId="0" xfId="3" quotePrefix="1" applyFont="1" applyFill="1" applyBorder="1" applyAlignment="1" applyProtection="1">
      <alignment vertical="top" wrapText="1"/>
      <protection hidden="1"/>
    </xf>
    <xf numFmtId="171" fontId="11" fillId="0" borderId="0" xfId="3" applyNumberFormat="1" applyFont="1" applyAlignment="1" applyProtection="1">
      <alignment vertical="top"/>
      <protection hidden="1"/>
    </xf>
    <xf numFmtId="10" fontId="11" fillId="0" borderId="0" xfId="6" applyNumberFormat="1" applyFont="1" applyAlignment="1" applyProtection="1">
      <alignment vertical="top"/>
      <protection hidden="1"/>
    </xf>
    <xf numFmtId="164" fontId="4" fillId="3" borderId="0" xfId="0" applyNumberFormat="1" applyFont="1" applyFill="1" applyBorder="1" applyAlignment="1" applyProtection="1">
      <alignment horizontal="left" vertical="top" wrapText="1"/>
      <protection hidden="1"/>
    </xf>
    <xf numFmtId="0" fontId="4" fillId="3" borderId="0" xfId="0" applyNumberFormat="1" applyFont="1" applyFill="1" applyBorder="1" applyAlignment="1" applyProtection="1">
      <alignment horizontal="left" vertical="top" wrapText="1"/>
      <protection hidden="1"/>
    </xf>
    <xf numFmtId="0" fontId="15" fillId="5" borderId="2" xfId="1" applyNumberFormat="1" applyFont="1" applyFill="1" applyBorder="1" applyAlignment="1" applyProtection="1">
      <alignment horizontal="left" vertical="top"/>
      <protection locked="0"/>
    </xf>
    <xf numFmtId="164" fontId="12" fillId="3" borderId="0" xfId="0" applyNumberFormat="1" applyFont="1" applyFill="1" applyBorder="1" applyAlignment="1" applyProtection="1">
      <alignment horizontal="right" vertical="top" wrapText="1"/>
      <protection hidden="1"/>
    </xf>
    <xf numFmtId="164" fontId="12" fillId="3" borderId="11" xfId="0" applyNumberFormat="1" applyFont="1" applyFill="1" applyBorder="1" applyAlignment="1" applyProtection="1">
      <alignment horizontal="right" vertical="top" wrapText="1"/>
      <protection hidden="1"/>
    </xf>
    <xf numFmtId="0" fontId="42" fillId="0" borderId="0" xfId="0" applyFont="1" applyAlignment="1" applyProtection="1">
      <alignment vertical="top"/>
      <protection hidden="1"/>
    </xf>
    <xf numFmtId="0" fontId="11" fillId="0" borderId="2" xfId="3" quotePrefix="1" applyFont="1" applyFill="1" applyBorder="1" applyAlignment="1" applyProtection="1">
      <alignment vertical="center" wrapText="1"/>
      <protection hidden="1"/>
    </xf>
    <xf numFmtId="44" fontId="11" fillId="5" borderId="2" xfId="3" applyNumberFormat="1" applyFont="1" applyFill="1" applyBorder="1" applyAlignment="1" applyProtection="1">
      <alignment horizontal="right" vertical="center"/>
      <protection locked="0"/>
    </xf>
    <xf numFmtId="164" fontId="4" fillId="3" borderId="0" xfId="0" applyNumberFormat="1" applyFont="1" applyFill="1" applyBorder="1" applyAlignment="1" applyProtection="1">
      <alignment horizontal="right" vertical="center"/>
      <protection hidden="1"/>
    </xf>
    <xf numFmtId="168" fontId="16" fillId="0" borderId="2" xfId="1" applyNumberFormat="1" applyFont="1" applyFill="1" applyBorder="1" applyAlignment="1" applyProtection="1">
      <alignment horizontal="center" vertical="center"/>
      <protection hidden="1"/>
    </xf>
    <xf numFmtId="7" fontId="11" fillId="6" borderId="3" xfId="3" applyNumberFormat="1" applyFont="1" applyFill="1" applyBorder="1" applyAlignment="1" applyProtection="1">
      <alignment horizontal="right" vertical="center"/>
      <protection hidden="1"/>
    </xf>
    <xf numFmtId="44" fontId="16" fillId="0" borderId="2" xfId="2" applyFont="1" applyFill="1" applyBorder="1" applyAlignment="1" applyProtection="1">
      <alignment vertical="top"/>
      <protection hidden="1"/>
    </xf>
    <xf numFmtId="0" fontId="4" fillId="0" borderId="0" xfId="0" applyFont="1" applyFill="1" applyAlignment="1" applyProtection="1">
      <alignment vertical="top"/>
      <protection hidden="1"/>
    </xf>
    <xf numFmtId="0" fontId="5" fillId="3" borderId="5" xfId="0" applyFont="1" applyFill="1" applyBorder="1" applyAlignment="1" applyProtection="1">
      <alignment vertical="top" wrapText="1"/>
      <protection hidden="1"/>
    </xf>
    <xf numFmtId="0" fontId="11" fillId="0" borderId="2" xfId="3" quotePrefix="1" applyFont="1" applyFill="1" applyBorder="1" applyAlignment="1" applyProtection="1">
      <alignment vertical="top" wrapText="1"/>
      <protection hidden="1"/>
    </xf>
    <xf numFmtId="0" fontId="11" fillId="0" borderId="5" xfId="3" quotePrefix="1" applyFont="1" applyFill="1" applyBorder="1" applyAlignment="1" applyProtection="1">
      <alignment vertical="top" wrapText="1"/>
      <protection hidden="1"/>
    </xf>
    <xf numFmtId="0" fontId="5" fillId="3" borderId="2" xfId="0" applyFont="1" applyFill="1" applyBorder="1" applyAlignment="1" applyProtection="1">
      <alignment vertical="top"/>
      <protection hidden="1"/>
    </xf>
    <xf numFmtId="0" fontId="11" fillId="0" borderId="17" xfId="0" applyFont="1" applyBorder="1" applyAlignment="1" applyProtection="1">
      <alignment vertical="top"/>
      <protection hidden="1"/>
    </xf>
    <xf numFmtId="0" fontId="11" fillId="0" borderId="15" xfId="0" applyFont="1" applyBorder="1" applyAlignment="1" applyProtection="1">
      <alignment vertical="top"/>
      <protection hidden="1"/>
    </xf>
    <xf numFmtId="44" fontId="16" fillId="0" borderId="6" xfId="2" applyFont="1" applyBorder="1" applyAlignment="1" applyProtection="1">
      <alignment vertical="top"/>
      <protection hidden="1"/>
    </xf>
    <xf numFmtId="0" fontId="15" fillId="5" borderId="2" xfId="0" applyFont="1" applyFill="1" applyBorder="1" applyAlignment="1" applyProtection="1">
      <alignment vertical="center"/>
      <protection locked="0"/>
    </xf>
    <xf numFmtId="1" fontId="11" fillId="4" borderId="15" xfId="4" applyNumberFormat="1" applyFont="1" applyFill="1" applyBorder="1" applyAlignment="1" applyProtection="1">
      <alignment horizontal="right" vertical="top"/>
      <protection hidden="1"/>
    </xf>
    <xf numFmtId="0" fontId="0" fillId="0" borderId="0" xfId="0" applyProtection="1">
      <protection hidden="1"/>
    </xf>
    <xf numFmtId="0" fontId="21" fillId="0" borderId="0" xfId="0" applyFont="1" applyProtection="1">
      <protection hidden="1"/>
    </xf>
    <xf numFmtId="0" fontId="7" fillId="3" borderId="0" xfId="0" applyFont="1" applyFill="1" applyAlignment="1" applyProtection="1">
      <protection hidden="1"/>
    </xf>
    <xf numFmtId="0" fontId="21" fillId="3" borderId="0" xfId="0" applyFont="1" applyFill="1" applyBorder="1" applyAlignment="1" applyProtection="1">
      <protection hidden="1"/>
    </xf>
    <xf numFmtId="0" fontId="29" fillId="3" borderId="0" xfId="0" applyFont="1" applyFill="1" applyAlignment="1" applyProtection="1">
      <alignment vertical="center"/>
      <protection hidden="1"/>
    </xf>
    <xf numFmtId="1" fontId="17" fillId="0" borderId="1" xfId="0" applyNumberFormat="1" applyFont="1" applyFill="1" applyBorder="1" applyAlignment="1" applyProtection="1">
      <alignment horizontal="right"/>
      <protection hidden="1"/>
    </xf>
    <xf numFmtId="1" fontId="44" fillId="0" borderId="1" xfId="0" applyNumberFormat="1" applyFont="1" applyFill="1" applyBorder="1" applyProtection="1">
      <protection hidden="1"/>
    </xf>
    <xf numFmtId="172" fontId="17" fillId="0" borderId="0" xfId="9" applyFont="1" applyAlignment="1" applyProtection="1">
      <alignment horizontal="left"/>
      <protection hidden="1"/>
    </xf>
    <xf numFmtId="0" fontId="21" fillId="0" borderId="0" xfId="0" applyFont="1" applyAlignment="1" applyProtection="1">
      <alignment wrapText="1"/>
      <protection hidden="1"/>
    </xf>
    <xf numFmtId="174" fontId="43" fillId="6" borderId="2" xfId="9" quotePrefix="1" applyNumberFormat="1" applyFont="1" applyFill="1" applyBorder="1" applyAlignment="1" applyProtection="1">
      <alignment horizontal="right" vertical="center" wrapText="1"/>
      <protection hidden="1"/>
    </xf>
    <xf numFmtId="3" fontId="43" fillId="4" borderId="2" xfId="0" quotePrefix="1" applyNumberFormat="1" applyFont="1" applyFill="1" applyBorder="1" applyAlignment="1" applyProtection="1">
      <alignment horizontal="right" vertical="center" wrapText="1"/>
      <protection hidden="1"/>
    </xf>
    <xf numFmtId="175" fontId="43" fillId="0" borderId="5" xfId="0" applyNumberFormat="1" applyFont="1" applyBorder="1" applyAlignment="1" applyProtection="1">
      <alignment horizontal="right" vertical="center"/>
      <protection hidden="1"/>
    </xf>
    <xf numFmtId="175" fontId="43" fillId="0" borderId="6" xfId="0" applyNumberFormat="1" applyFont="1" applyBorder="1" applyAlignment="1" applyProtection="1">
      <alignment horizontal="left" vertical="center"/>
      <protection hidden="1"/>
    </xf>
    <xf numFmtId="3" fontId="43" fillId="13" borderId="2" xfId="0" quotePrefix="1" applyNumberFormat="1" applyFont="1" applyFill="1" applyBorder="1" applyAlignment="1" applyProtection="1">
      <alignment horizontal="right" vertical="center" wrapText="1"/>
      <protection locked="0"/>
    </xf>
    <xf numFmtId="0" fontId="21" fillId="0" borderId="5" xfId="0" applyFont="1" applyBorder="1" applyAlignment="1" applyProtection="1">
      <alignment horizontal="center" vertical="center"/>
      <protection hidden="1"/>
    </xf>
    <xf numFmtId="3" fontId="21" fillId="0" borderId="2" xfId="0" applyNumberFormat="1" applyFont="1" applyBorder="1" applyAlignment="1" applyProtection="1">
      <alignment horizontal="right" vertical="center"/>
      <protection hidden="1"/>
    </xf>
    <xf numFmtId="176" fontId="46" fillId="0" borderId="2" xfId="0" applyNumberFormat="1" applyFont="1" applyFill="1" applyBorder="1" applyAlignment="1" applyProtection="1">
      <alignment horizontal="right" vertical="center"/>
      <protection hidden="1"/>
    </xf>
    <xf numFmtId="0" fontId="45" fillId="0" borderId="5" xfId="0" applyFont="1" applyBorder="1" applyAlignment="1" applyProtection="1">
      <alignment horizontal="right" vertical="center"/>
      <protection hidden="1"/>
    </xf>
    <xf numFmtId="0" fontId="20" fillId="0" borderId="16" xfId="8" applyFont="1" applyBorder="1" applyAlignment="1" applyProtection="1">
      <alignment vertical="center"/>
      <protection hidden="1"/>
    </xf>
    <xf numFmtId="0" fontId="43" fillId="0" borderId="6" xfId="8" applyFont="1" applyBorder="1" applyAlignment="1" applyProtection="1">
      <alignment vertical="center"/>
      <protection hidden="1"/>
    </xf>
    <xf numFmtId="0" fontId="43" fillId="0" borderId="9" xfId="8" applyFont="1" applyBorder="1" applyAlignment="1" applyProtection="1">
      <alignment vertical="center"/>
      <protection hidden="1"/>
    </xf>
    <xf numFmtId="0" fontId="43" fillId="0" borderId="0" xfId="8" applyFont="1" applyBorder="1" applyAlignment="1" applyProtection="1">
      <alignment horizontal="left" vertical="center"/>
      <protection hidden="1"/>
    </xf>
    <xf numFmtId="0" fontId="45" fillId="0" borderId="0" xfId="0" applyFont="1" applyBorder="1" applyAlignment="1" applyProtection="1">
      <alignment horizontal="right" vertical="center"/>
      <protection hidden="1"/>
    </xf>
    <xf numFmtId="0" fontId="29" fillId="3" borderId="4" xfId="0" applyFont="1" applyFill="1" applyBorder="1" applyAlignment="1" applyProtection="1">
      <alignment horizontal="right" vertical="center" wrapText="1"/>
      <protection hidden="1"/>
    </xf>
    <xf numFmtId="0" fontId="43" fillId="0" borderId="0" xfId="0" applyFont="1" applyProtection="1">
      <protection hidden="1"/>
    </xf>
    <xf numFmtId="3" fontId="21" fillId="0" borderId="0" xfId="0" applyNumberFormat="1" applyFont="1" applyBorder="1" applyAlignment="1" applyProtection="1">
      <alignment horizontal="right" vertical="center"/>
      <protection hidden="1"/>
    </xf>
    <xf numFmtId="175" fontId="43" fillId="0" borderId="0" xfId="0" applyNumberFormat="1" applyFont="1" applyBorder="1" applyAlignment="1" applyProtection="1">
      <alignment horizontal="right" vertical="center"/>
      <protection hidden="1"/>
    </xf>
    <xf numFmtId="175" fontId="43" fillId="0" borderId="0" xfId="0" applyNumberFormat="1" applyFont="1" applyBorder="1" applyAlignment="1" applyProtection="1">
      <alignment horizontal="left" vertical="center"/>
      <protection hidden="1"/>
    </xf>
    <xf numFmtId="0" fontId="21" fillId="0" borderId="2" xfId="0" applyFont="1" applyBorder="1" applyAlignment="1" applyProtection="1">
      <alignment horizontal="right" vertical="center"/>
      <protection hidden="1"/>
    </xf>
    <xf numFmtId="0" fontId="43" fillId="0" borderId="5" xfId="6" applyNumberFormat="1" applyFont="1" applyBorder="1" applyAlignment="1" applyProtection="1">
      <alignment vertical="center"/>
      <protection hidden="1"/>
    </xf>
    <xf numFmtId="0" fontId="29" fillId="3" borderId="6" xfId="0" applyFont="1" applyFill="1" applyBorder="1" applyAlignment="1" applyProtection="1">
      <alignment horizontal="right" vertical="center" wrapText="1"/>
      <protection hidden="1"/>
    </xf>
    <xf numFmtId="0" fontId="21" fillId="0" borderId="6" xfId="0" applyFont="1" applyBorder="1" applyAlignment="1" applyProtection="1">
      <alignment horizontal="right" vertical="center"/>
      <protection hidden="1"/>
    </xf>
    <xf numFmtId="168" fontId="16" fillId="0" borderId="7" xfId="1" applyNumberFormat="1" applyFont="1" applyFill="1" applyBorder="1" applyAlignment="1" applyProtection="1">
      <alignment horizontal="right" vertical="top"/>
      <protection locked="0"/>
    </xf>
    <xf numFmtId="164" fontId="16" fillId="0" borderId="24" xfId="0" applyNumberFormat="1" applyFont="1" applyFill="1" applyBorder="1" applyAlignment="1" applyProtection="1">
      <alignment vertical="top"/>
      <protection hidden="1"/>
    </xf>
    <xf numFmtId="168" fontId="16" fillId="0" borderId="8" xfId="1" applyNumberFormat="1" applyFont="1" applyFill="1" applyBorder="1" applyAlignment="1" applyProtection="1">
      <alignment horizontal="right" vertical="top"/>
      <protection locked="0"/>
    </xf>
    <xf numFmtId="164" fontId="16" fillId="0" borderId="25" xfId="0" applyNumberFormat="1" applyFont="1" applyFill="1" applyBorder="1" applyAlignment="1" applyProtection="1">
      <alignment vertical="top"/>
      <protection hidden="1"/>
    </xf>
    <xf numFmtId="1" fontId="4" fillId="3" borderId="17" xfId="0" applyNumberFormat="1" applyFont="1" applyFill="1" applyBorder="1" applyAlignment="1" applyProtection="1">
      <alignment horizontal="right" vertical="top"/>
      <protection hidden="1"/>
    </xf>
    <xf numFmtId="0" fontId="47" fillId="0" borderId="0" xfId="0" applyFont="1" applyFill="1" applyBorder="1" applyProtection="1">
      <protection hidden="1"/>
    </xf>
    <xf numFmtId="0" fontId="48" fillId="0" borderId="0" xfId="0" applyFont="1" applyFill="1" applyBorder="1" applyProtection="1">
      <protection hidden="1"/>
    </xf>
    <xf numFmtId="0" fontId="48" fillId="0" borderId="0" xfId="0" applyFont="1" applyFill="1" applyBorder="1" applyAlignment="1" applyProtection="1">
      <alignment wrapText="1"/>
      <protection hidden="1"/>
    </xf>
    <xf numFmtId="0" fontId="50" fillId="0" borderId="0" xfId="0" applyFont="1" applyFill="1" applyBorder="1" applyAlignment="1" applyProtection="1">
      <alignment horizontal="left" vertical="center"/>
      <protection hidden="1"/>
    </xf>
    <xf numFmtId="0" fontId="48" fillId="0" borderId="0" xfId="0" applyFont="1" applyFill="1" applyBorder="1" applyAlignment="1" applyProtection="1">
      <alignment horizontal="center" vertical="center"/>
      <protection hidden="1"/>
    </xf>
    <xf numFmtId="172" fontId="48" fillId="0" borderId="0" xfId="9" applyNumberFormat="1" applyFont="1" applyFill="1" applyBorder="1" applyAlignment="1" applyProtection="1">
      <alignment horizontal="right" vertical="center" wrapText="1"/>
      <protection hidden="1"/>
    </xf>
    <xf numFmtId="175" fontId="48" fillId="0" borderId="0" xfId="0" applyNumberFormat="1" applyFont="1" applyFill="1" applyBorder="1" applyAlignment="1" applyProtection="1">
      <alignment horizontal="right" vertical="center" wrapText="1"/>
      <protection hidden="1"/>
    </xf>
    <xf numFmtId="176" fontId="51" fillId="0" borderId="0" xfId="0" applyNumberFormat="1" applyFont="1" applyFill="1" applyBorder="1" applyAlignment="1" applyProtection="1">
      <alignment horizontal="right" vertical="center"/>
      <protection hidden="1"/>
    </xf>
    <xf numFmtId="1" fontId="51" fillId="0" borderId="0" xfId="0" applyNumberFormat="1" applyFont="1" applyFill="1" applyBorder="1" applyAlignment="1" applyProtection="1">
      <alignment horizontal="right" vertical="center"/>
      <protection hidden="1"/>
    </xf>
    <xf numFmtId="0" fontId="27" fillId="0" borderId="0" xfId="0" applyFont="1" applyFill="1" applyBorder="1" applyAlignment="1" applyProtection="1">
      <alignment vertical="center"/>
      <protection hidden="1"/>
    </xf>
    <xf numFmtId="0" fontId="52" fillId="0" borderId="0" xfId="0" applyFont="1" applyFill="1" applyBorder="1" applyAlignment="1" applyProtection="1">
      <alignment vertical="center"/>
      <protection hidden="1"/>
    </xf>
    <xf numFmtId="0" fontId="48" fillId="0" borderId="0" xfId="0" applyFont="1" applyFill="1" applyBorder="1" applyAlignment="1" applyProtection="1">
      <alignment vertical="center"/>
      <protection hidden="1"/>
    </xf>
    <xf numFmtId="0" fontId="50" fillId="0" borderId="0" xfId="0" applyFont="1" applyFill="1" applyBorder="1" applyAlignment="1" applyProtection="1">
      <alignment horizontal="left" vertical="center"/>
      <protection locked="0"/>
    </xf>
    <xf numFmtId="0" fontId="50" fillId="0" borderId="0" xfId="0" applyFont="1" applyFill="1" applyBorder="1" applyAlignment="1" applyProtection="1">
      <alignment horizontal="right" vertical="center"/>
      <protection locked="0"/>
    </xf>
    <xf numFmtId="0" fontId="48" fillId="0" borderId="0" xfId="0" applyFont="1" applyFill="1" applyBorder="1" applyProtection="1">
      <protection locked="0"/>
    </xf>
    <xf numFmtId="0" fontId="51" fillId="0" borderId="0" xfId="0" applyFont="1" applyFill="1" applyBorder="1" applyAlignment="1" applyProtection="1">
      <alignment horizontal="center" vertical="center"/>
      <protection locked="0"/>
    </xf>
    <xf numFmtId="174" fontId="51" fillId="0" borderId="0" xfId="9" applyNumberFormat="1" applyFont="1" applyFill="1" applyBorder="1" applyAlignment="1" applyProtection="1">
      <alignment horizontal="right" vertical="center"/>
      <protection locked="0"/>
    </xf>
    <xf numFmtId="175" fontId="51" fillId="0" borderId="0" xfId="0" applyNumberFormat="1" applyFont="1" applyFill="1" applyBorder="1" applyAlignment="1" applyProtection="1">
      <alignment horizontal="right" vertical="center"/>
      <protection locked="0"/>
    </xf>
    <xf numFmtId="176" fontId="51" fillId="0" borderId="0" xfId="0" applyNumberFormat="1" applyFont="1" applyFill="1" applyBorder="1" applyAlignment="1" applyProtection="1">
      <alignment horizontal="right" vertical="center"/>
      <protection locked="0"/>
    </xf>
    <xf numFmtId="0" fontId="50" fillId="0" borderId="0" xfId="0" applyFont="1" applyFill="1" applyBorder="1" applyAlignment="1" applyProtection="1">
      <alignment vertical="center"/>
      <protection locked="0"/>
    </xf>
    <xf numFmtId="173" fontId="48" fillId="0" borderId="0" xfId="10" applyNumberFormat="1" applyFont="1" applyFill="1" applyBorder="1" applyAlignment="1" applyProtection="1">
      <alignment vertical="center"/>
      <protection locked="0"/>
    </xf>
    <xf numFmtId="173" fontId="50" fillId="0" borderId="0" xfId="10" applyNumberFormat="1" applyFont="1" applyFill="1" applyBorder="1" applyAlignment="1" applyProtection="1">
      <alignment vertical="center"/>
      <protection locked="0"/>
    </xf>
    <xf numFmtId="0" fontId="48" fillId="0" borderId="0" xfId="0" applyFont="1" applyFill="1" applyBorder="1" applyAlignment="1" applyProtection="1">
      <alignment vertical="center" wrapText="1"/>
      <protection locked="0"/>
    </xf>
    <xf numFmtId="0" fontId="48" fillId="0" borderId="0" xfId="0" applyFont="1" applyFill="1" applyBorder="1" applyAlignment="1" applyProtection="1">
      <alignment vertical="center"/>
      <protection locked="0"/>
    </xf>
    <xf numFmtId="0" fontId="48" fillId="0" borderId="0" xfId="0" applyFont="1" applyFill="1" applyBorder="1" applyAlignment="1" applyProtection="1">
      <alignment wrapText="1"/>
      <protection locked="0"/>
    </xf>
    <xf numFmtId="2" fontId="48" fillId="0" borderId="0" xfId="0" applyNumberFormat="1" applyFont="1" applyFill="1" applyBorder="1" applyProtection="1">
      <protection locked="0"/>
    </xf>
    <xf numFmtId="173" fontId="48" fillId="0" borderId="0" xfId="10" applyFont="1" applyFill="1" applyBorder="1" applyAlignment="1" applyProtection="1">
      <alignment horizontal="right"/>
      <protection locked="0"/>
    </xf>
    <xf numFmtId="0" fontId="47" fillId="0" borderId="0" xfId="0" applyFont="1" applyFill="1" applyBorder="1" applyProtection="1">
      <protection locked="0"/>
    </xf>
    <xf numFmtId="0" fontId="48" fillId="0" borderId="0" xfId="0" applyFont="1" applyFill="1" applyBorder="1" applyAlignment="1" applyProtection="1">
      <alignment horizontal="center" vertical="center"/>
      <protection locked="0"/>
    </xf>
    <xf numFmtId="177" fontId="48" fillId="0" borderId="0" xfId="9" applyNumberFormat="1" applyFont="1" applyFill="1" applyBorder="1" applyAlignment="1" applyProtection="1">
      <alignment horizontal="right" vertical="center"/>
      <protection locked="0"/>
    </xf>
    <xf numFmtId="1" fontId="48" fillId="0" borderId="0" xfId="0" applyNumberFormat="1" applyFont="1" applyFill="1" applyBorder="1" applyAlignment="1" applyProtection="1">
      <alignment horizontal="right" vertical="center"/>
      <protection locked="0"/>
    </xf>
    <xf numFmtId="172" fontId="48" fillId="0" borderId="0" xfId="9" applyFont="1" applyFill="1" applyBorder="1" applyAlignment="1" applyProtection="1">
      <alignment horizontal="center" vertical="center"/>
      <protection locked="0"/>
    </xf>
    <xf numFmtId="0" fontId="48" fillId="0" borderId="0" xfId="0" applyFont="1" applyFill="1" applyBorder="1" applyAlignment="1" applyProtection="1">
      <alignment horizontal="right" vertical="center"/>
      <protection locked="0"/>
    </xf>
    <xf numFmtId="1" fontId="48" fillId="0" borderId="0" xfId="10" applyNumberFormat="1" applyFont="1" applyFill="1" applyBorder="1" applyAlignment="1" applyProtection="1">
      <alignment horizontal="center" vertical="center"/>
      <protection locked="0"/>
    </xf>
    <xf numFmtId="1" fontId="48" fillId="0" borderId="0" xfId="0" applyNumberFormat="1" applyFont="1" applyFill="1" applyBorder="1" applyAlignment="1" applyProtection="1">
      <alignment horizontal="center" vertical="center"/>
      <protection locked="0"/>
    </xf>
    <xf numFmtId="172" fontId="48" fillId="0" borderId="0" xfId="9" applyFont="1" applyFill="1" applyBorder="1" applyAlignment="1" applyProtection="1">
      <alignment horizontal="right" vertical="center"/>
      <protection locked="0"/>
    </xf>
    <xf numFmtId="0" fontId="47" fillId="0" borderId="0"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top"/>
      <protection hidden="1"/>
    </xf>
    <xf numFmtId="9" fontId="4" fillId="8" borderId="2" xfId="6" applyFont="1" applyFill="1" applyBorder="1" applyAlignment="1" applyProtection="1">
      <alignment horizontal="center" vertical="top"/>
      <protection locked="0"/>
    </xf>
    <xf numFmtId="166" fontId="16" fillId="4" borderId="17" xfId="1" applyNumberFormat="1" applyFont="1" applyFill="1" applyBorder="1" applyAlignment="1" applyProtection="1">
      <alignment horizontal="center" vertical="top"/>
      <protection hidden="1"/>
    </xf>
    <xf numFmtId="166" fontId="16" fillId="4" borderId="15" xfId="1" applyNumberFormat="1" applyFont="1" applyFill="1" applyBorder="1" applyAlignment="1" applyProtection="1">
      <alignment horizontal="center" vertical="top"/>
      <protection hidden="1"/>
    </xf>
    <xf numFmtId="0" fontId="3" fillId="0" borderId="0" xfId="0" applyFont="1" applyAlignment="1" applyProtection="1">
      <alignment horizontal="left" vertical="top" wrapText="1"/>
      <protection hidden="1"/>
    </xf>
    <xf numFmtId="0" fontId="4" fillId="4" borderId="17" xfId="0" applyFont="1" applyFill="1" applyBorder="1" applyAlignment="1" applyProtection="1">
      <alignment horizontal="left" vertical="top" wrapText="1"/>
      <protection hidden="1"/>
    </xf>
    <xf numFmtId="0" fontId="4" fillId="4" borderId="15" xfId="0" applyFont="1" applyFill="1" applyBorder="1" applyAlignment="1" applyProtection="1">
      <alignment horizontal="left" vertical="top" wrapText="1"/>
      <protection hidden="1"/>
    </xf>
    <xf numFmtId="164" fontId="4" fillId="3" borderId="7" xfId="0" applyNumberFormat="1" applyFont="1" applyFill="1" applyBorder="1" applyAlignment="1" applyProtection="1">
      <alignment horizontal="left" vertical="top"/>
      <protection hidden="1"/>
    </xf>
    <xf numFmtId="164" fontId="4" fillId="3" borderId="20" xfId="0" applyNumberFormat="1" applyFont="1" applyFill="1" applyBorder="1" applyAlignment="1" applyProtection="1">
      <alignment horizontal="left" vertical="top"/>
      <protection hidden="1"/>
    </xf>
    <xf numFmtId="0" fontId="35" fillId="0" borderId="0" xfId="12" applyFill="1" applyAlignment="1" applyProtection="1">
      <alignment horizontal="center" vertical="top" wrapText="1"/>
      <protection hidden="1"/>
    </xf>
    <xf numFmtId="0" fontId="35" fillId="0" borderId="0" xfId="12" applyFill="1" applyAlignment="1" applyProtection="1">
      <alignment horizontal="center" vertical="top"/>
      <protection hidden="1"/>
    </xf>
    <xf numFmtId="164" fontId="4" fillId="3" borderId="0" xfId="0" applyNumberFormat="1" applyFont="1" applyFill="1" applyBorder="1" applyAlignment="1" applyProtection="1">
      <alignment horizontal="right" vertical="top" wrapText="1"/>
      <protection hidden="1"/>
    </xf>
    <xf numFmtId="164" fontId="4" fillId="3" borderId="11" xfId="0" applyNumberFormat="1" applyFont="1" applyFill="1" applyBorder="1" applyAlignment="1" applyProtection="1">
      <alignment horizontal="right" vertical="top" wrapText="1"/>
      <protection hidden="1"/>
    </xf>
    <xf numFmtId="0" fontId="16" fillId="0" borderId="2" xfId="0" applyFont="1" applyBorder="1" applyAlignment="1" applyProtection="1">
      <alignment horizontal="left" vertical="top" wrapText="1"/>
      <protection hidden="1"/>
    </xf>
    <xf numFmtId="0" fontId="15" fillId="5" borderId="2" xfId="0" applyNumberFormat="1" applyFont="1" applyFill="1" applyBorder="1" applyAlignment="1" applyProtection="1">
      <alignment horizontal="left" vertical="top"/>
      <protection locked="0"/>
    </xf>
    <xf numFmtId="164" fontId="12" fillId="3" borderId="0" xfId="0" applyNumberFormat="1" applyFont="1" applyFill="1" applyBorder="1" applyAlignment="1" applyProtection="1">
      <alignment horizontal="right" vertical="top" wrapText="1"/>
      <protection hidden="1"/>
    </xf>
    <xf numFmtId="0" fontId="36" fillId="0" borderId="0" xfId="0" applyFont="1" applyAlignment="1" applyProtection="1">
      <alignment horizontal="right" vertical="top" wrapText="1"/>
      <protection hidden="1"/>
    </xf>
    <xf numFmtId="164" fontId="12" fillId="3" borderId="9" xfId="0" applyNumberFormat="1" applyFont="1" applyFill="1" applyBorder="1" applyAlignment="1" applyProtection="1">
      <alignment horizontal="center" vertical="top"/>
      <protection hidden="1"/>
    </xf>
    <xf numFmtId="164" fontId="12" fillId="3" borderId="10" xfId="0" applyNumberFormat="1" applyFont="1" applyFill="1" applyBorder="1" applyAlignment="1" applyProtection="1">
      <alignment horizontal="center" vertical="top"/>
      <protection hidden="1"/>
    </xf>
    <xf numFmtId="164" fontId="12" fillId="3" borderId="11" xfId="0" applyNumberFormat="1" applyFont="1" applyFill="1" applyBorder="1" applyAlignment="1" applyProtection="1">
      <alignment horizontal="right" vertical="top" wrapText="1"/>
      <protection hidden="1"/>
    </xf>
    <xf numFmtId="164" fontId="12" fillId="3" borderId="7" xfId="0" applyNumberFormat="1" applyFont="1" applyFill="1" applyBorder="1" applyAlignment="1" applyProtection="1">
      <alignment horizontal="center" vertical="top"/>
      <protection hidden="1"/>
    </xf>
    <xf numFmtId="164" fontId="12" fillId="3" borderId="8" xfId="0" applyNumberFormat="1" applyFont="1" applyFill="1" applyBorder="1" applyAlignment="1" applyProtection="1">
      <alignment horizontal="center" vertical="top"/>
      <protection hidden="1"/>
    </xf>
    <xf numFmtId="0" fontId="15" fillId="5" borderId="5" xfId="1" applyNumberFormat="1" applyFont="1" applyFill="1" applyBorder="1" applyAlignment="1" applyProtection="1">
      <alignment horizontal="left" vertical="top"/>
      <protection locked="0"/>
    </xf>
    <xf numFmtId="0" fontId="15" fillId="5" borderId="16" xfId="1" applyNumberFormat="1" applyFont="1" applyFill="1" applyBorder="1" applyAlignment="1" applyProtection="1">
      <alignment horizontal="left" vertical="top"/>
      <protection locked="0"/>
    </xf>
    <xf numFmtId="0" fontId="15" fillId="5" borderId="6" xfId="1" applyNumberFormat="1" applyFont="1" applyFill="1" applyBorder="1" applyAlignment="1" applyProtection="1">
      <alignment horizontal="left" vertical="top"/>
      <protection locked="0"/>
    </xf>
    <xf numFmtId="0" fontId="28" fillId="3" borderId="2" xfId="0" applyFont="1" applyFill="1" applyBorder="1" applyAlignment="1" applyProtection="1">
      <alignment horizontal="left" vertical="top"/>
      <protection hidden="1"/>
    </xf>
    <xf numFmtId="164" fontId="4" fillId="3" borderId="0" xfId="0" applyNumberFormat="1" applyFont="1" applyFill="1" applyBorder="1" applyAlignment="1" applyProtection="1">
      <alignment horizontal="center" vertical="top" wrapText="1"/>
      <protection hidden="1"/>
    </xf>
    <xf numFmtId="164" fontId="4" fillId="3" borderId="11" xfId="0" applyNumberFormat="1" applyFont="1" applyFill="1" applyBorder="1" applyAlignment="1" applyProtection="1">
      <alignment horizontal="center" vertical="top" wrapText="1"/>
      <protection hidden="1"/>
    </xf>
    <xf numFmtId="164" fontId="12" fillId="3" borderId="2" xfId="0" applyNumberFormat="1" applyFont="1" applyFill="1" applyBorder="1" applyAlignment="1" applyProtection="1">
      <alignment horizontal="center" vertical="top"/>
      <protection hidden="1"/>
    </xf>
    <xf numFmtId="164" fontId="4" fillId="3" borderId="0" xfId="0" applyNumberFormat="1" applyFont="1" applyFill="1" applyBorder="1" applyAlignment="1" applyProtection="1">
      <alignment horizontal="left" vertical="top" wrapText="1"/>
      <protection hidden="1"/>
    </xf>
    <xf numFmtId="164" fontId="4" fillId="3" borderId="11" xfId="0" applyNumberFormat="1" applyFont="1" applyFill="1" applyBorder="1" applyAlignment="1" applyProtection="1">
      <alignment horizontal="left" vertical="top" wrapText="1"/>
      <protection hidden="1"/>
    </xf>
    <xf numFmtId="164" fontId="12" fillId="3" borderId="0" xfId="0" applyNumberFormat="1" applyFont="1" applyFill="1" applyBorder="1" applyAlignment="1" applyProtection="1">
      <alignment horizontal="left" vertical="top" wrapText="1"/>
      <protection hidden="1"/>
    </xf>
    <xf numFmtId="164" fontId="12" fillId="3" borderId="11" xfId="0" applyNumberFormat="1" applyFont="1" applyFill="1" applyBorder="1" applyAlignment="1" applyProtection="1">
      <alignment horizontal="left" vertical="top" wrapText="1"/>
      <protection hidden="1"/>
    </xf>
    <xf numFmtId="164" fontId="12" fillId="3" borderId="9" xfId="0" applyNumberFormat="1" applyFont="1" applyFill="1" applyBorder="1" applyAlignment="1" applyProtection="1">
      <alignment horizontal="left" vertical="top"/>
      <protection hidden="1"/>
    </xf>
    <xf numFmtId="164" fontId="12" fillId="3" borderId="10" xfId="0" applyNumberFormat="1" applyFont="1" applyFill="1" applyBorder="1" applyAlignment="1" applyProtection="1">
      <alignment horizontal="left" vertical="top"/>
      <protection hidden="1"/>
    </xf>
    <xf numFmtId="0" fontId="36" fillId="0" borderId="0" xfId="0" applyFont="1" applyAlignment="1" applyProtection="1">
      <alignment horizontal="left" vertical="top" wrapText="1"/>
      <protection hidden="1"/>
    </xf>
    <xf numFmtId="0" fontId="16" fillId="0" borderId="7" xfId="0" applyFont="1" applyBorder="1" applyAlignment="1" applyProtection="1">
      <alignment horizontal="left" vertical="top" wrapText="1"/>
      <protection hidden="1"/>
    </xf>
    <xf numFmtId="0" fontId="16" fillId="0" borderId="4" xfId="0" applyFont="1" applyBorder="1" applyAlignment="1" applyProtection="1">
      <alignment horizontal="left" vertical="top" wrapText="1"/>
      <protection hidden="1"/>
    </xf>
    <xf numFmtId="0" fontId="16" fillId="0" borderId="8" xfId="0" applyFont="1" applyBorder="1" applyAlignment="1" applyProtection="1">
      <alignment horizontal="left" vertical="top" wrapText="1"/>
      <protection hidden="1"/>
    </xf>
    <xf numFmtId="0" fontId="16" fillId="0" borderId="14" xfId="0" applyFont="1" applyBorder="1" applyAlignment="1" applyProtection="1">
      <alignment horizontal="left" vertical="top" wrapText="1"/>
      <protection hidden="1"/>
    </xf>
    <xf numFmtId="0" fontId="16" fillId="0" borderId="11" xfId="0" applyFont="1" applyBorder="1" applyAlignment="1" applyProtection="1">
      <alignment horizontal="left" vertical="top" wrapText="1"/>
      <protection hidden="1"/>
    </xf>
    <xf numFmtId="0" fontId="16" fillId="0" borderId="12" xfId="0" applyFont="1" applyBorder="1" applyAlignment="1" applyProtection="1">
      <alignment horizontal="left" vertical="top" wrapText="1"/>
      <protection hidden="1"/>
    </xf>
    <xf numFmtId="164" fontId="28" fillId="3" borderId="5" xfId="0" applyNumberFormat="1" applyFont="1" applyFill="1" applyBorder="1" applyAlignment="1" applyProtection="1">
      <alignment horizontal="left" vertical="top"/>
      <protection hidden="1"/>
    </xf>
    <xf numFmtId="164" fontId="28" fillId="3" borderId="16" xfId="0" applyNumberFormat="1" applyFont="1" applyFill="1" applyBorder="1" applyAlignment="1" applyProtection="1">
      <alignment horizontal="left" vertical="top"/>
      <protection hidden="1"/>
    </xf>
    <xf numFmtId="164" fontId="28" fillId="3" borderId="6" xfId="0" applyNumberFormat="1" applyFont="1" applyFill="1" applyBorder="1" applyAlignment="1" applyProtection="1">
      <alignment horizontal="left" vertical="top"/>
      <protection hidden="1"/>
    </xf>
    <xf numFmtId="0" fontId="15" fillId="5" borderId="2" xfId="1" applyNumberFormat="1" applyFont="1" applyFill="1" applyBorder="1" applyAlignment="1" applyProtection="1">
      <alignment horizontal="left" vertical="top"/>
      <protection locked="0"/>
    </xf>
    <xf numFmtId="0" fontId="16" fillId="0" borderId="9" xfId="0" applyFont="1" applyBorder="1" applyAlignment="1" applyProtection="1">
      <alignment horizontal="left" vertical="top" wrapText="1"/>
      <protection hidden="1"/>
    </xf>
    <xf numFmtId="0" fontId="16" fillId="0" borderId="0" xfId="0" applyFont="1" applyBorder="1" applyAlignment="1" applyProtection="1">
      <alignment horizontal="left" vertical="top" wrapText="1"/>
      <protection hidden="1"/>
    </xf>
    <xf numFmtId="0" fontId="40" fillId="0" borderId="0" xfId="3" applyFont="1" applyAlignment="1" applyProtection="1">
      <alignment horizontal="left" vertical="top" wrapText="1"/>
      <protection hidden="1"/>
    </xf>
    <xf numFmtId="0" fontId="29" fillId="3" borderId="9" xfId="0" applyFont="1" applyFill="1" applyBorder="1" applyAlignment="1" applyProtection="1">
      <alignment horizontal="center" vertical="center"/>
      <protection hidden="1"/>
    </xf>
    <xf numFmtId="0" fontId="29" fillId="3" borderId="0" xfId="0" applyFont="1" applyFill="1" applyBorder="1" applyAlignment="1" applyProtection="1">
      <alignment horizontal="center" vertical="center"/>
      <protection hidden="1"/>
    </xf>
    <xf numFmtId="0" fontId="29" fillId="3" borderId="5" xfId="0" applyFont="1" applyFill="1" applyBorder="1" applyAlignment="1" applyProtection="1">
      <alignment horizontal="left" vertical="center" wrapText="1"/>
      <protection hidden="1"/>
    </xf>
    <xf numFmtId="0" fontId="29" fillId="3" borderId="6" xfId="0" applyFont="1" applyFill="1" applyBorder="1" applyAlignment="1" applyProtection="1">
      <alignment horizontal="left" vertical="center" wrapText="1"/>
      <protection hidden="1"/>
    </xf>
    <xf numFmtId="0" fontId="29" fillId="3" borderId="5" xfId="0" applyFont="1" applyFill="1" applyBorder="1" applyAlignment="1" applyProtection="1">
      <alignment horizontal="right" vertical="center" wrapText="1"/>
      <protection hidden="1"/>
    </xf>
    <xf numFmtId="0" fontId="29" fillId="3" borderId="6" xfId="0" applyFont="1" applyFill="1" applyBorder="1" applyAlignment="1" applyProtection="1">
      <alignment horizontal="right" vertical="center" wrapText="1"/>
      <protection hidden="1"/>
    </xf>
    <xf numFmtId="0" fontId="29" fillId="0" borderId="2" xfId="0" applyFont="1" applyFill="1" applyBorder="1" applyAlignment="1" applyProtection="1">
      <alignment horizontal="right" vertical="center"/>
      <protection hidden="1"/>
    </xf>
    <xf numFmtId="0" fontId="29" fillId="0" borderId="0" xfId="0" applyFont="1" applyFill="1" applyBorder="1" applyAlignment="1" applyProtection="1">
      <alignment horizontal="right" vertical="center"/>
      <protection hidden="1"/>
    </xf>
    <xf numFmtId="0" fontId="29" fillId="0" borderId="5" xfId="0" applyFont="1" applyBorder="1" applyAlignment="1" applyProtection="1">
      <alignment horizontal="right" vertical="center"/>
      <protection hidden="1"/>
    </xf>
    <xf numFmtId="0" fontId="29" fillId="0" borderId="6" xfId="0" applyFont="1" applyBorder="1" applyAlignment="1" applyProtection="1">
      <alignment horizontal="right" vertical="center"/>
      <protection hidden="1"/>
    </xf>
    <xf numFmtId="0" fontId="29" fillId="0" borderId="2" xfId="0" applyFont="1" applyBorder="1" applyAlignment="1" applyProtection="1">
      <alignment horizontal="right" vertical="center"/>
      <protection hidden="1"/>
    </xf>
    <xf numFmtId="0" fontId="21" fillId="0" borderId="5" xfId="0" applyFont="1" applyBorder="1" applyAlignment="1" applyProtection="1">
      <alignment horizontal="right" vertical="center"/>
      <protection hidden="1"/>
    </xf>
    <xf numFmtId="0" fontId="21" fillId="0" borderId="6" xfId="0" applyFont="1" applyBorder="1" applyAlignment="1" applyProtection="1">
      <alignment horizontal="right" vertical="center"/>
      <protection hidden="1"/>
    </xf>
    <xf numFmtId="0" fontId="49" fillId="0" borderId="0" xfId="0" applyFont="1" applyFill="1" applyBorder="1" applyAlignment="1" applyProtection="1">
      <alignment vertical="center"/>
      <protection hidden="1"/>
    </xf>
    <xf numFmtId="0" fontId="52" fillId="0" borderId="0" xfId="0" applyFont="1" applyFill="1" applyBorder="1" applyAlignment="1" applyProtection="1">
      <alignment horizontal="left" vertical="top" wrapText="1"/>
      <protection hidden="1"/>
    </xf>
    <xf numFmtId="1" fontId="8" fillId="3" borderId="0" xfId="0" applyNumberFormat="1" applyFont="1" applyFill="1" applyAlignment="1" applyProtection="1">
      <protection hidden="1"/>
    </xf>
    <xf numFmtId="0" fontId="54" fillId="3" borderId="0" xfId="0" applyFont="1" applyFill="1" applyBorder="1" applyProtection="1">
      <protection hidden="1"/>
    </xf>
  </cellXfs>
  <cellStyles count="13">
    <cellStyle name="Hyperlink" xfId="12" builtinId="8"/>
    <cellStyle name="Komma" xfId="1" builtinId="3"/>
    <cellStyle name="Komma 2" xfId="4"/>
    <cellStyle name="Komma 2 2" xfId="7"/>
    <cellStyle name="Komma 3" xfId="10"/>
    <cellStyle name="Procent" xfId="6" builtinId="5"/>
    <cellStyle name="Procent 2" xfId="5"/>
    <cellStyle name="Standaard" xfId="0" builtinId="0"/>
    <cellStyle name="Standaard 3" xfId="8"/>
    <cellStyle name="Standaard 4" xfId="3"/>
    <cellStyle name="Valuta" xfId="2" builtinId="4"/>
    <cellStyle name="Valuta 2" xfId="9"/>
    <cellStyle name="Valuta 3" xfId="11"/>
  </cellStyles>
  <dxfs count="454">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
      <fill>
        <patternFill>
          <bgColor rgb="FFFF0000"/>
        </patternFill>
      </fill>
    </dxf>
    <dxf>
      <fill>
        <patternFill>
          <bgColor rgb="FF92D050"/>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rgb="FFFF0000"/>
        </patternFill>
      </fill>
    </dxf>
    <dxf>
      <fill>
        <patternFill>
          <bgColor rgb="FF92D050"/>
        </patternFill>
      </fill>
    </dxf>
    <dxf>
      <fill>
        <patternFill>
          <bgColor theme="0" tint="-4.9989318521683403E-2"/>
        </patternFill>
      </fill>
    </dxf>
    <dxf>
      <font>
        <b/>
        <i val="0"/>
        <color theme="1"/>
      </font>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[4]DATA!$D$20:$Z$20</c:f>
              <c:numCache>
                <c:formatCode>General</c:formatCode>
                <c:ptCount val="23"/>
                <c:pt idx="0">
                  <c:v>56.103589505120596</c:v>
                </c:pt>
                <c:pt idx="1">
                  <c:v>56.652294636306586</c:v>
                </c:pt>
                <c:pt idx="2">
                  <c:v>57.20099976749259</c:v>
                </c:pt>
                <c:pt idx="3">
                  <c:v>58.29841002986457</c:v>
                </c:pt>
                <c:pt idx="4">
                  <c:v>60.493230554608537</c:v>
                </c:pt>
                <c:pt idx="5">
                  <c:v>62.688051079352512</c:v>
                </c:pt>
                <c:pt idx="6">
                  <c:v>64.882871604096479</c:v>
                </c:pt>
                <c:pt idx="7">
                  <c:v>67.077692128840454</c:v>
                </c:pt>
                <c:pt idx="8">
                  <c:v>69.272512653584414</c:v>
                </c:pt>
                <c:pt idx="9">
                  <c:v>71.467333178328388</c:v>
                </c:pt>
                <c:pt idx="10">
                  <c:v>73.662153703072363</c:v>
                </c:pt>
                <c:pt idx="11">
                  <c:v>75.856974227816337</c:v>
                </c:pt>
                <c:pt idx="12">
                  <c:v>78.051794752560298</c:v>
                </c:pt>
                <c:pt idx="13">
                  <c:v>80.246615277304272</c:v>
                </c:pt>
                <c:pt idx="14">
                  <c:v>82.441435802048233</c:v>
                </c:pt>
                <c:pt idx="15">
                  <c:v>84.636256326792221</c:v>
                </c:pt>
                <c:pt idx="16">
                  <c:v>86.831076851536181</c:v>
                </c:pt>
                <c:pt idx="17">
                  <c:v>89.025897376280156</c:v>
                </c:pt>
                <c:pt idx="18">
                  <c:v>91.22071790102413</c:v>
                </c:pt>
                <c:pt idx="19">
                  <c:v>93.415538425768091</c:v>
                </c:pt>
                <c:pt idx="20">
                  <c:v>95.610358950512051</c:v>
                </c:pt>
                <c:pt idx="21">
                  <c:v>97.805179475256026</c:v>
                </c:pt>
                <c:pt idx="22">
                  <c:v>100</c:v>
                </c:pt>
              </c:numCache>
            </c:numRef>
          </c:xVal>
          <c:yVal>
            <c:numRef>
              <c:f>[4]DATA!$D$19:$Z$19</c:f>
              <c:numCache>
                <c:formatCode>General</c:formatCode>
                <c:ptCount val="23"/>
                <c:pt idx="0">
                  <c:v>0</c:v>
                </c:pt>
                <c:pt idx="1">
                  <c:v>59641.134659148171</c:v>
                </c:pt>
                <c:pt idx="2">
                  <c:v>77328.547896402975</c:v>
                </c:pt>
                <c:pt idx="3">
                  <c:v>100095.08679661415</c:v>
                </c:pt>
                <c:pt idx="4">
                  <c:v>129130.87894533337</c:v>
                </c:pt>
                <c:pt idx="5">
                  <c:v>149455.62411141195</c:v>
                </c:pt>
                <c:pt idx="6">
                  <c:v>165455.75499612535</c:v>
                </c:pt>
                <c:pt idx="7">
                  <c:v>178754.97501529654</c:v>
                </c:pt>
                <c:pt idx="8">
                  <c:v>190162.42236415422</c:v>
                </c:pt>
                <c:pt idx="9">
                  <c:v>200148.87502574522</c:v>
                </c:pt>
                <c:pt idx="10">
                  <c:v>209016.21992872527</c:v>
                </c:pt>
                <c:pt idx="11">
                  <c:v>216971.51881738732</c:v>
                </c:pt>
                <c:pt idx="12">
                  <c:v>224164.00821118325</c:v>
                </c:pt>
                <c:pt idx="13">
                  <c:v>230705.42643630295</c:v>
                </c:pt>
                <c:pt idx="14">
                  <c:v>236682.00875277384</c:v>
                </c:pt>
                <c:pt idx="15">
                  <c:v>242161.97303782549</c:v>
                </c:pt>
                <c:pt idx="16">
                  <c:v>247200.40662733186</c:v>
                </c:pt>
                <c:pt idx="17">
                  <c:v>251842.57727854277</c:v>
                </c:pt>
                <c:pt idx="18">
                  <c:v>256126.24749085834</c:v>
                </c:pt>
                <c:pt idx="19">
                  <c:v>260083.33578965001</c:v>
                </c:pt>
                <c:pt idx="20">
                  <c:v>263741.13698054344</c:v>
                </c:pt>
                <c:pt idx="21">
                  <c:v>267123.23667431099</c:v>
                </c:pt>
                <c:pt idx="22">
                  <c:v>270250.20899553353</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[4]DATA!$D$23:$Z$23</c:f>
              <c:numCache>
                <c:formatCode>General</c:formatCode>
                <c:ptCount val="23"/>
                <c:pt idx="0">
                  <c:v>66.493230554608544</c:v>
                </c:pt>
                <c:pt idx="1">
                  <c:v>66.912065172675938</c:v>
                </c:pt>
                <c:pt idx="2">
                  <c:v>67.330899790743331</c:v>
                </c:pt>
                <c:pt idx="3">
                  <c:v>68.168569026878117</c:v>
                </c:pt>
                <c:pt idx="4">
                  <c:v>69.84390749914769</c:v>
                </c:pt>
                <c:pt idx="5">
                  <c:v>71.519245971417263</c:v>
                </c:pt>
                <c:pt idx="6">
                  <c:v>73.194584443686836</c:v>
                </c:pt>
                <c:pt idx="7">
                  <c:v>74.869922915956408</c:v>
                </c:pt>
                <c:pt idx="8">
                  <c:v>76.545261388225981</c:v>
                </c:pt>
                <c:pt idx="9">
                  <c:v>78.220599860495554</c:v>
                </c:pt>
                <c:pt idx="10">
                  <c:v>79.895938332765127</c:v>
                </c:pt>
                <c:pt idx="11">
                  <c:v>81.571276805034714</c:v>
                </c:pt>
                <c:pt idx="12">
                  <c:v>83.246615277304258</c:v>
                </c:pt>
                <c:pt idx="13">
                  <c:v>84.921953749573845</c:v>
                </c:pt>
                <c:pt idx="14">
                  <c:v>86.597292221843418</c:v>
                </c:pt>
                <c:pt idx="15">
                  <c:v>88.272630694112991</c:v>
                </c:pt>
                <c:pt idx="16">
                  <c:v>89.947969166382563</c:v>
                </c:pt>
                <c:pt idx="17">
                  <c:v>91.623307638652136</c:v>
                </c:pt>
                <c:pt idx="18">
                  <c:v>93.298646110921709</c:v>
                </c:pt>
                <c:pt idx="19">
                  <c:v>94.973984583191282</c:v>
                </c:pt>
                <c:pt idx="20">
                  <c:v>96.64932305546084</c:v>
                </c:pt>
                <c:pt idx="21">
                  <c:v>98.324661527730427</c:v>
                </c:pt>
                <c:pt idx="22">
                  <c:v>100</c:v>
                </c:pt>
              </c:numCache>
            </c:numRef>
          </c:xVal>
          <c:yVal>
            <c:numRef>
              <c:f>[4]DATA!$D$22:$Z$22</c:f>
              <c:numCache>
                <c:formatCode>General</c:formatCode>
                <c:ptCount val="23"/>
                <c:pt idx="0">
                  <c:v>0</c:v>
                </c:pt>
                <c:pt idx="1">
                  <c:v>50457.024200055595</c:v>
                </c:pt>
                <c:pt idx="2">
                  <c:v>65437.200197955535</c:v>
                </c:pt>
                <c:pt idx="3">
                  <c:v>84745.589198342685</c:v>
                </c:pt>
                <c:pt idx="4">
                  <c:v>109440.60225345948</c:v>
                </c:pt>
                <c:pt idx="5">
                  <c:v>126797.72193757919</c:v>
                </c:pt>
                <c:pt idx="6">
                  <c:v>140520.20116301422</c:v>
                </c:pt>
                <c:pt idx="7">
                  <c:v>151977.63020806687</c:v>
                </c:pt>
                <c:pt idx="8">
                  <c:v>161851.93437360559</c:v>
                </c:pt>
                <c:pt idx="9">
                  <c:v>170539.54079186561</c:v>
                </c:pt>
                <c:pt idx="10">
                  <c:v>178294.44122549545</c:v>
                </c:pt>
                <c:pt idx="11">
                  <c:v>185290.69260443209</c:v>
                </c:pt>
                <c:pt idx="12">
                  <c:v>191653.62735378105</c:v>
                </c:pt>
                <c:pt idx="13">
                  <c:v>197476.99302710895</c:v>
                </c:pt>
                <c:pt idx="14">
                  <c:v>202833.06248694303</c:v>
                </c:pt>
                <c:pt idx="15">
                  <c:v>207778.9406355891</c:v>
                </c:pt>
                <c:pt idx="16">
                  <c:v>212360.67977019187</c:v>
                </c:pt>
                <c:pt idx="17">
                  <c:v>216616.06647734836</c:v>
                </c:pt>
                <c:pt idx="18">
                  <c:v>220576.56855879523</c:v>
                </c:pt>
                <c:pt idx="19">
                  <c:v>224268.73168992199</c:v>
                </c:pt>
                <c:pt idx="20">
                  <c:v>227715.2045130491</c:v>
                </c:pt>
                <c:pt idx="21">
                  <c:v>230935.50617880072</c:v>
                </c:pt>
                <c:pt idx="22">
                  <c:v>233946.61123700737</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[4]DATA!$D$26:$Z$26</c:f>
              <c:numCache>
                <c:formatCode>General</c:formatCode>
                <c:ptCount val="23"/>
                <c:pt idx="0">
                  <c:v>76.882871604096465</c:v>
                </c:pt>
                <c:pt idx="1">
                  <c:v>77.171835709045268</c:v>
                </c:pt>
                <c:pt idx="2">
                  <c:v>77.460799813994058</c:v>
                </c:pt>
                <c:pt idx="3">
                  <c:v>78.03872802389165</c:v>
                </c:pt>
                <c:pt idx="4">
                  <c:v>79.194584443686821</c:v>
                </c:pt>
                <c:pt idx="5">
                  <c:v>80.350440863481992</c:v>
                </c:pt>
                <c:pt idx="6">
                  <c:v>81.506297283277178</c:v>
                </c:pt>
                <c:pt idx="7">
                  <c:v>82.662153703072363</c:v>
                </c:pt>
                <c:pt idx="8">
                  <c:v>83.81801012286752</c:v>
                </c:pt>
                <c:pt idx="9">
                  <c:v>84.973866542662719</c:v>
                </c:pt>
                <c:pt idx="10">
                  <c:v>86.12972296245789</c:v>
                </c:pt>
                <c:pt idx="11">
                  <c:v>87.285579382253047</c:v>
                </c:pt>
                <c:pt idx="12">
                  <c:v>88.441435802048247</c:v>
                </c:pt>
                <c:pt idx="13">
                  <c:v>89.597292221843418</c:v>
                </c:pt>
                <c:pt idx="14">
                  <c:v>90.753148641638575</c:v>
                </c:pt>
                <c:pt idx="15">
                  <c:v>91.909005061433774</c:v>
                </c:pt>
                <c:pt idx="16">
                  <c:v>93.064861481228945</c:v>
                </c:pt>
                <c:pt idx="17">
                  <c:v>94.220717901024102</c:v>
                </c:pt>
                <c:pt idx="18">
                  <c:v>95.376574320819302</c:v>
                </c:pt>
                <c:pt idx="19">
                  <c:v>96.532430740614473</c:v>
                </c:pt>
                <c:pt idx="20">
                  <c:v>97.688287160409658</c:v>
                </c:pt>
                <c:pt idx="21">
                  <c:v>98.844143580204815</c:v>
                </c:pt>
                <c:pt idx="22">
                  <c:v>100</c:v>
                </c:pt>
              </c:numCache>
            </c:numRef>
          </c:xVal>
          <c:yVal>
            <c:numRef>
              <c:f>[4]DATA!$D$25:$Z$25</c:f>
              <c:numCache>
                <c:formatCode>General</c:formatCode>
                <c:ptCount val="23"/>
                <c:pt idx="0">
                  <c:v>0</c:v>
                </c:pt>
                <c:pt idx="1">
                  <c:v>40776.449625055509</c:v>
                </c:pt>
                <c:pt idx="2">
                  <c:v>52899.15543069601</c:v>
                </c:pt>
                <c:pt idx="3">
                  <c:v>68551.176606967347</c:v>
                </c:pt>
                <c:pt idx="4">
                  <c:v>88639.842301995726</c:v>
                </c:pt>
                <c:pt idx="5">
                  <c:v>102830.40293155173</c:v>
                </c:pt>
                <c:pt idx="6">
                  <c:v>114107.81715352484</c:v>
                </c:pt>
                <c:pt idx="7">
                  <c:v>123574.78881407158</c:v>
                </c:pt>
                <c:pt idx="8">
                  <c:v>131779.7754784516</c:v>
                </c:pt>
                <c:pt idx="9">
                  <c:v>139041.28154059485</c:v>
                </c:pt>
                <c:pt idx="10">
                  <c:v>145563.16034113069</c:v>
                </c:pt>
                <c:pt idx="11">
                  <c:v>151484.96206528891</c:v>
                </c:pt>
                <c:pt idx="12">
                  <c:v>156907.06341533069</c:v>
                </c:pt>
                <c:pt idx="13">
                  <c:v>161904.46136296191</c:v>
                </c:pt>
                <c:pt idx="14">
                  <c:v>166534.90579326756</c:v>
                </c:pt>
                <c:pt idx="15">
                  <c:v>170843.97018918954</c:v>
                </c:pt>
                <c:pt idx="16">
                  <c:v>174868.35878324337</c:v>
                </c:pt>
                <c:pt idx="17">
                  <c:v>178638.14498959764</c:v>
                </c:pt>
                <c:pt idx="18">
                  <c:v>182178.33432689353</c:v>
                </c:pt>
                <c:pt idx="19">
                  <c:v>185509.98495601185</c:v>
                </c:pt>
                <c:pt idx="20">
                  <c:v>188651.02959121551</c:v>
                </c:pt>
                <c:pt idx="21">
                  <c:v>191616.89047552826</c:v>
                </c:pt>
                <c:pt idx="22">
                  <c:v>194420.94763804917</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[4]DATA!$D$29:$Z$29</c:f>
              <c:numCache>
                <c:formatCode>General</c:formatCode>
                <c:ptCount val="23"/>
                <c:pt idx="0">
                  <c:v>87.272512653584428</c:v>
                </c:pt>
                <c:pt idx="1">
                  <c:v>87.431606245414628</c:v>
                </c:pt>
                <c:pt idx="2">
                  <c:v>87.590699837244841</c:v>
                </c:pt>
                <c:pt idx="3">
                  <c:v>87.908887020905226</c:v>
                </c:pt>
                <c:pt idx="4">
                  <c:v>88.545261388225995</c:v>
                </c:pt>
                <c:pt idx="5">
                  <c:v>89.181635755546779</c:v>
                </c:pt>
                <c:pt idx="6">
                  <c:v>89.818010122867548</c:v>
                </c:pt>
                <c:pt idx="7">
                  <c:v>90.454384490188332</c:v>
                </c:pt>
                <c:pt idx="8">
                  <c:v>91.090758857509101</c:v>
                </c:pt>
                <c:pt idx="9">
                  <c:v>91.727133224829885</c:v>
                </c:pt>
                <c:pt idx="10">
                  <c:v>92.363507592150654</c:v>
                </c:pt>
                <c:pt idx="11">
                  <c:v>92.999881959471438</c:v>
                </c:pt>
                <c:pt idx="12">
                  <c:v>93.636256326792207</c:v>
                </c:pt>
                <c:pt idx="13">
                  <c:v>94.272630694112991</c:v>
                </c:pt>
                <c:pt idx="14">
                  <c:v>94.909005061433788</c:v>
                </c:pt>
                <c:pt idx="15">
                  <c:v>95.545379428754558</c:v>
                </c:pt>
                <c:pt idx="16">
                  <c:v>96.181753796075327</c:v>
                </c:pt>
                <c:pt idx="17">
                  <c:v>96.818128163396096</c:v>
                </c:pt>
                <c:pt idx="18">
                  <c:v>97.454502530716894</c:v>
                </c:pt>
                <c:pt idx="19">
                  <c:v>98.090876898037664</c:v>
                </c:pt>
                <c:pt idx="20">
                  <c:v>98.727251265358433</c:v>
                </c:pt>
                <c:pt idx="21">
                  <c:v>99.363625632679202</c:v>
                </c:pt>
                <c:pt idx="22">
                  <c:v>100</c:v>
                </c:pt>
              </c:numCache>
            </c:numRef>
          </c:xVal>
          <c:yVal>
            <c:numRef>
              <c:f>[4]DATA!$D$28:$Z$28</c:f>
              <c:numCache>
                <c:formatCode>General</c:formatCode>
                <c:ptCount val="23"/>
                <c:pt idx="0">
                  <c:v>0</c:v>
                </c:pt>
                <c:pt idx="1">
                  <c:v>29972.642243175083</c:v>
                </c:pt>
                <c:pt idx="2">
                  <c:v>38899.077865182669</c:v>
                </c:pt>
                <c:pt idx="3">
                  <c:v>50449.462145340462</c:v>
                </c:pt>
                <c:pt idx="4">
                  <c:v>65339.739598401269</c:v>
                </c:pt>
                <c:pt idx="5">
                  <c:v>75924.691616785785</c:v>
                </c:pt>
                <c:pt idx="6">
                  <c:v>84391.031073676568</c:v>
                </c:pt>
                <c:pt idx="7">
                  <c:v>91545.401688653263</c:v>
                </c:pt>
                <c:pt idx="8">
                  <c:v>97788.456529797782</c:v>
                </c:pt>
                <c:pt idx="9">
                  <c:v>103352.5531744285</c:v>
                </c:pt>
                <c:pt idx="10">
                  <c:v>108386.21040097751</c:v>
                </c:pt>
                <c:pt idx="11">
                  <c:v>112990.9637274525</c:v>
                </c:pt>
                <c:pt idx="12">
                  <c:v>117239.74935318685</c:v>
                </c:pt>
                <c:pt idx="13">
                  <c:v>121186.9889780128</c:v>
                </c:pt>
                <c:pt idx="14">
                  <c:v>124874.53208655072</c:v>
                </c:pt>
                <c:pt idx="15">
                  <c:v>128335.35870562961</c:v>
                </c:pt>
                <c:pt idx="16">
                  <c:v>131595.99291840423</c:v>
                </c:pt>
                <c:pt idx="17">
                  <c:v>134678.13544902869</c:v>
                </c:pt>
                <c:pt idx="18">
                  <c:v>137599.80287125977</c:v>
                </c:pt>
                <c:pt idx="19">
                  <c:v>140376.14385743893</c:v>
                </c:pt>
                <c:pt idx="20">
                  <c:v>143020.03751613834</c:v>
                </c:pt>
                <c:pt idx="21">
                  <c:v>145542.54079363358</c:v>
                </c:pt>
                <c:pt idx="22">
                  <c:v>147953.2289079797</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[4]DATA!$C$41:$D$41</c:f>
              <c:numCache>
                <c:formatCode>General</c:formatCode>
                <c:ptCount val="2"/>
                <c:pt idx="0">
                  <c:v>60</c:v>
                </c:pt>
                <c:pt idx="1">
                  <c:v>60</c:v>
                </c:pt>
              </c:numCache>
            </c:numRef>
          </c:xVal>
          <c:yVal>
            <c:numRef>
              <c:f>[4]DATA!$C$43:$D$43</c:f>
              <c:numCache>
                <c:formatCode>General</c:formatCode>
                <c:ptCount val="2"/>
                <c:pt idx="0">
                  <c:v>0</c:v>
                </c:pt>
                <c:pt idx="1">
                  <c:v>460000.00000000012</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[4]DATA!$C$40:$D$40</c:f>
              <c:numCache>
                <c:formatCode>General</c:formatCode>
                <c:ptCount val="2"/>
                <c:pt idx="0">
                  <c:v>100</c:v>
                </c:pt>
                <c:pt idx="1">
                  <c:v>100</c:v>
                </c:pt>
              </c:numCache>
            </c:numRef>
          </c:xVal>
          <c:yVal>
            <c:numRef>
              <c:f>[4]DATA!$C$43:$D$43</c:f>
              <c:numCache>
                <c:formatCode>General</c:formatCode>
                <c:ptCount val="2"/>
                <c:pt idx="0">
                  <c:v>0</c:v>
                </c:pt>
                <c:pt idx="1">
                  <c:v>460000.00000000012</c:v>
                </c:pt>
              </c:numCache>
            </c:numRef>
          </c:yVal>
          <c:smooth val="0"/>
          <c:extLst/>
        </c:ser>
        <c:ser>
          <c:idx val="15"/>
          <c:order val="6"/>
          <c:tx>
            <c:strRef>
              <c:f>[4]DATA!$B$38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[4]DATA!$D$38</c:f>
              <c:numCache>
                <c:formatCode>General</c:formatCode>
                <c:ptCount val="1"/>
                <c:pt idx="0">
                  <c:v>80</c:v>
                </c:pt>
              </c:numCache>
            </c:numRef>
          </c:xVal>
          <c:yVal>
            <c:numRef>
              <c:f>[4]DATA!$C$38</c:f>
              <c:numCache>
                <c:formatCode>General</c:formatCode>
                <c:ptCount val="1"/>
                <c:pt idx="0">
                  <c:v>230000</c:v>
                </c:pt>
              </c:numCache>
            </c:numRef>
          </c:yVal>
          <c:smooth val="0"/>
        </c:ser>
        <c:ser>
          <c:idx val="16"/>
          <c:order val="7"/>
          <c:tx>
            <c:strRef>
              <c:f>[4]DATA!$B$39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[4]DATA!$D$39</c:f>
              <c:numCache>
                <c:formatCode>General</c:formatCode>
                <c:ptCount val="1"/>
                <c:pt idx="0">
                  <c:v>100</c:v>
                </c:pt>
              </c:numCache>
            </c:numRef>
          </c:xVal>
          <c:yVal>
            <c:numRef>
              <c:f>[4]DATA!$C$39</c:f>
              <c:numCache>
                <c:formatCode>General</c:formatCode>
                <c:ptCount val="1"/>
                <c:pt idx="0">
                  <c:v>270250</c:v>
                </c:pt>
              </c:numCache>
            </c:numRef>
          </c:yVal>
          <c:smooth val="0"/>
        </c:ser>
        <c:ser>
          <c:idx val="1"/>
          <c:order val="8"/>
          <c:tx>
            <c:strRef>
              <c:f>[4]DATA!$B$7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[4]DATA!$F$7</c:f>
              <c:numCache>
                <c:formatCode>General</c:formatCode>
                <c:ptCount val="1"/>
                <c:pt idx="0">
                  <c:v>60</c:v>
                </c:pt>
              </c:numCache>
            </c:numRef>
          </c:xVal>
          <c:yVal>
            <c:numRef>
              <c:f>[4]DATA!$C$7</c:f>
              <c:numCache>
                <c:formatCode>General</c:formatCode>
                <c:ptCount val="1"/>
                <c:pt idx="0">
                  <c:v>0</c:v>
                </c:pt>
              </c:numCache>
            </c:numRef>
          </c:yVal>
          <c:smooth val="0"/>
        </c:ser>
        <c:ser>
          <c:idx val="3"/>
          <c:order val="9"/>
          <c:tx>
            <c:strRef>
              <c:f>[4]DATA!$G$41</c:f>
              <c:strCache>
                <c:ptCount val="1"/>
                <c:pt idx="0">
                  <c:v>1500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[4]DATA!$C$41</c:f>
              <c:numCache>
                <c:formatCode>General</c:formatCode>
                <c:ptCount val="1"/>
                <c:pt idx="0">
                  <c:v>60</c:v>
                </c:pt>
              </c:numCache>
            </c:numRef>
          </c:xVal>
          <c:yVal>
            <c:numRef>
              <c:f>[4]DATA!$C$43</c:f>
              <c:numCache>
                <c:formatCode>General</c:formatCode>
                <c:ptCount val="1"/>
                <c:pt idx="0">
                  <c:v>0</c:v>
                </c:pt>
              </c:numCache>
            </c:numRef>
          </c:yVal>
          <c:smooth val="0"/>
          <c:extLst/>
        </c:ser>
        <c:ser>
          <c:idx val="5"/>
          <c:order val="10"/>
          <c:tx>
            <c:strRef>
              <c:f>[4]DATA!$G$40</c:f>
              <c:strCache>
                <c:ptCount val="1"/>
                <c:pt idx="0">
                  <c:v>2500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[4]DATA!$C$40</c:f>
              <c:numCache>
                <c:formatCode>General</c:formatCode>
                <c:ptCount val="1"/>
                <c:pt idx="0">
                  <c:v>100</c:v>
                </c:pt>
              </c:numCache>
            </c:numRef>
          </c:xVal>
          <c:yVal>
            <c:numRef>
              <c:f>[4]DATA!$C$43</c:f>
              <c:numCache>
                <c:formatCode>General</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Lit>
              <c:formatCode>General</c:formatCode>
              <c:ptCount val="1"/>
              <c:pt idx="0">
                <c:v>0</c:v>
              </c:pt>
            </c:numLit>
          </c:xVal>
          <c:yVal>
            <c:numRef>
              <c:f>[4]DATA!$D$43</c:f>
              <c:numCache>
                <c:formatCode>General</c:formatCode>
                <c:ptCount val="1"/>
                <c:pt idx="0">
                  <c:v>460000.00000000012</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[4]DATA!$G$44:$H$44</c:f>
              <c:numCache>
                <c:formatCode>General</c:formatCode>
                <c:ptCount val="2"/>
                <c:pt idx="0">
                  <c:v>-0.4</c:v>
                </c:pt>
                <c:pt idx="1">
                  <c:v>-0.4</c:v>
                </c:pt>
              </c:numCache>
            </c:numRef>
          </c:xVal>
          <c:yVal>
            <c:numRef>
              <c:f>[4]DATA!$C$43:$D$43</c:f>
              <c:numCache>
                <c:formatCode>General</c:formatCode>
                <c:ptCount val="2"/>
                <c:pt idx="0">
                  <c:v>0</c:v>
                </c:pt>
                <c:pt idx="1">
                  <c:v>460000.00000000012</c:v>
                </c:pt>
              </c:numCache>
            </c:numRef>
          </c:yVal>
          <c:smooth val="0"/>
        </c:ser>
        <c:dLbls>
          <c:showLegendKey val="0"/>
          <c:showVal val="0"/>
          <c:showCatName val="0"/>
          <c:showSerName val="0"/>
          <c:showPercent val="0"/>
          <c:showBubbleSize val="0"/>
        </c:dLbls>
        <c:axId val="320301680"/>
        <c:axId val="320300112"/>
        <c:extLst/>
      </c:scatterChart>
      <c:valAx>
        <c:axId val="32030168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320300112"/>
        <c:crosses val="autoZero"/>
        <c:crossBetween val="midCat"/>
        <c:majorUnit val="10"/>
      </c:valAx>
      <c:valAx>
        <c:axId val="320300112"/>
        <c:scaling>
          <c:orientation val="minMax"/>
          <c:max val="460000.0000000001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320301680"/>
        <c:crosses val="autoZero"/>
        <c:crossBetween val="midCat"/>
        <c:majorUnit val="23000"/>
        <c:dispUnits>
          <c:builtInUnit val="thousands"/>
          <c:dispUnitsLbl>
            <c:layout/>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83051</xdr:colOff>
      <xdr:row>1</xdr:row>
      <xdr:rowOff>159477</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765804" y="284983"/>
          <a:ext cx="1076325" cy="801902"/>
        </a:xfrm>
        <a:prstGeom prst="rect">
          <a:avLst/>
        </a:prstGeom>
      </xdr:spPr>
    </xdr:pic>
    <xdr:clientData/>
  </xdr:oneCellAnchor>
  <xdr:oneCellAnchor>
    <xdr:from>
      <xdr:col>5</xdr:col>
      <xdr:colOff>557157</xdr:colOff>
      <xdr:row>7</xdr:row>
      <xdr:rowOff>76105</xdr:rowOff>
    </xdr:from>
    <xdr:ext cx="1600200" cy="231463"/>
    <xdr:pic>
      <xdr:nvPicPr>
        <xdr:cNvPr id="3" name="Afbeelding 2"/>
        <xdr:cNvPicPr>
          <a:picLocks noChangeAspect="1"/>
        </xdr:cNvPicPr>
      </xdr:nvPicPr>
      <xdr:blipFill rotWithShape="1">
        <a:blip xmlns:r="http://schemas.openxmlformats.org/officeDocument/2006/relationships" r:embed="rId2"/>
        <a:srcRect t="19675" b="22940"/>
        <a:stretch/>
      </xdr:blipFill>
      <xdr:spPr>
        <a:xfrm>
          <a:off x="6888481" y="1532870"/>
          <a:ext cx="1600200" cy="23146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2</xdr:col>
      <xdr:colOff>1205019</xdr:colOff>
      <xdr:row>1</xdr:row>
      <xdr:rowOff>75221</xdr:rowOff>
    </xdr:from>
    <xdr:to>
      <xdr:col>6</xdr:col>
      <xdr:colOff>643267</xdr:colOff>
      <xdr:row>3</xdr:row>
      <xdr:rowOff>38450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5653194" y="284771"/>
          <a:ext cx="1882363" cy="458529"/>
        </a:xfrm>
        <a:prstGeom prst="rect">
          <a:avLst/>
        </a:prstGeom>
      </xdr:spPr>
    </xdr:pic>
    <xdr:clientData/>
  </xdr:twoCellAnchor>
  <xdr:twoCellAnchor editAs="oneCell">
    <xdr:from>
      <xdr:col>6</xdr:col>
      <xdr:colOff>295275</xdr:colOff>
      <xdr:row>1</xdr:row>
      <xdr:rowOff>47625</xdr:rowOff>
    </xdr:from>
    <xdr:to>
      <xdr:col>6</xdr:col>
      <xdr:colOff>1371600</xdr:colOff>
      <xdr:row>4</xdr:row>
      <xdr:rowOff>146793</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553325" y="257175"/>
          <a:ext cx="1076325" cy="80401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4</xdr:row>
      <xdr:rowOff>36924</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508876" y="618005"/>
          <a:ext cx="139383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2240056"/>
          <a:ext cx="1501589" cy="1874184"/>
        </a:xfrm>
        <a:prstGeom prst="rect">
          <a:avLst/>
        </a:prstGeom>
      </xdr:spPr>
    </xdr:pic>
    <xdr:clientData/>
  </xdr:twoCellAnchor>
</xdr:wsDr>
</file>

<file path=xl/drawings/drawing12.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oneCellAnchor>
    <xdr:from>
      <xdr:col>11</xdr:col>
      <xdr:colOff>425540</xdr:colOff>
      <xdr:row>1</xdr:row>
      <xdr:rowOff>133105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246065" y="485530"/>
          <a:ext cx="1076325" cy="80190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9</xdr:col>
      <xdr:colOff>463640</xdr:colOff>
      <xdr:row>1</xdr:row>
      <xdr:rowOff>180730</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064715" y="533155"/>
          <a:ext cx="1076325" cy="80190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5</xdr:col>
      <xdr:colOff>87086</xdr:colOff>
      <xdr:row>29</xdr:row>
      <xdr:rowOff>87084</xdr:rowOff>
    </xdr:from>
    <xdr:to>
      <xdr:col>10</xdr:col>
      <xdr:colOff>981075</xdr:colOff>
      <xdr:row>29</xdr:row>
      <xdr:rowOff>95250</xdr:rowOff>
    </xdr:to>
    <xdr:cxnSp macro="">
      <xdr:nvCxnSpPr>
        <xdr:cNvPr id="4" name="Rechte verbindingslijn met pijl 3"/>
        <xdr:cNvCxnSpPr/>
      </xdr:nvCxnSpPr>
      <xdr:spPr>
        <a:xfrm>
          <a:off x="5868761" y="6421209"/>
          <a:ext cx="740908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13</xdr:col>
      <xdr:colOff>827107</xdr:colOff>
      <xdr:row>1</xdr:row>
      <xdr:rowOff>38100</xdr:rowOff>
    </xdr:from>
    <xdr:ext cx="1076325" cy="801902"/>
    <xdr:pic>
      <xdr:nvPicPr>
        <xdr:cNvPr id="5" name="Afbeelding 4"/>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5438457" y="247650"/>
          <a:ext cx="1076325" cy="801902"/>
        </a:xfrm>
        <a:prstGeom prst="rect">
          <a:avLst/>
        </a:prstGeom>
      </xdr:spPr>
    </xdr:pic>
    <xdr:clientData/>
  </xdr:oneCellAnchor>
  <xdr:oneCellAnchor>
    <xdr:from>
      <xdr:col>13</xdr:col>
      <xdr:colOff>85874</xdr:colOff>
      <xdr:row>4</xdr:row>
      <xdr:rowOff>60837</xdr:rowOff>
    </xdr:from>
    <xdr:ext cx="1743075" cy="520125"/>
    <xdr:pic>
      <xdr:nvPicPr>
        <xdr:cNvPr id="6" name="Afbeelding 5"/>
        <xdr:cNvPicPr>
          <a:picLocks noChangeAspect="1"/>
        </xdr:cNvPicPr>
      </xdr:nvPicPr>
      <xdr:blipFill>
        <a:blip xmlns:r="http://schemas.openxmlformats.org/officeDocument/2006/relationships" r:embed="rId2"/>
        <a:stretch>
          <a:fillRect/>
        </a:stretch>
      </xdr:blipFill>
      <xdr:spPr>
        <a:xfrm>
          <a:off x="14697224" y="1022862"/>
          <a:ext cx="1743075" cy="520125"/>
        </a:xfrm>
        <a:prstGeom prst="rect">
          <a:avLst/>
        </a:prstGeom>
      </xdr:spPr>
    </xdr:pic>
    <xdr:clientData/>
  </xdr:oneCellAnchor>
  <xdr:twoCellAnchor>
    <xdr:from>
      <xdr:col>5</xdr:col>
      <xdr:colOff>87086</xdr:colOff>
      <xdr:row>62</xdr:row>
      <xdr:rowOff>87084</xdr:rowOff>
    </xdr:from>
    <xdr:to>
      <xdr:col>10</xdr:col>
      <xdr:colOff>942975</xdr:colOff>
      <xdr:row>62</xdr:row>
      <xdr:rowOff>95250</xdr:rowOff>
    </xdr:to>
    <xdr:cxnSp macro="">
      <xdr:nvCxnSpPr>
        <xdr:cNvPr id="8" name="Rechte verbindingslijn met pijl 7"/>
        <xdr:cNvCxnSpPr/>
      </xdr:nvCxnSpPr>
      <xdr:spPr>
        <a:xfrm>
          <a:off x="6011636" y="13698309"/>
          <a:ext cx="62851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95</xdr:row>
      <xdr:rowOff>87084</xdr:rowOff>
    </xdr:from>
    <xdr:to>
      <xdr:col>10</xdr:col>
      <xdr:colOff>942975</xdr:colOff>
      <xdr:row>95</xdr:row>
      <xdr:rowOff>95250</xdr:rowOff>
    </xdr:to>
    <xdr:cxnSp macro="">
      <xdr:nvCxnSpPr>
        <xdr:cNvPr id="10" name="Rechte verbindingslijn met pijl 9"/>
        <xdr:cNvCxnSpPr/>
      </xdr:nvCxnSpPr>
      <xdr:spPr>
        <a:xfrm>
          <a:off x="6011636" y="13764984"/>
          <a:ext cx="62851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827107</xdr:colOff>
      <xdr:row>1</xdr:row>
      <xdr:rowOff>38100</xdr:rowOff>
    </xdr:from>
    <xdr:ext cx="1076325" cy="801902"/>
    <xdr:pic>
      <xdr:nvPicPr>
        <xdr:cNvPr id="3" name="Afbeelding 2"/>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6539547" y="243840"/>
          <a:ext cx="1076325" cy="801902"/>
        </a:xfrm>
        <a:prstGeom prst="rect">
          <a:avLst/>
        </a:prstGeom>
      </xdr:spPr>
    </xdr:pic>
    <xdr:clientData/>
  </xdr:oneCellAnchor>
  <xdr:oneCellAnchor>
    <xdr:from>
      <xdr:col>13</xdr:col>
      <xdr:colOff>85874</xdr:colOff>
      <xdr:row>4</xdr:row>
      <xdr:rowOff>60837</xdr:rowOff>
    </xdr:from>
    <xdr:ext cx="1743075" cy="520125"/>
    <xdr:pic>
      <xdr:nvPicPr>
        <xdr:cNvPr id="4" name="Afbeelding 3"/>
        <xdr:cNvPicPr>
          <a:picLocks noChangeAspect="1"/>
        </xdr:cNvPicPr>
      </xdr:nvPicPr>
      <xdr:blipFill>
        <a:blip xmlns:r="http://schemas.openxmlformats.org/officeDocument/2006/relationships" r:embed="rId2"/>
        <a:stretch>
          <a:fillRect/>
        </a:stretch>
      </xdr:blipFill>
      <xdr:spPr>
        <a:xfrm>
          <a:off x="15798314" y="975237"/>
          <a:ext cx="1743075" cy="5201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11</xdr:col>
      <xdr:colOff>1055707</xdr:colOff>
      <xdr:row>1</xdr:row>
      <xdr:rowOff>116205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348547" y="321945"/>
          <a:ext cx="1076325" cy="801902"/>
        </a:xfrm>
        <a:prstGeom prst="rect">
          <a:avLst/>
        </a:prstGeom>
      </xdr:spPr>
    </xdr:pic>
    <xdr:clientData/>
  </xdr:oneCellAnchor>
  <xdr:oneCellAnchor>
    <xdr:from>
      <xdr:col>10</xdr:col>
      <xdr:colOff>9674</xdr:colOff>
      <xdr:row>2</xdr:row>
      <xdr:rowOff>178947</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10220474" y="666627"/>
          <a:ext cx="1743075" cy="520125"/>
        </a:xfrm>
        <a:prstGeom prst="rect">
          <a:avLst/>
        </a:prstGeom>
      </xdr:spPr>
    </xdr:pic>
    <xdr:clientData/>
  </xdr:oneCellAnchor>
  <xdr:twoCellAnchor>
    <xdr:from>
      <xdr:col>5</xdr:col>
      <xdr:colOff>87086</xdr:colOff>
      <xdr:row>28</xdr:row>
      <xdr:rowOff>87084</xdr:rowOff>
    </xdr:from>
    <xdr:to>
      <xdr:col>10</xdr:col>
      <xdr:colOff>0</xdr:colOff>
      <xdr:row>28</xdr:row>
      <xdr:rowOff>95250</xdr:rowOff>
    </xdr:to>
    <xdr:cxnSp macro="">
      <xdr:nvCxnSpPr>
        <xdr:cNvPr id="5" name="Rechte verbindingslijn met pijl 4"/>
        <xdr:cNvCxnSpPr/>
      </xdr:nvCxnSpPr>
      <xdr:spPr>
        <a:xfrm>
          <a:off x="7345136" y="6459309"/>
          <a:ext cx="7380514"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70</xdr:row>
      <xdr:rowOff>87084</xdr:rowOff>
    </xdr:from>
    <xdr:to>
      <xdr:col>9</xdr:col>
      <xdr:colOff>922020</xdr:colOff>
      <xdr:row>70</xdr:row>
      <xdr:rowOff>87084</xdr:rowOff>
    </xdr:to>
    <xdr:cxnSp macro="">
      <xdr:nvCxnSpPr>
        <xdr:cNvPr id="6" name="Rechte verbindingslijn met pijl 5"/>
        <xdr:cNvCxnSpPr/>
      </xdr:nvCxnSpPr>
      <xdr:spPr>
        <a:xfrm>
          <a:off x="4887686" y="14473644"/>
          <a:ext cx="5163094"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11</xdr:col>
      <xdr:colOff>579457</xdr:colOff>
      <xdr:row>1</xdr:row>
      <xdr:rowOff>200025</xdr:rowOff>
    </xdr:from>
    <xdr:ext cx="1076325" cy="801902"/>
    <xdr:pic>
      <xdr:nvPicPr>
        <xdr:cNvPr id="2" name="Afbeelding 1"/>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866707" y="409575"/>
          <a:ext cx="1076325" cy="801902"/>
        </a:xfrm>
        <a:prstGeom prst="rect">
          <a:avLst/>
        </a:prstGeom>
      </xdr:spPr>
    </xdr:pic>
    <xdr:clientData/>
  </xdr:oneCellAnchor>
  <xdr:oneCellAnchor>
    <xdr:from>
      <xdr:col>9</xdr:col>
      <xdr:colOff>428774</xdr:colOff>
      <xdr:row>3</xdr:row>
      <xdr:rowOff>117987</xdr:rowOff>
    </xdr:from>
    <xdr:ext cx="1743075" cy="520125"/>
    <xdr:pic>
      <xdr:nvPicPr>
        <xdr:cNvPr id="3" name="Afbeelding 2"/>
        <xdr:cNvPicPr>
          <a:picLocks noChangeAspect="1"/>
        </xdr:cNvPicPr>
      </xdr:nvPicPr>
      <xdr:blipFill>
        <a:blip xmlns:r="http://schemas.openxmlformats.org/officeDocument/2006/relationships" r:embed="rId2"/>
        <a:stretch>
          <a:fillRect/>
        </a:stretch>
      </xdr:blipFill>
      <xdr:spPr>
        <a:xfrm>
          <a:off x="10544324" y="832362"/>
          <a:ext cx="1743075" cy="520125"/>
        </a:xfrm>
        <a:prstGeom prst="rect">
          <a:avLst/>
        </a:prstGeom>
      </xdr:spPr>
    </xdr:pic>
    <xdr:clientData/>
  </xdr:oneCellAnchor>
  <xdr:twoCellAnchor>
    <xdr:from>
      <xdr:col>5</xdr:col>
      <xdr:colOff>95250</xdr:colOff>
      <xdr:row>27</xdr:row>
      <xdr:rowOff>114300</xdr:rowOff>
    </xdr:from>
    <xdr:to>
      <xdr:col>9</xdr:col>
      <xdr:colOff>1019175</xdr:colOff>
      <xdr:row>27</xdr:row>
      <xdr:rowOff>114300</xdr:rowOff>
    </xdr:to>
    <xdr:cxnSp macro="">
      <xdr:nvCxnSpPr>
        <xdr:cNvPr id="4" name="Rechte verbindingslijn met pijl 3"/>
        <xdr:cNvCxnSpPr/>
      </xdr:nvCxnSpPr>
      <xdr:spPr>
        <a:xfrm>
          <a:off x="6010275" y="6172200"/>
          <a:ext cx="526732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69</xdr:row>
      <xdr:rowOff>106134</xdr:rowOff>
    </xdr:from>
    <xdr:to>
      <xdr:col>9</xdr:col>
      <xdr:colOff>923925</xdr:colOff>
      <xdr:row>69</xdr:row>
      <xdr:rowOff>114300</xdr:rowOff>
    </xdr:to>
    <xdr:cxnSp macro="">
      <xdr:nvCxnSpPr>
        <xdr:cNvPr id="5" name="Rechte verbindingslijn met pijl 4"/>
        <xdr:cNvCxnSpPr/>
      </xdr:nvCxnSpPr>
      <xdr:spPr>
        <a:xfrm>
          <a:off x="6002111" y="14517459"/>
          <a:ext cx="5180239" cy="816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87086</xdr:colOff>
      <xdr:row>111</xdr:row>
      <xdr:rowOff>106134</xdr:rowOff>
    </xdr:from>
    <xdr:to>
      <xdr:col>9</xdr:col>
      <xdr:colOff>1057275</xdr:colOff>
      <xdr:row>111</xdr:row>
      <xdr:rowOff>106134</xdr:rowOff>
    </xdr:to>
    <xdr:cxnSp macro="">
      <xdr:nvCxnSpPr>
        <xdr:cNvPr id="6" name="Rechte verbindingslijn met pijl 5"/>
        <xdr:cNvCxnSpPr/>
      </xdr:nvCxnSpPr>
      <xdr:spPr>
        <a:xfrm>
          <a:off x="6002111" y="22889934"/>
          <a:ext cx="5313589"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41910</xdr:colOff>
      <xdr:row>3</xdr:row>
      <xdr:rowOff>129541</xdr:rowOff>
    </xdr:from>
    <xdr:to>
      <xdr:col>10</xdr:col>
      <xdr:colOff>836071</xdr:colOff>
      <xdr:row>6</xdr:row>
      <xdr:rowOff>65967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1081385" y="767716"/>
          <a:ext cx="1880011" cy="469826"/>
        </a:xfrm>
        <a:prstGeom prst="rect">
          <a:avLst/>
        </a:prstGeom>
      </xdr:spPr>
    </xdr:pic>
    <xdr:clientData/>
  </xdr:twoCellAnchor>
  <xdr:twoCellAnchor editAs="oneCell">
    <xdr:from>
      <xdr:col>10</xdr:col>
      <xdr:colOff>931545</xdr:colOff>
      <xdr:row>1</xdr:row>
      <xdr:rowOff>43815</xdr:rowOff>
    </xdr:from>
    <xdr:to>
      <xdr:col>11</xdr:col>
      <xdr:colOff>925830</xdr:colOff>
      <xdr:row>4</xdr:row>
      <xdr:rowOff>136422</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3056870" y="177165"/>
          <a:ext cx="1080135" cy="806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784860</xdr:colOff>
      <xdr:row>3</xdr:row>
      <xdr:rowOff>228601</xdr:rowOff>
    </xdr:from>
    <xdr:to>
      <xdr:col>4</xdr:col>
      <xdr:colOff>977994</xdr:colOff>
      <xdr:row>6</xdr:row>
      <xdr:rowOff>142167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4146127" y="855134"/>
          <a:ext cx="1869004" cy="461360"/>
        </a:xfrm>
        <a:prstGeom prst="rect">
          <a:avLst/>
        </a:prstGeom>
      </xdr:spPr>
    </xdr:pic>
    <xdr:clientData/>
  </xdr:twoCellAnchor>
  <xdr:twoCellAnchor editAs="oneCell">
    <xdr:from>
      <xdr:col>5</xdr:col>
      <xdr:colOff>1074420</xdr:colOff>
      <xdr:row>1</xdr:row>
      <xdr:rowOff>215265</xdr:rowOff>
    </xdr:from>
    <xdr:to>
      <xdr:col>6</xdr:col>
      <xdr:colOff>855345</xdr:colOff>
      <xdr:row>5</xdr:row>
      <xdr:rowOff>145947</xdr:rowOff>
    </xdr:to>
    <xdr:pic>
      <xdr:nvPicPr>
        <xdr:cNvPr id="3" name="Afbeelding 2"/>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680960" y="344805"/>
          <a:ext cx="1076325" cy="7942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70-INKOOP-ICT/702-PERSOONLIJK/Kees%20Jongejan/aa%20Onderhanden%20werk/AB%20IUC%2020-004%20Dosimeters/Prijsmodel/Superfomule/UITGANGSPUNTEN%20-%20Dosimetrie%20Systeem%20Douane%20-%20IUC%2020-004%20-%20voorstel%20Pv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ongk01\AppData\Local\Temp\notes32E8B7\UITGANGSPUNTEN%20-%20Dosimetrie%20Systeem%20Douane%20-%20IUC%2020-004%20versie%20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SPROW55/CFD_UG_HKT/Inkoop-UNIT/80-INKOOPDOSSIERS-ICT/IUC21-037%20Netwerk%20malware%20scanning/01%20-%20VOORBEREIDING/05%20-%20Econoom/UITGANGSPUNTEN%20-%20IUC21-037%20-%20Netwerk%20Malware%20Scanner%20(5jr).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SPROW55/CFD_UG_HKT/Inkoop-UNIT/70-INKOOP-ICT/702-PERSOONLIJK/Kees%20Jongejan/aa%20Onderhanden%20werk/AB%20IUC%2020-004%20Dosimeters/Prijsmodel/TBV%20PRIJSMODEL%20-%20Dosimetrie%20Systeem%20Douane%20-%20IUC%2020-004%20bij%200.99.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11">
          <cell r="K11">
            <v>1500</v>
          </cell>
        </row>
      </sheetData>
      <sheetData sheetId="2"/>
      <sheetData sheetId="3"/>
      <sheetData sheetId="4"/>
      <sheetData sheetId="5"/>
      <sheetData sheetId="6">
        <row r="8">
          <cell r="D8">
            <v>1.1627906976744187</v>
          </cell>
        </row>
        <row r="9">
          <cell r="D9">
            <v>1.25</v>
          </cell>
        </row>
        <row r="10">
          <cell r="D10">
            <v>3.0505</v>
          </cell>
        </row>
        <row r="59">
          <cell r="P59">
            <v>21500</v>
          </cell>
        </row>
        <row r="77">
          <cell r="J77">
            <v>0.5</v>
          </cell>
        </row>
      </sheetData>
      <sheetData sheetId="7">
        <row r="7">
          <cell r="B7" t="str">
            <v>Uw inschrijving</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1.25</v>
          </cell>
        </row>
        <row r="80">
          <cell r="J80">
            <v>0.6</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refreshError="1"/>
      <sheetData sheetId="1">
        <row r="22">
          <cell r="K22">
            <v>190</v>
          </cell>
        </row>
      </sheetData>
      <sheetData sheetId="2" refreshError="1"/>
      <sheetData sheetId="3" refreshError="1"/>
      <sheetData sheetId="4" refreshError="1"/>
      <sheetData sheetId="5" refreshError="1"/>
      <sheetData sheetId="6">
        <row r="20">
          <cell r="L20">
            <v>1.25</v>
          </cell>
        </row>
        <row r="80">
          <cell r="J80">
            <v>0.6</v>
          </cell>
        </row>
      </sheetData>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K-Grafiek"/>
      <sheetName val="DATA"/>
    </sheetNames>
    <sheetDataSet>
      <sheetData sheetId="0">
        <row r="13">
          <cell r="F13">
            <v>1500</v>
          </cell>
        </row>
      </sheetData>
      <sheetData sheetId="1">
        <row r="7">
          <cell r="B7" t="str">
            <v>Uw inschrijving</v>
          </cell>
          <cell r="C7">
            <v>0</v>
          </cell>
          <cell r="E7">
            <v>0.96249715965816329</v>
          </cell>
          <cell r="F7">
            <v>60</v>
          </cell>
        </row>
        <row r="19">
          <cell r="D19">
            <v>0</v>
          </cell>
          <cell r="E19">
            <v>59641.134659148171</v>
          </cell>
          <cell r="F19">
            <v>77328.547896402975</v>
          </cell>
          <cell r="G19">
            <v>100095.08679661415</v>
          </cell>
          <cell r="H19">
            <v>129130.87894533337</v>
          </cell>
          <cell r="I19">
            <v>149455.62411141195</v>
          </cell>
          <cell r="J19">
            <v>165455.75499612535</v>
          </cell>
          <cell r="K19">
            <v>178754.97501529654</v>
          </cell>
          <cell r="L19">
            <v>190162.42236415422</v>
          </cell>
          <cell r="M19">
            <v>200148.87502574522</v>
          </cell>
          <cell r="N19">
            <v>209016.21992872527</v>
          </cell>
          <cell r="O19">
            <v>216971.51881738732</v>
          </cell>
          <cell r="P19">
            <v>224164.00821118325</v>
          </cell>
          <cell r="Q19">
            <v>230705.42643630295</v>
          </cell>
          <cell r="R19">
            <v>236682.00875277384</v>
          </cell>
          <cell r="S19">
            <v>242161.97303782549</v>
          </cell>
          <cell r="T19">
            <v>247200.40662733186</v>
          </cell>
          <cell r="U19">
            <v>251842.57727854277</v>
          </cell>
          <cell r="V19">
            <v>256126.24749085834</v>
          </cell>
          <cell r="W19">
            <v>260083.33578965001</v>
          </cell>
          <cell r="X19">
            <v>263741.13698054344</v>
          </cell>
          <cell r="Y19">
            <v>267123.23667431099</v>
          </cell>
          <cell r="Z19">
            <v>270250.20899553353</v>
          </cell>
        </row>
        <row r="20">
          <cell r="D20">
            <v>56.103589505120596</v>
          </cell>
          <cell r="E20">
            <v>56.652294636306586</v>
          </cell>
          <cell r="F20">
            <v>57.20099976749259</v>
          </cell>
          <cell r="G20">
            <v>58.29841002986457</v>
          </cell>
          <cell r="H20">
            <v>60.493230554608537</v>
          </cell>
          <cell r="I20">
            <v>62.688051079352512</v>
          </cell>
          <cell r="J20">
            <v>64.882871604096479</v>
          </cell>
          <cell r="K20">
            <v>67.077692128840454</v>
          </cell>
          <cell r="L20">
            <v>69.272512653584414</v>
          </cell>
          <cell r="M20">
            <v>71.467333178328388</v>
          </cell>
          <cell r="N20">
            <v>73.662153703072363</v>
          </cell>
          <cell r="O20">
            <v>75.856974227816337</v>
          </cell>
          <cell r="P20">
            <v>78.051794752560298</v>
          </cell>
          <cell r="Q20">
            <v>80.246615277304272</v>
          </cell>
          <cell r="R20">
            <v>82.441435802048233</v>
          </cell>
          <cell r="S20">
            <v>84.636256326792221</v>
          </cell>
          <cell r="T20">
            <v>86.831076851536181</v>
          </cell>
          <cell r="U20">
            <v>89.025897376280156</v>
          </cell>
          <cell r="V20">
            <v>91.22071790102413</v>
          </cell>
          <cell r="W20">
            <v>93.415538425768091</v>
          </cell>
          <cell r="X20">
            <v>95.610358950512051</v>
          </cell>
          <cell r="Y20">
            <v>97.805179475256026</v>
          </cell>
          <cell r="Z20">
            <v>100</v>
          </cell>
        </row>
        <row r="22">
          <cell r="D22">
            <v>0</v>
          </cell>
          <cell r="E22">
            <v>50457.024200055595</v>
          </cell>
          <cell r="F22">
            <v>65437.200197955535</v>
          </cell>
          <cell r="G22">
            <v>84745.589198342685</v>
          </cell>
          <cell r="H22">
            <v>109440.60225345948</v>
          </cell>
          <cell r="I22">
            <v>126797.72193757919</v>
          </cell>
          <cell r="J22">
            <v>140520.20116301422</v>
          </cell>
          <cell r="K22">
            <v>151977.63020806687</v>
          </cell>
          <cell r="L22">
            <v>161851.93437360559</v>
          </cell>
          <cell r="M22">
            <v>170539.54079186561</v>
          </cell>
          <cell r="N22">
            <v>178294.44122549545</v>
          </cell>
          <cell r="O22">
            <v>185290.69260443209</v>
          </cell>
          <cell r="P22">
            <v>191653.62735378105</v>
          </cell>
          <cell r="Q22">
            <v>197476.99302710895</v>
          </cell>
          <cell r="R22">
            <v>202833.06248694303</v>
          </cell>
          <cell r="S22">
            <v>207778.9406355891</v>
          </cell>
          <cell r="T22">
            <v>212360.67977019187</v>
          </cell>
          <cell r="U22">
            <v>216616.06647734836</v>
          </cell>
          <cell r="V22">
            <v>220576.56855879523</v>
          </cell>
          <cell r="W22">
            <v>224268.73168992199</v>
          </cell>
          <cell r="X22">
            <v>227715.2045130491</v>
          </cell>
          <cell r="Y22">
            <v>230935.50617880072</v>
          </cell>
          <cell r="Z22">
            <v>233946.61123700737</v>
          </cell>
        </row>
        <row r="23">
          <cell r="D23">
            <v>66.493230554608544</v>
          </cell>
          <cell r="E23">
            <v>66.912065172675938</v>
          </cell>
          <cell r="F23">
            <v>67.330899790743331</v>
          </cell>
          <cell r="G23">
            <v>68.168569026878117</v>
          </cell>
          <cell r="H23">
            <v>69.84390749914769</v>
          </cell>
          <cell r="I23">
            <v>71.519245971417263</v>
          </cell>
          <cell r="J23">
            <v>73.194584443686836</v>
          </cell>
          <cell r="K23">
            <v>74.869922915956408</v>
          </cell>
          <cell r="L23">
            <v>76.545261388225981</v>
          </cell>
          <cell r="M23">
            <v>78.220599860495554</v>
          </cell>
          <cell r="N23">
            <v>79.895938332765127</v>
          </cell>
          <cell r="O23">
            <v>81.571276805034714</v>
          </cell>
          <cell r="P23">
            <v>83.246615277304258</v>
          </cell>
          <cell r="Q23">
            <v>84.921953749573845</v>
          </cell>
          <cell r="R23">
            <v>86.597292221843418</v>
          </cell>
          <cell r="S23">
            <v>88.272630694112991</v>
          </cell>
          <cell r="T23">
            <v>89.947969166382563</v>
          </cell>
          <cell r="U23">
            <v>91.623307638652136</v>
          </cell>
          <cell r="V23">
            <v>93.298646110921709</v>
          </cell>
          <cell r="W23">
            <v>94.973984583191282</v>
          </cell>
          <cell r="X23">
            <v>96.64932305546084</v>
          </cell>
          <cell r="Y23">
            <v>98.324661527730427</v>
          </cell>
          <cell r="Z23">
            <v>100</v>
          </cell>
        </row>
        <row r="25">
          <cell r="D25">
            <v>0</v>
          </cell>
          <cell r="E25">
            <v>40776.449625055509</v>
          </cell>
          <cell r="F25">
            <v>52899.15543069601</v>
          </cell>
          <cell r="G25">
            <v>68551.176606967347</v>
          </cell>
          <cell r="H25">
            <v>88639.842301995726</v>
          </cell>
          <cell r="I25">
            <v>102830.40293155173</v>
          </cell>
          <cell r="J25">
            <v>114107.81715352484</v>
          </cell>
          <cell r="K25">
            <v>123574.78881407158</v>
          </cell>
          <cell r="L25">
            <v>131779.7754784516</v>
          </cell>
          <cell r="M25">
            <v>139041.28154059485</v>
          </cell>
          <cell r="N25">
            <v>145563.16034113069</v>
          </cell>
          <cell r="O25">
            <v>151484.96206528891</v>
          </cell>
          <cell r="P25">
            <v>156907.06341533069</v>
          </cell>
          <cell r="Q25">
            <v>161904.46136296191</v>
          </cell>
          <cell r="R25">
            <v>166534.90579326756</v>
          </cell>
          <cell r="S25">
            <v>170843.97018918954</v>
          </cell>
          <cell r="T25">
            <v>174868.35878324337</v>
          </cell>
          <cell r="U25">
            <v>178638.14498959764</v>
          </cell>
          <cell r="V25">
            <v>182178.33432689353</v>
          </cell>
          <cell r="W25">
            <v>185509.98495601185</v>
          </cell>
          <cell r="X25">
            <v>188651.02959121551</v>
          </cell>
          <cell r="Y25">
            <v>191616.89047552826</v>
          </cell>
          <cell r="Z25">
            <v>194420.94763804917</v>
          </cell>
        </row>
        <row r="26">
          <cell r="D26">
            <v>76.882871604096465</v>
          </cell>
          <cell r="E26">
            <v>77.171835709045268</v>
          </cell>
          <cell r="F26">
            <v>77.460799813994058</v>
          </cell>
          <cell r="G26">
            <v>78.03872802389165</v>
          </cell>
          <cell r="H26">
            <v>79.194584443686821</v>
          </cell>
          <cell r="I26">
            <v>80.350440863481992</v>
          </cell>
          <cell r="J26">
            <v>81.506297283277178</v>
          </cell>
          <cell r="K26">
            <v>82.662153703072363</v>
          </cell>
          <cell r="L26">
            <v>83.81801012286752</v>
          </cell>
          <cell r="M26">
            <v>84.973866542662719</v>
          </cell>
          <cell r="N26">
            <v>86.12972296245789</v>
          </cell>
          <cell r="O26">
            <v>87.285579382253047</v>
          </cell>
          <cell r="P26">
            <v>88.441435802048247</v>
          </cell>
          <cell r="Q26">
            <v>89.597292221843418</v>
          </cell>
          <cell r="R26">
            <v>90.753148641638575</v>
          </cell>
          <cell r="S26">
            <v>91.909005061433774</v>
          </cell>
          <cell r="T26">
            <v>93.064861481228945</v>
          </cell>
          <cell r="U26">
            <v>94.220717901024102</v>
          </cell>
          <cell r="V26">
            <v>95.376574320819302</v>
          </cell>
          <cell r="W26">
            <v>96.532430740614473</v>
          </cell>
          <cell r="X26">
            <v>97.688287160409658</v>
          </cell>
          <cell r="Y26">
            <v>98.844143580204815</v>
          </cell>
          <cell r="Z26">
            <v>100</v>
          </cell>
        </row>
        <row r="28">
          <cell r="D28">
            <v>0</v>
          </cell>
          <cell r="E28">
            <v>29972.642243175083</v>
          </cell>
          <cell r="F28">
            <v>38899.077865182669</v>
          </cell>
          <cell r="G28">
            <v>50449.462145340462</v>
          </cell>
          <cell r="H28">
            <v>65339.739598401269</v>
          </cell>
          <cell r="I28">
            <v>75924.691616785785</v>
          </cell>
          <cell r="J28">
            <v>84391.031073676568</v>
          </cell>
          <cell r="K28">
            <v>91545.401688653263</v>
          </cell>
          <cell r="L28">
            <v>97788.456529797782</v>
          </cell>
          <cell r="M28">
            <v>103352.5531744285</v>
          </cell>
          <cell r="N28">
            <v>108386.21040097751</v>
          </cell>
          <cell r="O28">
            <v>112990.9637274525</v>
          </cell>
          <cell r="P28">
            <v>117239.74935318685</v>
          </cell>
          <cell r="Q28">
            <v>121186.9889780128</v>
          </cell>
          <cell r="R28">
            <v>124874.53208655072</v>
          </cell>
          <cell r="S28">
            <v>128335.35870562961</v>
          </cell>
          <cell r="T28">
            <v>131595.99291840423</v>
          </cell>
          <cell r="U28">
            <v>134678.13544902869</v>
          </cell>
          <cell r="V28">
            <v>137599.80287125977</v>
          </cell>
          <cell r="W28">
            <v>140376.14385743893</v>
          </cell>
          <cell r="X28">
            <v>143020.03751613834</v>
          </cell>
          <cell r="Y28">
            <v>145542.54079363358</v>
          </cell>
          <cell r="Z28">
            <v>147953.2289079797</v>
          </cell>
        </row>
        <row r="29">
          <cell r="D29">
            <v>87.272512653584428</v>
          </cell>
          <cell r="E29">
            <v>87.431606245414628</v>
          </cell>
          <cell r="F29">
            <v>87.590699837244841</v>
          </cell>
          <cell r="G29">
            <v>87.908887020905226</v>
          </cell>
          <cell r="H29">
            <v>88.545261388225995</v>
          </cell>
          <cell r="I29">
            <v>89.181635755546779</v>
          </cell>
          <cell r="J29">
            <v>89.818010122867548</v>
          </cell>
          <cell r="K29">
            <v>90.454384490188332</v>
          </cell>
          <cell r="L29">
            <v>91.090758857509101</v>
          </cell>
          <cell r="M29">
            <v>91.727133224829885</v>
          </cell>
          <cell r="N29">
            <v>92.363507592150654</v>
          </cell>
          <cell r="O29">
            <v>92.999881959471438</v>
          </cell>
          <cell r="P29">
            <v>93.636256326792207</v>
          </cell>
          <cell r="Q29">
            <v>94.272630694112991</v>
          </cell>
          <cell r="R29">
            <v>94.909005061433788</v>
          </cell>
          <cell r="S29">
            <v>95.545379428754558</v>
          </cell>
          <cell r="T29">
            <v>96.181753796075327</v>
          </cell>
          <cell r="U29">
            <v>96.818128163396096</v>
          </cell>
          <cell r="V29">
            <v>97.454502530716894</v>
          </cell>
          <cell r="W29">
            <v>98.090876898037664</v>
          </cell>
          <cell r="X29">
            <v>98.727251265358433</v>
          </cell>
          <cell r="Y29">
            <v>99.363625632679202</v>
          </cell>
          <cell r="Z29">
            <v>100</v>
          </cell>
        </row>
        <row r="38">
          <cell r="B38" t="str">
            <v>Referentie</v>
          </cell>
          <cell r="C38">
            <v>230000</v>
          </cell>
          <cell r="D38">
            <v>80</v>
          </cell>
        </row>
        <row r="39">
          <cell r="B39" t="str">
            <v>Referentie (Qmax)</v>
          </cell>
          <cell r="C39">
            <v>270250</v>
          </cell>
          <cell r="D39">
            <v>100</v>
          </cell>
        </row>
        <row r="40">
          <cell r="C40">
            <v>100</v>
          </cell>
          <cell r="D40">
            <v>100</v>
          </cell>
          <cell r="G40">
            <v>2500</v>
          </cell>
        </row>
        <row r="41">
          <cell r="C41">
            <v>60</v>
          </cell>
          <cell r="D41">
            <v>60</v>
          </cell>
          <cell r="G41">
            <v>1500</v>
          </cell>
        </row>
        <row r="42">
          <cell r="G42">
            <v>1000</v>
          </cell>
        </row>
        <row r="43">
          <cell r="C43">
            <v>0</v>
          </cell>
          <cell r="D43">
            <v>460000.00000000012</v>
          </cell>
        </row>
        <row r="44">
          <cell r="G44">
            <v>-0.4</v>
          </cell>
          <cell r="H44">
            <v>-0.4</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AA45"/>
  <sheetViews>
    <sheetView showGridLines="0" tabSelected="1" zoomScale="85" zoomScaleNormal="85" workbookViewId="0">
      <selection activeCell="C9" sqref="C9"/>
    </sheetView>
  </sheetViews>
  <sheetFormatPr defaultColWidth="0" defaultRowHeight="0" customHeight="1" zeroHeight="1" x14ac:dyDescent="0.2"/>
  <cols>
    <col min="1" max="1" width="3.6640625" style="1" customWidth="1"/>
    <col min="2" max="2" width="7.44140625" style="20" bestFit="1" customWidth="1"/>
    <col min="3" max="3" width="63.44140625" style="1" customWidth="1"/>
    <col min="4" max="4" width="18.109375" style="1" bestFit="1" customWidth="1"/>
    <col min="5" max="5" width="2.33203125" style="1" customWidth="1"/>
    <col min="6" max="6" width="16.88671875" style="1" customWidth="1"/>
    <col min="7" max="7" width="24.44140625" style="1" customWidth="1"/>
    <col min="8" max="8" width="3.6640625" style="1" customWidth="1"/>
    <col min="9" max="11" width="9.6640625" style="1" hidden="1" customWidth="1"/>
    <col min="12" max="12" width="4.109375" style="1" hidden="1" customWidth="1"/>
    <col min="13" max="13" width="2.6640625" style="1" hidden="1" customWidth="1"/>
    <col min="14" max="14" width="18.109375" style="1" hidden="1" customWidth="1"/>
    <col min="15" max="15" width="13.109375" style="1" hidden="1" customWidth="1"/>
    <col min="16" max="27" width="37.5546875" style="1" hidden="1" customWidth="1"/>
    <col min="28" max="16384" width="0" style="1" hidden="1"/>
  </cols>
  <sheetData>
    <row r="1" spans="2:16" ht="16.2" customHeight="1" x14ac:dyDescent="0.2"/>
    <row r="2" spans="2:16" ht="22.2" x14ac:dyDescent="0.35">
      <c r="B2" s="24" t="s">
        <v>81</v>
      </c>
      <c r="C2" s="2"/>
      <c r="D2" s="2"/>
      <c r="E2" s="2"/>
      <c r="F2" s="2"/>
      <c r="G2" s="2"/>
    </row>
    <row r="3" spans="2:16" ht="22.2" x14ac:dyDescent="0.35">
      <c r="B3" s="25" t="s">
        <v>82</v>
      </c>
      <c r="C3" s="2"/>
      <c r="D3" s="3"/>
      <c r="E3" s="3"/>
      <c r="F3" s="3"/>
      <c r="G3" s="3"/>
    </row>
    <row r="4" spans="2:16" ht="16.2" customHeight="1" x14ac:dyDescent="0.3">
      <c r="B4" s="28" t="s">
        <v>5</v>
      </c>
      <c r="C4" s="2"/>
      <c r="D4" s="2"/>
      <c r="E4" s="2"/>
      <c r="F4" s="2"/>
      <c r="G4" s="2"/>
    </row>
    <row r="5" spans="2:16" ht="12.6" customHeight="1" x14ac:dyDescent="0.2">
      <c r="B5" s="19" t="s">
        <v>83</v>
      </c>
      <c r="C5" s="2"/>
      <c r="D5" s="2"/>
      <c r="E5" s="2"/>
      <c r="F5" s="2"/>
      <c r="G5" s="2"/>
    </row>
    <row r="6" spans="2:16" ht="12.6" customHeight="1" x14ac:dyDescent="0.2">
      <c r="B6" s="29" t="s">
        <v>31</v>
      </c>
      <c r="C6" s="2"/>
      <c r="D6" s="2"/>
      <c r="E6" s="2"/>
      <c r="F6" s="2"/>
      <c r="G6" s="2"/>
    </row>
    <row r="7" spans="2:16" ht="12.6" x14ac:dyDescent="0.2">
      <c r="B7" s="18"/>
      <c r="C7" s="2"/>
      <c r="D7" s="2"/>
      <c r="E7" s="2"/>
      <c r="F7" s="2"/>
      <c r="G7" s="2"/>
    </row>
    <row r="8" spans="2:16" ht="16.2" x14ac:dyDescent="0.2">
      <c r="B8" s="21"/>
      <c r="C8" s="27" t="s">
        <v>6</v>
      </c>
      <c r="D8" s="26"/>
      <c r="E8" s="26"/>
      <c r="F8" s="26"/>
      <c r="G8" s="26"/>
      <c r="N8" s="4"/>
      <c r="P8" s="5"/>
    </row>
    <row r="9" spans="2:16" ht="18" customHeight="1" x14ac:dyDescent="0.2">
      <c r="B9" s="21"/>
      <c r="C9" s="351"/>
      <c r="D9" s="7"/>
      <c r="E9" s="30"/>
      <c r="F9" s="30"/>
      <c r="G9" s="30"/>
      <c r="N9" s="4"/>
      <c r="P9" s="5"/>
    </row>
    <row r="10" spans="2:16" ht="12.6" x14ac:dyDescent="0.2">
      <c r="B10" s="21"/>
      <c r="C10" s="6"/>
      <c r="D10" s="7"/>
      <c r="E10" s="7"/>
      <c r="F10" s="7"/>
      <c r="G10" s="7"/>
      <c r="N10" s="4"/>
      <c r="P10" s="5"/>
    </row>
    <row r="11" spans="2:16" ht="5.4" customHeight="1" thickBot="1" x14ac:dyDescent="0.25">
      <c r="B11" s="22"/>
      <c r="C11" s="8"/>
      <c r="D11" s="9"/>
      <c r="E11" s="9"/>
      <c r="F11" s="9"/>
      <c r="G11" s="9"/>
    </row>
    <row r="12" spans="2:16" ht="6" customHeight="1" x14ac:dyDescent="0.2">
      <c r="B12" s="23"/>
      <c r="C12" s="10"/>
      <c r="D12" s="11"/>
      <c r="E12" s="11"/>
      <c r="F12" s="11"/>
      <c r="G12" s="11"/>
    </row>
    <row r="13" spans="2:16" ht="25.2" customHeight="1" x14ac:dyDescent="0.2">
      <c r="B13" s="40" t="s">
        <v>7</v>
      </c>
      <c r="C13" s="31" t="str">
        <f>+'1a Aanschaf Apparatuur'!C4</f>
        <v>Aanschaf Apparatuur</v>
      </c>
      <c r="D13" s="41"/>
      <c r="E13" s="41"/>
      <c r="F13" s="32"/>
      <c r="G13" s="47">
        <f>SUM(F14:F16)</f>
        <v>0</v>
      </c>
      <c r="H13" s="12"/>
      <c r="I13" s="39"/>
      <c r="J13" s="39"/>
      <c r="K13" s="39"/>
      <c r="L13" s="39"/>
    </row>
    <row r="14" spans="2:16" s="14" customFormat="1" ht="19.95" customHeight="1" x14ac:dyDescent="0.2">
      <c r="B14" s="35"/>
      <c r="C14" s="42" t="str">
        <f>+'1a Aanschaf Apparatuur'!C24</f>
        <v>Aanschaf Dosimeters (met gamma- én röntgenstraling)</v>
      </c>
      <c r="D14" s="42"/>
      <c r="E14" s="42"/>
      <c r="F14" s="43">
        <f>+'1a Aanschaf Apparatuur'!D54</f>
        <v>0</v>
      </c>
      <c r="G14" s="34"/>
      <c r="H14" s="12"/>
      <c r="I14" s="39"/>
      <c r="J14" s="39"/>
      <c r="K14" s="39"/>
      <c r="L14" s="39"/>
    </row>
    <row r="15" spans="2:16" s="14" customFormat="1" ht="19.95" customHeight="1" x14ac:dyDescent="0.2">
      <c r="B15" s="35"/>
      <c r="C15" s="42" t="str">
        <f>+'1a Aanschaf Apparatuur'!C57</f>
        <v>Aanschaf Dosimeters (met gamma-, röntgen- én neutronenstraling)</v>
      </c>
      <c r="D15" s="42"/>
      <c r="E15" s="42"/>
      <c r="F15" s="43">
        <f>+'1a Aanschaf Apparatuur'!D87</f>
        <v>0</v>
      </c>
      <c r="G15" s="34"/>
      <c r="H15" s="12"/>
      <c r="I15" s="39"/>
      <c r="J15" s="39"/>
      <c r="K15" s="39"/>
      <c r="L15" s="39"/>
    </row>
    <row r="16" spans="2:16" s="14" customFormat="1" ht="19.95" customHeight="1" x14ac:dyDescent="0.2">
      <c r="B16" s="35"/>
      <c r="C16" s="42" t="str">
        <f>+'1a Aanschaf Apparatuur'!C90</f>
        <v>Aanschaf Readers</v>
      </c>
      <c r="D16" s="42"/>
      <c r="E16" s="42"/>
      <c r="F16" s="43">
        <f>+'1a Aanschaf Apparatuur'!D120</f>
        <v>0</v>
      </c>
      <c r="G16" s="34"/>
      <c r="H16" s="12"/>
      <c r="I16" s="39"/>
      <c r="J16" s="39"/>
      <c r="K16" s="39"/>
      <c r="L16" s="39"/>
    </row>
    <row r="17" spans="1:12" s="14" customFormat="1" ht="13.2" customHeight="1" x14ac:dyDescent="0.25">
      <c r="B17" s="35"/>
      <c r="C17" s="33"/>
      <c r="D17" s="33"/>
      <c r="E17" s="33"/>
      <c r="F17" s="34"/>
      <c r="G17" s="34"/>
      <c r="H17" s="12"/>
      <c r="I17" s="39"/>
      <c r="J17" s="39"/>
      <c r="K17" s="39"/>
      <c r="L17" s="39"/>
    </row>
    <row r="18" spans="1:12" s="14" customFormat="1" ht="25.2" customHeight="1" x14ac:dyDescent="0.2">
      <c r="B18" s="40" t="s">
        <v>51</v>
      </c>
      <c r="C18" s="31" t="str">
        <f>+'1b Aanschaf Overige componenten'!C4</f>
        <v>Aanschaf Overige Componenten</v>
      </c>
      <c r="D18" s="41"/>
      <c r="E18" s="41"/>
      <c r="F18" s="32"/>
      <c r="G18" s="47">
        <f>SUM(F19:F21)</f>
        <v>0</v>
      </c>
      <c r="H18" s="12"/>
      <c r="I18" s="39"/>
      <c r="J18" s="39"/>
      <c r="K18" s="39"/>
      <c r="L18" s="39"/>
    </row>
    <row r="19" spans="1:12" s="14" customFormat="1" ht="19.95" customHeight="1" x14ac:dyDescent="0.2">
      <c r="B19" s="35" t="s">
        <v>0</v>
      </c>
      <c r="C19" s="42" t="str">
        <f>+'1b Aanschaf Overige componenten'!C22</f>
        <v>Aanschaf Houders</v>
      </c>
      <c r="D19" s="42"/>
      <c r="E19" s="42"/>
      <c r="F19" s="43">
        <f>+'1b Aanschaf Overige componenten'!D45</f>
        <v>0</v>
      </c>
      <c r="G19" s="34"/>
      <c r="H19" s="12"/>
      <c r="I19" s="39"/>
      <c r="J19" s="39"/>
      <c r="K19" s="39"/>
      <c r="L19" s="39"/>
    </row>
    <row r="20" spans="1:12" s="14" customFormat="1" ht="19.95" customHeight="1" x14ac:dyDescent="0.2">
      <c r="B20" s="35"/>
      <c r="C20" s="42" t="str">
        <f>+'1b Aanschaf Overige componenten'!C48</f>
        <v>Aanschaf Reserverclips</v>
      </c>
      <c r="D20" s="42"/>
      <c r="E20" s="42"/>
      <c r="F20" s="43">
        <f>+'1b Aanschaf Overige componenten'!D69</f>
        <v>0</v>
      </c>
      <c r="G20" s="34"/>
      <c r="H20" s="12"/>
      <c r="I20" s="39"/>
      <c r="J20" s="39"/>
      <c r="K20" s="39"/>
      <c r="L20" s="39"/>
    </row>
    <row r="21" spans="1:12" s="14" customFormat="1" ht="13.2" customHeight="1" x14ac:dyDescent="0.2">
      <c r="B21" s="23"/>
      <c r="C21" s="10"/>
      <c r="D21" s="11"/>
      <c r="E21" s="11"/>
      <c r="F21" s="11"/>
      <c r="G21" s="11"/>
      <c r="H21" s="12"/>
      <c r="I21" s="39"/>
      <c r="J21" s="39"/>
      <c r="K21" s="39"/>
      <c r="L21" s="39"/>
    </row>
    <row r="22" spans="1:12" s="14" customFormat="1" ht="25.2" customHeight="1" x14ac:dyDescent="0.2">
      <c r="B22" s="40" t="s">
        <v>8</v>
      </c>
      <c r="C22" s="31" t="str">
        <f>+'2a Gebr. Prog. CENTRAAL'!C4</f>
        <v>Gebruiksrecht Programmatuur CENTRAAL</v>
      </c>
      <c r="D22" s="41"/>
      <c r="E22" s="41"/>
      <c r="F22" s="32"/>
      <c r="G22" s="47">
        <f>SUM(F23:F24)</f>
        <v>0</v>
      </c>
      <c r="H22" s="12"/>
      <c r="I22" s="39"/>
      <c r="J22" s="39"/>
      <c r="K22" s="39"/>
      <c r="L22" s="39"/>
    </row>
    <row r="23" spans="1:12" s="14" customFormat="1" ht="19.95" customHeight="1" x14ac:dyDescent="0.2">
      <c r="B23" s="49" t="s">
        <v>0</v>
      </c>
      <c r="C23" s="42" t="str">
        <f>+'2a Gebr. Prog. CENTRAAL'!C25</f>
        <v>Gebruiksrecht Productieomgeving (Perpetual licentie)</v>
      </c>
      <c r="D23" s="42"/>
      <c r="E23" s="42"/>
      <c r="F23" s="43">
        <f>+'2a Gebr. Prog. CENTRAAL'!D62</f>
        <v>0</v>
      </c>
      <c r="G23" s="13"/>
      <c r="H23" s="12"/>
      <c r="I23" s="39"/>
      <c r="J23" s="39"/>
      <c r="K23" s="39"/>
      <c r="L23" s="39"/>
    </row>
    <row r="24" spans="1:12" s="14" customFormat="1" ht="19.95" customHeight="1" x14ac:dyDescent="0.2">
      <c r="B24" s="35"/>
      <c r="C24" s="42" t="str">
        <f>+'2a Gebr. Prog. CENTRAAL'!C67</f>
        <v>Gebruiksrecht Testomgeving (Perpetual licentie)</v>
      </c>
      <c r="D24" s="42"/>
      <c r="E24" s="42"/>
      <c r="F24" s="43">
        <f>+'2a Gebr. Prog. CENTRAAL'!D104</f>
        <v>0</v>
      </c>
      <c r="G24" s="13"/>
      <c r="H24" s="12"/>
      <c r="I24" s="39"/>
      <c r="J24" s="39"/>
      <c r="K24" s="39"/>
      <c r="L24" s="39"/>
    </row>
    <row r="25" spans="1:12" s="14" customFormat="1" ht="13.8" x14ac:dyDescent="0.2">
      <c r="B25" s="35" t="s">
        <v>0</v>
      </c>
      <c r="C25" s="13"/>
      <c r="D25" s="13"/>
      <c r="E25" s="13"/>
      <c r="F25" s="13"/>
      <c r="G25" s="13"/>
      <c r="H25" s="12"/>
      <c r="I25" s="39"/>
      <c r="J25" s="39"/>
      <c r="K25" s="39"/>
      <c r="L25" s="39"/>
    </row>
    <row r="26" spans="1:12" ht="25.2" customHeight="1" x14ac:dyDescent="0.2">
      <c r="A26" s="14"/>
      <c r="B26" s="40" t="s">
        <v>142</v>
      </c>
      <c r="C26" s="31" t="str">
        <f>+'2b Gebr. Prog. DECENTRAAL'!C4</f>
        <v>Gebruiksrecht Programmatuur DECENTRAAL (DWB-werkplek)</v>
      </c>
      <c r="D26" s="41"/>
      <c r="E26" s="41"/>
      <c r="F26" s="32"/>
      <c r="G26" s="47">
        <f>SUM(F27:F29)</f>
        <v>0</v>
      </c>
      <c r="H26" s="12"/>
      <c r="I26" s="39"/>
      <c r="J26" s="39"/>
      <c r="K26" s="39"/>
      <c r="L26" s="39"/>
    </row>
    <row r="27" spans="1:12" ht="19.95" customHeight="1" x14ac:dyDescent="0.25">
      <c r="A27" s="14"/>
      <c r="B27" s="36"/>
      <c r="C27" s="42" t="str">
        <f>+'2b Gebr. Prog. DECENTRAAL'!C22</f>
        <v>Gebruiksrecht aanschaf   en Onderhoud &amp; Support</v>
      </c>
      <c r="D27" s="11"/>
      <c r="E27" s="11"/>
      <c r="F27" s="43">
        <f>+'2b Gebr. Prog. DECENTRAAL'!D61</f>
        <v>0</v>
      </c>
      <c r="G27" s="17"/>
      <c r="H27" s="12"/>
      <c r="I27" s="39"/>
      <c r="J27" s="39"/>
      <c r="K27" s="39"/>
      <c r="L27" s="39"/>
    </row>
    <row r="28" spans="1:12" ht="19.95" customHeight="1" x14ac:dyDescent="0.25">
      <c r="A28" s="14"/>
      <c r="B28" s="36"/>
      <c r="C28" s="42" t="str">
        <f>+'2b Gebr. Prog. DECENTRAAL'!C64</f>
        <v>Gebruiksrecht aanschaf   en Onderhoud &amp; Support</v>
      </c>
      <c r="D28" s="11"/>
      <c r="E28" s="11"/>
      <c r="F28" s="43">
        <f>+'2b Gebr. Prog. DECENTRAAL'!D103</f>
        <v>0</v>
      </c>
      <c r="G28" s="17"/>
      <c r="H28" s="12"/>
      <c r="I28" s="39"/>
      <c r="J28" s="39"/>
      <c r="K28" s="39"/>
      <c r="L28" s="39"/>
    </row>
    <row r="29" spans="1:12" ht="19.95" customHeight="1" x14ac:dyDescent="0.25">
      <c r="A29" s="14"/>
      <c r="B29" s="36"/>
      <c r="C29" s="42" t="str">
        <f>+'2b Gebr. Prog. DECENTRAAL'!C106</f>
        <v>Gebruiksrecht aanschaf   en Onderhoud &amp; Support</v>
      </c>
      <c r="D29" s="11"/>
      <c r="E29" s="11"/>
      <c r="F29" s="43">
        <f>'2b Gebr. Prog. DECENTRAAL'!D145</f>
        <v>0</v>
      </c>
      <c r="G29" s="17"/>
      <c r="H29" s="12"/>
      <c r="I29" s="39"/>
      <c r="J29" s="39"/>
      <c r="K29" s="39"/>
      <c r="L29" s="39"/>
    </row>
    <row r="30" spans="1:12" ht="13.2" customHeight="1" x14ac:dyDescent="0.25">
      <c r="A30" s="14"/>
      <c r="B30" s="36"/>
      <c r="C30" s="33"/>
      <c r="D30" s="11"/>
      <c r="E30" s="11"/>
      <c r="F30" s="17"/>
      <c r="G30" s="17"/>
      <c r="H30" s="12"/>
      <c r="I30" s="39"/>
      <c r="J30" s="39"/>
      <c r="K30" s="39"/>
      <c r="L30" s="39"/>
    </row>
    <row r="31" spans="1:12" ht="25.2" customHeight="1" x14ac:dyDescent="0.2">
      <c r="A31" s="14"/>
      <c r="B31" s="40">
        <v>3</v>
      </c>
      <c r="C31" s="31" t="str">
        <f>+'3. Kalibratie Dosimeters'!B4</f>
        <v>Kalibratie Dosimeters</v>
      </c>
      <c r="D31" s="41"/>
      <c r="E31" s="41"/>
      <c r="F31" s="32"/>
      <c r="G31" s="47">
        <f>+'3. Kalibratie Dosimeters'!C35</f>
        <v>0</v>
      </c>
      <c r="H31" s="12"/>
      <c r="I31" s="39"/>
      <c r="J31" s="39"/>
      <c r="K31" s="39"/>
      <c r="L31" s="39"/>
    </row>
    <row r="32" spans="1:12" ht="13.2" customHeight="1" x14ac:dyDescent="0.25">
      <c r="A32" s="14"/>
      <c r="B32" s="36"/>
      <c r="C32" s="33"/>
      <c r="D32" s="11"/>
      <c r="E32" s="11"/>
      <c r="F32" s="17"/>
      <c r="G32" s="17"/>
      <c r="H32" s="12"/>
      <c r="I32" s="39"/>
      <c r="J32" s="39"/>
      <c r="K32" s="39"/>
      <c r="L32" s="39"/>
    </row>
    <row r="33" spans="2:12" ht="25.2" customHeight="1" x14ac:dyDescent="0.2">
      <c r="B33" s="40">
        <v>4</v>
      </c>
      <c r="C33" s="31" t="str">
        <f>+'4. Opleiding-Training'!B4</f>
        <v>Opleiding / training</v>
      </c>
      <c r="D33" s="41"/>
      <c r="E33" s="41"/>
      <c r="F33" s="32"/>
      <c r="G33" s="47">
        <f>SUM(F34:F35)</f>
        <v>0</v>
      </c>
      <c r="H33" s="12"/>
      <c r="I33" s="39"/>
      <c r="J33" s="39"/>
      <c r="K33" s="39"/>
      <c r="L33" s="39"/>
    </row>
    <row r="34" spans="2:12" ht="19.95" customHeight="1" x14ac:dyDescent="0.3">
      <c r="B34" s="37"/>
      <c r="C34" s="42" t="str">
        <f>+'4. Opleiding-Training'!B10</f>
        <v>Opleiding / training: Functioneel beheerders</v>
      </c>
      <c r="D34" s="42"/>
      <c r="E34" s="42"/>
      <c r="F34" s="43">
        <f>+'4. Opleiding-Training'!G15</f>
        <v>0</v>
      </c>
      <c r="G34" s="16"/>
      <c r="H34" s="12"/>
      <c r="I34" s="39"/>
      <c r="J34" s="39"/>
      <c r="K34" s="39"/>
      <c r="L34" s="39"/>
    </row>
    <row r="35" spans="2:12" ht="19.95" customHeight="1" x14ac:dyDescent="0.3">
      <c r="B35" s="37"/>
      <c r="C35" s="42" t="str">
        <f>+'4. Opleiding-Training'!B21</f>
        <v>Opleiding / training: Stralingsdeskundigen</v>
      </c>
      <c r="D35" s="42"/>
      <c r="E35" s="42"/>
      <c r="F35" s="43">
        <f>+'4. Opleiding-Training'!G26</f>
        <v>0</v>
      </c>
      <c r="G35" s="16"/>
      <c r="H35" s="12"/>
      <c r="I35" s="39"/>
      <c r="J35" s="39"/>
      <c r="K35" s="39"/>
      <c r="L35" s="39"/>
    </row>
    <row r="36" spans="2:12" ht="13.2" customHeight="1" x14ac:dyDescent="0.3">
      <c r="B36" s="37"/>
      <c r="C36" s="38"/>
      <c r="D36" s="15"/>
      <c r="E36" s="16"/>
      <c r="G36" s="16"/>
      <c r="H36" s="12"/>
      <c r="I36" s="39"/>
      <c r="J36" s="39"/>
      <c r="K36" s="39"/>
      <c r="L36" s="39"/>
    </row>
    <row r="37" spans="2:12" ht="25.2" customHeight="1" x14ac:dyDescent="0.2">
      <c r="B37" s="40">
        <v>5</v>
      </c>
      <c r="C37" s="31" t="str">
        <f>+'5. Product Specifieke Diensten'!B4</f>
        <v>Product Specifieke Diensten</v>
      </c>
      <c r="D37" s="41"/>
      <c r="E37" s="41"/>
      <c r="F37" s="32"/>
      <c r="G37" s="47">
        <f>+'5. Product Specifieke Diensten'!G12</f>
        <v>0</v>
      </c>
      <c r="H37" s="12"/>
      <c r="I37" s="39"/>
      <c r="J37" s="39"/>
      <c r="K37" s="39"/>
      <c r="L37" s="39"/>
    </row>
    <row r="38" spans="2:12" ht="12.6" x14ac:dyDescent="0.2">
      <c r="B38" s="10"/>
      <c r="C38" s="10"/>
      <c r="D38" s="11"/>
      <c r="E38" s="11"/>
      <c r="F38" s="11"/>
      <c r="G38" s="12"/>
      <c r="H38" s="12"/>
      <c r="I38" s="39"/>
      <c r="J38" s="39"/>
      <c r="K38" s="39"/>
      <c r="L38" s="39"/>
    </row>
    <row r="39" spans="2:12" ht="25.2" customHeight="1" x14ac:dyDescent="0.2">
      <c r="B39" s="40" t="s">
        <v>122</v>
      </c>
      <c r="C39" s="31" t="s">
        <v>167</v>
      </c>
      <c r="D39" s="41"/>
      <c r="E39" s="41"/>
      <c r="F39" s="32"/>
      <c r="G39" s="47">
        <f>+'0a. Eerste ORDER | special BID'!J43</f>
        <v>0</v>
      </c>
      <c r="H39" s="12"/>
      <c r="I39" s="39"/>
      <c r="J39" s="39"/>
      <c r="K39" s="39"/>
      <c r="L39" s="39"/>
    </row>
    <row r="40" spans="2:12" ht="13.2" thickBot="1" x14ac:dyDescent="0.25">
      <c r="B40" s="8"/>
      <c r="C40" s="8"/>
      <c r="D40" s="8"/>
      <c r="E40" s="8"/>
      <c r="F40" s="8"/>
      <c r="G40" s="8"/>
      <c r="H40" s="12"/>
      <c r="I40" s="39"/>
      <c r="J40" s="39"/>
      <c r="K40" s="39"/>
      <c r="L40" s="39"/>
    </row>
    <row r="41" spans="2:12" ht="12.6" x14ac:dyDescent="0.2">
      <c r="B41" s="10"/>
      <c r="C41" s="10"/>
      <c r="D41" s="10"/>
      <c r="E41" s="10"/>
      <c r="F41" s="10"/>
      <c r="G41" s="10"/>
      <c r="H41" s="12"/>
      <c r="I41" s="39"/>
      <c r="J41" s="39"/>
      <c r="K41" s="39"/>
      <c r="L41" s="39"/>
    </row>
    <row r="42" spans="2:12" ht="18" thickBot="1" x14ac:dyDescent="0.25">
      <c r="C42" s="44" t="s">
        <v>39</v>
      </c>
      <c r="D42" s="45"/>
      <c r="E42" s="45"/>
      <c r="F42" s="46"/>
      <c r="G42" s="48">
        <f>SUM(G13:G39)</f>
        <v>0</v>
      </c>
      <c r="H42" s="12"/>
      <c r="I42" s="39"/>
      <c r="J42" s="39"/>
      <c r="K42" s="39"/>
      <c r="L42" s="39"/>
    </row>
    <row r="43" spans="2:12" ht="13.8" thickTop="1" thickBot="1" x14ac:dyDescent="0.25">
      <c r="B43" s="8"/>
      <c r="C43" s="8"/>
      <c r="D43" s="8"/>
      <c r="E43" s="8"/>
      <c r="F43" s="8"/>
      <c r="G43" s="8"/>
      <c r="H43" s="12"/>
      <c r="I43" s="39"/>
      <c r="J43" s="39"/>
      <c r="K43" s="39"/>
      <c r="L43" s="39"/>
    </row>
    <row r="44" spans="2:12" ht="12.6" x14ac:dyDescent="0.2">
      <c r="B44" s="10"/>
      <c r="C44" s="10"/>
      <c r="D44" s="10"/>
      <c r="E44" s="10"/>
      <c r="F44" s="10"/>
      <c r="G44" s="10"/>
      <c r="H44" s="12"/>
      <c r="I44" s="39"/>
      <c r="J44" s="39"/>
      <c r="K44" s="39"/>
      <c r="L44" s="39"/>
    </row>
    <row r="45" spans="2:12" ht="12.6" hidden="1" x14ac:dyDescent="0.2">
      <c r="C45" s="10"/>
      <c r="D45" s="11"/>
      <c r="E45" s="11"/>
      <c r="F45" s="11"/>
      <c r="G45" s="11"/>
      <c r="H45" s="12"/>
      <c r="I45" s="12"/>
      <c r="J45" s="12"/>
      <c r="K45" s="12"/>
      <c r="L45" s="12"/>
    </row>
  </sheetData>
  <sheetProtection algorithmName="SHA-512" hashValue="OuQ1kQ6GfjRWdS3H7iTu8sSsrMAv/32u2LP2ErM72YqCKSiOAenTKIk2smE5ZfuDRwukoI1zTmv8GwR2dPva6g==" saltValue="VAoI7sJXKQSY+ZGUz7v26Q=="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pageSetUpPr fitToPage="1"/>
  </sheetPr>
  <dimension ref="A1:R165"/>
  <sheetViews>
    <sheetView showGridLines="0" showZeros="0" zoomScale="80" zoomScaleNormal="80" workbookViewId="0">
      <selection activeCell="C12" sqref="C12"/>
    </sheetView>
  </sheetViews>
  <sheetFormatPr defaultColWidth="0" defaultRowHeight="0" customHeight="1" zeroHeight="1" x14ac:dyDescent="0.3"/>
  <cols>
    <col min="1" max="1" width="3.6640625" style="287" customWidth="1"/>
    <col min="2" max="2" width="61.109375" style="287" customWidth="1"/>
    <col min="3" max="3" width="15" style="287" bestFit="1" customWidth="1"/>
    <col min="4" max="4" width="1.6640625" style="306" customWidth="1"/>
    <col min="5" max="5" width="14.6640625" style="306" customWidth="1"/>
    <col min="6" max="6" width="1.6640625" style="306" customWidth="1"/>
    <col min="7" max="7" width="30.5546875" style="287" customWidth="1"/>
    <col min="8" max="8" width="3.6640625" style="287" customWidth="1"/>
    <col min="9" max="10" width="2.6640625" style="287" hidden="1" customWidth="1"/>
    <col min="11" max="18" width="10.6640625" style="287" hidden="1" customWidth="1"/>
    <col min="19" max="16384" width="0" style="287" hidden="1"/>
  </cols>
  <sheetData>
    <row r="1" spans="1:8" s="278" customFormat="1" ht="16.2" customHeight="1" x14ac:dyDescent="0.3">
      <c r="A1" s="277"/>
      <c r="B1" s="277"/>
      <c r="C1" s="277"/>
      <c r="D1" s="277"/>
      <c r="E1" s="277"/>
      <c r="F1" s="277"/>
      <c r="G1" s="277"/>
    </row>
    <row r="2" spans="1:8" s="282" customFormat="1" ht="22.2" x14ac:dyDescent="0.3">
      <c r="A2" s="279"/>
      <c r="B2" s="55" t="s">
        <v>81</v>
      </c>
      <c r="C2" s="128"/>
      <c r="D2" s="62"/>
      <c r="E2" s="323"/>
      <c r="F2" s="128"/>
      <c r="G2" s="128"/>
    </row>
    <row r="3" spans="1:8" s="278" customFormat="1" ht="16.2" customHeight="1" x14ac:dyDescent="0.3">
      <c r="A3" s="277"/>
      <c r="B3" s="60" t="s">
        <v>82</v>
      </c>
      <c r="C3" s="65"/>
      <c r="D3" s="65"/>
      <c r="E3" s="135"/>
      <c r="F3" s="65"/>
      <c r="G3" s="65"/>
    </row>
    <row r="4" spans="1:8" s="278" customFormat="1" ht="16.95" customHeight="1" x14ac:dyDescent="0.3">
      <c r="A4" s="277"/>
      <c r="B4" s="63" t="s">
        <v>134</v>
      </c>
      <c r="C4" s="65"/>
      <c r="D4" s="65"/>
      <c r="E4" s="135"/>
      <c r="F4" s="65"/>
      <c r="G4" s="65"/>
    </row>
    <row r="5" spans="1:8" s="278" customFormat="1" ht="12.6" customHeight="1" x14ac:dyDescent="0.3">
      <c r="A5" s="277"/>
      <c r="B5" s="19" t="s">
        <v>83</v>
      </c>
      <c r="C5" s="65"/>
      <c r="D5" s="65"/>
      <c r="E5" s="135"/>
      <c r="F5" s="65"/>
      <c r="G5" s="65"/>
    </row>
    <row r="6" spans="1:8" s="278" customFormat="1" ht="12.6" customHeight="1" x14ac:dyDescent="0.3">
      <c r="A6" s="277"/>
      <c r="B6" s="66" t="s">
        <v>31</v>
      </c>
      <c r="C6" s="65"/>
      <c r="D6" s="65"/>
      <c r="E6" s="135"/>
      <c r="F6" s="65"/>
      <c r="G6" s="65"/>
    </row>
    <row r="7" spans="1:8" s="278" customFormat="1" ht="12.6" customHeight="1" x14ac:dyDescent="0.3">
      <c r="A7" s="277"/>
      <c r="B7" s="68"/>
      <c r="C7" s="134"/>
      <c r="D7" s="70"/>
      <c r="E7" s="70"/>
      <c r="F7" s="135"/>
      <c r="G7" s="70"/>
    </row>
    <row r="8" spans="1:8" ht="13.2" thickBot="1" x14ac:dyDescent="0.35">
      <c r="B8" s="288"/>
      <c r="C8" s="288"/>
      <c r="D8" s="289"/>
      <c r="E8" s="289"/>
      <c r="F8" s="324"/>
      <c r="G8" s="325"/>
    </row>
    <row r="9" spans="1:8" ht="12.6" x14ac:dyDescent="0.3">
      <c r="B9" s="290"/>
      <c r="C9" s="305"/>
      <c r="D9" s="305"/>
      <c r="E9" s="305"/>
      <c r="F9" s="305"/>
      <c r="G9" s="326"/>
    </row>
    <row r="10" spans="1:8" ht="17.399999999999999" x14ac:dyDescent="0.3">
      <c r="B10" s="327" t="s">
        <v>134</v>
      </c>
      <c r="C10" s="312"/>
      <c r="D10" s="312"/>
      <c r="E10" s="312"/>
      <c r="F10" s="312"/>
      <c r="G10" s="312"/>
    </row>
    <row r="11" spans="1:8" ht="31.5" customHeight="1" x14ac:dyDescent="0.3">
      <c r="B11" s="312" t="s">
        <v>4</v>
      </c>
      <c r="C11" s="331" t="s">
        <v>128</v>
      </c>
      <c r="D11" s="230" t="s">
        <v>0</v>
      </c>
      <c r="E11" s="331" t="s">
        <v>101</v>
      </c>
      <c r="F11" s="230"/>
      <c r="G11" s="332" t="s">
        <v>159</v>
      </c>
    </row>
    <row r="12" spans="1:8" ht="21" customHeight="1" thickBot="1" x14ac:dyDescent="0.35">
      <c r="B12" s="337" t="s">
        <v>80</v>
      </c>
      <c r="C12" s="338">
        <v>0</v>
      </c>
      <c r="D12" s="339" t="s">
        <v>0</v>
      </c>
      <c r="E12" s="340">
        <v>120</v>
      </c>
      <c r="F12" s="339"/>
      <c r="G12" s="341">
        <f>+C12*E12</f>
        <v>0</v>
      </c>
    </row>
    <row r="13" spans="1:8" ht="13.2" thickTop="1" x14ac:dyDescent="0.3">
      <c r="B13" s="328"/>
      <c r="C13" s="328"/>
      <c r="D13" s="328"/>
      <c r="E13" s="328"/>
      <c r="F13" s="328"/>
      <c r="G13" s="328"/>
      <c r="H13" s="328"/>
    </row>
    <row r="14" spans="1:8" ht="13.8" x14ac:dyDescent="0.3">
      <c r="B14" s="328" t="s">
        <v>129</v>
      </c>
      <c r="C14" s="328"/>
      <c r="D14" s="328"/>
      <c r="E14" s="328"/>
      <c r="F14" s="328"/>
      <c r="G14" s="328"/>
      <c r="H14" s="328"/>
    </row>
    <row r="15" spans="1:8" ht="12.6" x14ac:dyDescent="0.3">
      <c r="B15" s="328"/>
      <c r="C15" s="328"/>
      <c r="D15" s="328"/>
      <c r="E15" s="328"/>
      <c r="F15" s="328"/>
      <c r="G15" s="328"/>
      <c r="H15" s="328"/>
    </row>
    <row r="16" spans="1:8" ht="12.6" x14ac:dyDescent="0.3">
      <c r="B16" s="320" t="s">
        <v>166</v>
      </c>
      <c r="C16" s="328"/>
      <c r="D16" s="328"/>
      <c r="E16" s="328"/>
      <c r="F16" s="328"/>
      <c r="G16" s="328"/>
      <c r="H16" s="328"/>
    </row>
    <row r="17" spans="2:7" ht="13.2" thickBot="1" x14ac:dyDescent="0.35">
      <c r="B17" s="321" t="s">
        <v>0</v>
      </c>
      <c r="C17" s="288"/>
      <c r="D17" s="289"/>
      <c r="E17" s="289"/>
      <c r="F17" s="324"/>
      <c r="G17" s="325"/>
    </row>
    <row r="18" spans="2:7" ht="12.75" hidden="1" customHeight="1" x14ac:dyDescent="0.3"/>
    <row r="19" spans="2:7" ht="12.75" hidden="1" customHeight="1" x14ac:dyDescent="0.3">
      <c r="G19" s="329"/>
    </row>
    <row r="20" spans="2:7" ht="12.75" hidden="1" customHeight="1" x14ac:dyDescent="0.3">
      <c r="G20" s="330"/>
    </row>
    <row r="21" spans="2:7" ht="12.75" hidden="1" customHeight="1" x14ac:dyDescent="0.3"/>
    <row r="22" spans="2:7" ht="12.75" hidden="1" customHeight="1" x14ac:dyDescent="0.3"/>
    <row r="23" spans="2:7" ht="12.75" hidden="1" customHeight="1" x14ac:dyDescent="0.3"/>
    <row r="24" spans="2:7" ht="12.75" hidden="1" customHeight="1" x14ac:dyDescent="0.3"/>
    <row r="25" spans="2:7" ht="12.75" hidden="1" customHeight="1" x14ac:dyDescent="0.3"/>
    <row r="26" spans="2:7" ht="12.75" hidden="1" customHeight="1" x14ac:dyDescent="0.3"/>
    <row r="27" spans="2:7" ht="12.75" hidden="1" customHeight="1" x14ac:dyDescent="0.3"/>
    <row r="28" spans="2:7" ht="12.75" hidden="1" customHeight="1" x14ac:dyDescent="0.3"/>
    <row r="29" spans="2:7" ht="12.75" hidden="1" customHeight="1" x14ac:dyDescent="0.3"/>
    <row r="30" spans="2:7" ht="12.75" hidden="1" customHeight="1" x14ac:dyDescent="0.3"/>
    <row r="31" spans="2:7" ht="12.75" hidden="1" customHeight="1" x14ac:dyDescent="0.3"/>
    <row r="32" spans="2:7" ht="12.75" hidden="1" customHeight="1" x14ac:dyDescent="0.3"/>
    <row r="33" ht="12.75" hidden="1" customHeight="1" x14ac:dyDescent="0.3"/>
    <row r="34" ht="12.75" hidden="1" customHeight="1" x14ac:dyDescent="0.3"/>
    <row r="35" ht="12.75" hidden="1" customHeight="1" x14ac:dyDescent="0.3"/>
    <row r="36" ht="12.75" hidden="1" customHeight="1" x14ac:dyDescent="0.3"/>
    <row r="37" ht="12.75" hidden="1" customHeight="1" x14ac:dyDescent="0.3"/>
    <row r="38" ht="12.75" hidden="1" customHeight="1" x14ac:dyDescent="0.3"/>
    <row r="39" ht="12.75" hidden="1" customHeight="1" x14ac:dyDescent="0.3"/>
    <row r="40" ht="12.75" hidden="1" customHeight="1" x14ac:dyDescent="0.3"/>
    <row r="41" ht="12.75" hidden="1" customHeight="1" x14ac:dyDescent="0.3"/>
    <row r="42" ht="12.75" hidden="1" customHeight="1" x14ac:dyDescent="0.3"/>
    <row r="43" ht="12.75" hidden="1" customHeight="1" x14ac:dyDescent="0.3"/>
    <row r="44" ht="12.75" hidden="1" customHeight="1" x14ac:dyDescent="0.3"/>
    <row r="45" ht="12.75" hidden="1" customHeight="1" x14ac:dyDescent="0.3"/>
    <row r="46" ht="12.75" hidden="1" customHeight="1" x14ac:dyDescent="0.3"/>
    <row r="47" ht="12.75" hidden="1" customHeight="1" x14ac:dyDescent="0.3"/>
    <row r="48" ht="12.75" hidden="1" customHeight="1" x14ac:dyDescent="0.3"/>
    <row r="49" ht="12.75" hidden="1" customHeight="1" x14ac:dyDescent="0.3"/>
    <row r="50" ht="12.75" hidden="1" customHeight="1" x14ac:dyDescent="0.3"/>
    <row r="51" ht="12.75" hidden="1" customHeight="1" x14ac:dyDescent="0.3"/>
    <row r="52" ht="12.75" hidden="1" customHeight="1" x14ac:dyDescent="0.3"/>
    <row r="53" ht="12.75" hidden="1" customHeight="1" x14ac:dyDescent="0.3"/>
    <row r="54" ht="12.75" hidden="1" customHeight="1" x14ac:dyDescent="0.3"/>
    <row r="55" ht="12.75" hidden="1" customHeight="1" x14ac:dyDescent="0.3"/>
    <row r="56" ht="12.75" hidden="1" customHeight="1" x14ac:dyDescent="0.3"/>
    <row r="57" ht="12.75" hidden="1" customHeight="1" x14ac:dyDescent="0.3"/>
    <row r="58" ht="12.75" hidden="1" customHeight="1" x14ac:dyDescent="0.3"/>
    <row r="59" ht="12.75" hidden="1" customHeight="1" x14ac:dyDescent="0.3"/>
    <row r="60" ht="12.75" hidden="1" customHeight="1" x14ac:dyDescent="0.3"/>
    <row r="61" ht="12.75" hidden="1" customHeight="1" x14ac:dyDescent="0.3"/>
    <row r="62" ht="12.75" hidden="1" customHeight="1" x14ac:dyDescent="0.3"/>
    <row r="63" ht="12.75" hidden="1" customHeight="1" x14ac:dyDescent="0.3"/>
    <row r="64" ht="12.75" hidden="1" customHeight="1" x14ac:dyDescent="0.3"/>
    <row r="65" ht="12.75" hidden="1" customHeight="1" x14ac:dyDescent="0.3"/>
    <row r="66" ht="12.75" hidden="1" customHeight="1" x14ac:dyDescent="0.3"/>
    <row r="67" ht="12.75" hidden="1" customHeight="1" x14ac:dyDescent="0.3"/>
    <row r="68" ht="12.75" hidden="1" customHeight="1" x14ac:dyDescent="0.3"/>
    <row r="69" ht="12.75" hidden="1" customHeight="1" x14ac:dyDescent="0.3"/>
    <row r="70" ht="12.75" hidden="1" customHeight="1" x14ac:dyDescent="0.3"/>
    <row r="71" ht="12.75" hidden="1" customHeight="1" x14ac:dyDescent="0.3"/>
    <row r="72" ht="12.75" hidden="1" customHeight="1" x14ac:dyDescent="0.3"/>
    <row r="73" ht="12.75" hidden="1" customHeight="1" x14ac:dyDescent="0.3"/>
    <row r="74" ht="12.75" hidden="1" customHeight="1" x14ac:dyDescent="0.3"/>
    <row r="75" ht="12.75" hidden="1" customHeight="1" x14ac:dyDescent="0.3"/>
    <row r="76" ht="12.75" hidden="1" customHeight="1" x14ac:dyDescent="0.3"/>
    <row r="77" ht="12.75" hidden="1" customHeight="1" x14ac:dyDescent="0.3"/>
    <row r="78" ht="12.75" hidden="1" customHeight="1" x14ac:dyDescent="0.3"/>
    <row r="79" ht="12.75" hidden="1" customHeight="1" x14ac:dyDescent="0.3"/>
    <row r="80" ht="12.75" hidden="1" customHeight="1" x14ac:dyDescent="0.3"/>
    <row r="81" ht="12.75" hidden="1" customHeight="1" x14ac:dyDescent="0.3"/>
    <row r="82" ht="12.75" hidden="1" customHeight="1" x14ac:dyDescent="0.3"/>
    <row r="83" ht="12.75" hidden="1" customHeight="1" x14ac:dyDescent="0.3"/>
    <row r="84" ht="12.75" hidden="1" customHeight="1" x14ac:dyDescent="0.3"/>
    <row r="85" ht="12.75" hidden="1" customHeight="1" x14ac:dyDescent="0.3"/>
    <row r="86" ht="12.75" hidden="1" customHeight="1" x14ac:dyDescent="0.3"/>
    <row r="87" ht="12.75" hidden="1" customHeight="1" x14ac:dyDescent="0.3"/>
    <row r="88" ht="12.75" hidden="1" customHeight="1" x14ac:dyDescent="0.3"/>
    <row r="89" ht="12.75" hidden="1" customHeight="1" x14ac:dyDescent="0.3"/>
    <row r="90" ht="12.75" hidden="1" customHeight="1" x14ac:dyDescent="0.3"/>
    <row r="91" ht="12.75" hidden="1" customHeight="1" x14ac:dyDescent="0.3"/>
    <row r="92" ht="12.75" hidden="1" customHeight="1" x14ac:dyDescent="0.3"/>
    <row r="93" ht="12.75" hidden="1" customHeight="1" x14ac:dyDescent="0.3"/>
    <row r="94" ht="12.75" hidden="1" customHeight="1" x14ac:dyDescent="0.3"/>
    <row r="95" ht="12.75" hidden="1" customHeight="1" x14ac:dyDescent="0.3"/>
    <row r="96" ht="12.75" hidden="1" customHeight="1" x14ac:dyDescent="0.3"/>
    <row r="97" ht="12.75" hidden="1" customHeight="1" x14ac:dyDescent="0.3"/>
    <row r="98" ht="12.75" hidden="1" customHeight="1" x14ac:dyDescent="0.3"/>
    <row r="99" ht="12.75" hidden="1" customHeight="1" x14ac:dyDescent="0.3"/>
    <row r="100" ht="12.75" hidden="1" customHeight="1" x14ac:dyDescent="0.3"/>
    <row r="101" ht="12.75" hidden="1" customHeight="1" x14ac:dyDescent="0.3"/>
    <row r="102" ht="12.75" hidden="1" customHeight="1" x14ac:dyDescent="0.3"/>
    <row r="103" ht="12.75" hidden="1" customHeight="1" x14ac:dyDescent="0.3"/>
    <row r="104" ht="12.75" hidden="1" customHeight="1" x14ac:dyDescent="0.3"/>
    <row r="105" ht="12.75" hidden="1" customHeight="1" x14ac:dyDescent="0.3"/>
    <row r="106" ht="12.75" hidden="1" customHeight="1" x14ac:dyDescent="0.3"/>
    <row r="107" ht="12.75" hidden="1" customHeight="1" x14ac:dyDescent="0.3"/>
    <row r="108" ht="12.75" hidden="1" customHeight="1" x14ac:dyDescent="0.3"/>
    <row r="109" ht="12.75" hidden="1" customHeight="1" x14ac:dyDescent="0.3"/>
    <row r="110" ht="12.75" hidden="1" customHeight="1" x14ac:dyDescent="0.3"/>
    <row r="111" ht="12.75" hidden="1" customHeight="1" x14ac:dyDescent="0.3"/>
    <row r="112" ht="12.75" hidden="1" customHeight="1" x14ac:dyDescent="0.3"/>
    <row r="113" ht="12.75" hidden="1" customHeight="1" x14ac:dyDescent="0.3"/>
    <row r="114" ht="12.75" hidden="1" customHeight="1" x14ac:dyDescent="0.3"/>
    <row r="115" ht="12.75" hidden="1" customHeight="1" x14ac:dyDescent="0.3"/>
    <row r="116" ht="12.75" hidden="1" customHeight="1" x14ac:dyDescent="0.3"/>
    <row r="117" ht="12.75" hidden="1" customHeight="1" x14ac:dyDescent="0.3"/>
    <row r="118" ht="12.75" hidden="1" customHeight="1" x14ac:dyDescent="0.3"/>
    <row r="119" ht="12.75" hidden="1" customHeight="1" x14ac:dyDescent="0.3"/>
    <row r="120" ht="12.75" hidden="1" customHeight="1" x14ac:dyDescent="0.3"/>
    <row r="121" ht="12.75" hidden="1" customHeight="1" x14ac:dyDescent="0.3"/>
    <row r="122" ht="12.75" hidden="1" customHeight="1" x14ac:dyDescent="0.3"/>
    <row r="123" ht="12.75" hidden="1" customHeight="1" x14ac:dyDescent="0.3"/>
    <row r="124" ht="12.75" hidden="1" customHeight="1" x14ac:dyDescent="0.3"/>
    <row r="125" ht="12.75" hidden="1" customHeight="1" x14ac:dyDescent="0.3"/>
    <row r="126" ht="12.75" hidden="1" customHeight="1" x14ac:dyDescent="0.3"/>
    <row r="127" ht="12.75" hidden="1" customHeight="1" x14ac:dyDescent="0.3"/>
    <row r="128" ht="12.75" hidden="1" customHeight="1" x14ac:dyDescent="0.3"/>
    <row r="129" ht="12.75" hidden="1" customHeight="1" x14ac:dyDescent="0.3"/>
    <row r="130" ht="12.75" hidden="1" customHeight="1" x14ac:dyDescent="0.3"/>
    <row r="131" ht="12.75" hidden="1" customHeight="1" x14ac:dyDescent="0.3"/>
    <row r="132" ht="12.75" hidden="1" customHeight="1" x14ac:dyDescent="0.3"/>
    <row r="133" ht="12.75" hidden="1" customHeight="1" x14ac:dyDescent="0.3"/>
    <row r="134" ht="12.75" hidden="1" customHeight="1" x14ac:dyDescent="0.3"/>
    <row r="135" ht="12.75" hidden="1" customHeight="1" x14ac:dyDescent="0.3"/>
    <row r="136" ht="12.75" hidden="1" customHeight="1" x14ac:dyDescent="0.3"/>
    <row r="137" ht="12.75" hidden="1" customHeight="1" x14ac:dyDescent="0.3"/>
    <row r="138" ht="12.75" hidden="1" customHeight="1" x14ac:dyDescent="0.3"/>
    <row r="139" ht="12.75" hidden="1" customHeight="1" x14ac:dyDescent="0.3"/>
    <row r="140" ht="12.75" hidden="1" customHeight="1" x14ac:dyDescent="0.3"/>
    <row r="141" ht="12.75" hidden="1" customHeight="1" x14ac:dyDescent="0.3"/>
    <row r="142" ht="12.75" hidden="1" customHeight="1" x14ac:dyDescent="0.3"/>
    <row r="143" ht="12.75" hidden="1" customHeight="1" x14ac:dyDescent="0.3"/>
    <row r="144" ht="12.75" hidden="1" customHeight="1" x14ac:dyDescent="0.3"/>
    <row r="145" ht="12.75" hidden="1" customHeight="1" x14ac:dyDescent="0.3"/>
    <row r="146" ht="12.75" hidden="1" customHeight="1" x14ac:dyDescent="0.3"/>
    <row r="147" ht="12.75" hidden="1" customHeight="1" x14ac:dyDescent="0.3"/>
    <row r="148" ht="12.75" hidden="1" customHeight="1" x14ac:dyDescent="0.3"/>
    <row r="149" ht="12.75" hidden="1" customHeight="1" x14ac:dyDescent="0.3"/>
    <row r="150" ht="12.75" hidden="1" customHeight="1" x14ac:dyDescent="0.3"/>
    <row r="151" ht="12.75" hidden="1" customHeight="1" x14ac:dyDescent="0.3"/>
    <row r="152" ht="12.75" hidden="1" customHeight="1" x14ac:dyDescent="0.3"/>
    <row r="153" ht="12.75" hidden="1" customHeight="1" x14ac:dyDescent="0.3"/>
    <row r="154" ht="12.75" hidden="1" customHeight="1" x14ac:dyDescent="0.3"/>
    <row r="155" ht="12.75" hidden="1" customHeight="1" x14ac:dyDescent="0.3"/>
    <row r="156" ht="12.75" hidden="1" customHeight="1" x14ac:dyDescent="0.3"/>
    <row r="157" ht="12.75" hidden="1" customHeight="1" x14ac:dyDescent="0.3"/>
    <row r="158" ht="12.75" hidden="1" customHeight="1" x14ac:dyDescent="0.3"/>
    <row r="159" ht="12.75" hidden="1" customHeight="1" x14ac:dyDescent="0.3"/>
    <row r="160" ht="12.75" hidden="1" customHeight="1" x14ac:dyDescent="0.3"/>
    <row r="161" ht="12.75" hidden="1" customHeight="1" x14ac:dyDescent="0.3"/>
    <row r="162" ht="12.75" hidden="1" customHeight="1" x14ac:dyDescent="0.3"/>
    <row r="163" ht="12.75" hidden="1" customHeight="1" x14ac:dyDescent="0.3"/>
    <row r="164" ht="12.75" hidden="1" customHeight="1" x14ac:dyDescent="0.3"/>
    <row r="165" ht="12.75" hidden="1" customHeight="1" x14ac:dyDescent="0.3"/>
  </sheetData>
  <sheetProtection algorithmName="SHA-512" hashValue="IW17aaTB0r55eQscJEkc7sbiHFiLZG0S2EpqUe8rdPaEeEKSQKZUBy3q8T2+yeoXSRPL/qsLGj0r264a/fVDbg==" saltValue="Eioxps+L9BrriwWSqeBYvw==" spinCount="100000" sheet="1" objects="1" scenarios="1"/>
  <pageMargins left="0.75" right="0.75" top="0.51" bottom="0.46" header="0.5" footer="0.5"/>
  <pageSetup paperSize="9" scale="9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zoomScale="80" zoomScaleNormal="80" workbookViewId="0">
      <selection activeCell="F12" sqref="F12"/>
    </sheetView>
  </sheetViews>
  <sheetFormatPr defaultColWidth="0" defaultRowHeight="0" customHeight="1" zeroHeight="1" x14ac:dyDescent="0.3"/>
  <cols>
    <col min="1" max="1" width="3.6640625" style="353" customWidth="1"/>
    <col min="2" max="2" width="95.6640625" style="353" customWidth="1"/>
    <col min="3" max="3" width="1.6640625" style="353" customWidth="1"/>
    <col min="4" max="4" width="2.88671875" style="353" customWidth="1"/>
    <col min="5" max="5" width="54.5546875" style="353" customWidth="1"/>
    <col min="6" max="6" width="20.6640625" style="353" customWidth="1"/>
    <col min="7" max="7" width="11.33203125" style="353" customWidth="1"/>
    <col min="8" max="8" width="4.109375" style="353" customWidth="1"/>
    <col min="9" max="9" width="4.6640625" style="353" customWidth="1"/>
    <col min="10" max="10" width="3.6640625" style="353" customWidth="1"/>
    <col min="11" max="16384" width="9.109375" style="353" hidden="1"/>
  </cols>
  <sheetData>
    <row r="1" spans="1:11" s="354" customFormat="1" ht="21" customHeight="1" x14ac:dyDescent="0.25">
      <c r="A1" s="1"/>
      <c r="B1" s="1"/>
      <c r="C1" s="1"/>
      <c r="D1" s="1"/>
      <c r="E1" s="1"/>
      <c r="F1" s="1"/>
      <c r="G1" s="1"/>
      <c r="H1" s="1"/>
      <c r="I1" s="1"/>
    </row>
    <row r="2" spans="1:11" s="354" customFormat="1" ht="21" customHeight="1" x14ac:dyDescent="0.35">
      <c r="A2" s="1"/>
      <c r="B2" s="355" t="s">
        <v>173</v>
      </c>
      <c r="C2" s="2"/>
      <c r="D2" s="2"/>
      <c r="E2" s="2"/>
      <c r="F2" s="2"/>
      <c r="G2" s="356"/>
      <c r="H2" s="356"/>
      <c r="I2" s="356"/>
    </row>
    <row r="3" spans="1:11" s="354" customFormat="1" ht="21" customHeight="1" x14ac:dyDescent="0.3">
      <c r="A3" s="1"/>
      <c r="B3" s="491" t="str">
        <f>+Samenvatting!B3</f>
        <v>Dosimetrie Systeem Douane</v>
      </c>
      <c r="C3" s="2"/>
      <c r="D3" s="2"/>
      <c r="E3" s="2"/>
      <c r="F3" s="2"/>
      <c r="G3" s="356"/>
      <c r="H3" s="356"/>
      <c r="I3" s="356"/>
    </row>
    <row r="4" spans="1:11" s="354" customFormat="1" ht="17.399999999999999" x14ac:dyDescent="0.3">
      <c r="A4" s="1"/>
      <c r="B4" s="492" t="s">
        <v>233</v>
      </c>
      <c r="C4" s="2"/>
      <c r="D4" s="2"/>
      <c r="E4" s="2"/>
      <c r="F4" s="2"/>
      <c r="G4" s="356"/>
      <c r="H4" s="356"/>
      <c r="I4" s="356"/>
    </row>
    <row r="5" spans="1:11" s="354" customFormat="1" ht="21" customHeight="1" x14ac:dyDescent="0.25">
      <c r="A5" s="1"/>
      <c r="B5" s="357" t="s">
        <v>230</v>
      </c>
      <c r="C5" s="2"/>
      <c r="D5" s="2"/>
      <c r="E5" s="2"/>
      <c r="F5" s="2"/>
      <c r="G5" s="356"/>
      <c r="H5" s="356"/>
      <c r="I5" s="356"/>
    </row>
    <row r="6" spans="1:11" s="1" customFormat="1" ht="15" customHeight="1" thickBot="1" x14ac:dyDescent="0.3">
      <c r="B6" s="8"/>
      <c r="C6" s="358"/>
      <c r="D6" s="358"/>
      <c r="E6" s="358"/>
      <c r="F6" s="9"/>
      <c r="G6" s="359"/>
      <c r="H6" s="359"/>
      <c r="I6" s="359"/>
      <c r="K6" s="360"/>
    </row>
    <row r="7" spans="1:11" s="354" customFormat="1" ht="15" customHeight="1" x14ac:dyDescent="0.25">
      <c r="A7" s="1"/>
    </row>
    <row r="8" spans="1:11" s="354" customFormat="1" ht="27.9" customHeight="1" x14ac:dyDescent="0.25">
      <c r="A8" s="361"/>
      <c r="B8" s="361"/>
      <c r="D8" s="486" t="s">
        <v>174</v>
      </c>
      <c r="E8" s="486"/>
      <c r="F8" s="362">
        <f>Samenvatting!G42</f>
        <v>0</v>
      </c>
    </row>
    <row r="9" spans="1:11" s="354" customFormat="1" ht="12.75" customHeight="1" x14ac:dyDescent="0.25">
      <c r="B9" s="361"/>
      <c r="C9" s="361"/>
    </row>
    <row r="10" spans="1:11" s="354" customFormat="1" ht="27.9" customHeight="1" x14ac:dyDescent="0.25">
      <c r="B10" s="361"/>
      <c r="C10" s="361"/>
      <c r="D10" s="478" t="s">
        <v>175</v>
      </c>
      <c r="E10" s="479"/>
      <c r="F10" s="383" t="s">
        <v>176</v>
      </c>
      <c r="G10" s="480" t="s">
        <v>177</v>
      </c>
      <c r="H10" s="481"/>
    </row>
    <row r="11" spans="1:11" s="354" customFormat="1" ht="27.9" customHeight="1" x14ac:dyDescent="0.25">
      <c r="B11" s="361"/>
      <c r="C11" s="361"/>
      <c r="D11" s="487" t="s">
        <v>178</v>
      </c>
      <c r="E11" s="488"/>
      <c r="F11" s="363">
        <f>+[4]DATA!G41</f>
        <v>1500</v>
      </c>
      <c r="G11" s="364">
        <f>+F11/[4]DATA!$G$40*100</f>
        <v>60</v>
      </c>
      <c r="H11" s="365" t="s">
        <v>179</v>
      </c>
    </row>
    <row r="12" spans="1:11" s="354" customFormat="1" ht="27.9" customHeight="1" x14ac:dyDescent="0.25">
      <c r="B12" s="361"/>
      <c r="C12" s="361"/>
      <c r="D12" s="487" t="s">
        <v>180</v>
      </c>
      <c r="E12" s="488"/>
      <c r="F12" s="366">
        <v>0</v>
      </c>
      <c r="G12" s="364">
        <f>+F12/[4]DATA!$G$40*100</f>
        <v>0</v>
      </c>
      <c r="H12" s="365" t="s">
        <v>179</v>
      </c>
    </row>
    <row r="13" spans="1:11" s="354" customFormat="1" ht="27.9" customHeight="1" x14ac:dyDescent="0.25">
      <c r="C13" s="361"/>
      <c r="D13" s="367"/>
      <c r="E13" s="384" t="s">
        <v>181</v>
      </c>
      <c r="F13" s="368">
        <f>SUM(F11:F12)</f>
        <v>1500</v>
      </c>
      <c r="G13" s="364">
        <f>SUM(G11:G12)</f>
        <v>60</v>
      </c>
      <c r="H13" s="365" t="s">
        <v>179</v>
      </c>
    </row>
    <row r="14" spans="1:11" s="354" customFormat="1" ht="27.9" customHeight="1" x14ac:dyDescent="0.25">
      <c r="C14" s="361"/>
      <c r="D14" s="484" t="s">
        <v>182</v>
      </c>
      <c r="E14" s="485"/>
      <c r="F14" s="369">
        <f>+[4]DATA!E7</f>
        <v>0.96249715965816329</v>
      </c>
    </row>
    <row r="15" spans="1:11" s="354" customFormat="1" ht="27.9" customHeight="1" x14ac:dyDescent="0.25">
      <c r="B15" s="361"/>
      <c r="C15" s="361"/>
      <c r="D15" s="370" t="s">
        <v>183</v>
      </c>
      <c r="E15" s="371" t="str">
        <f>"Eigen inschatting door Inschrijver. Waarde tussen 0 en "&amp;F19&amp;" punten."</f>
        <v>Eigen inschatting door Inschrijver. Waarde tussen 0 en 1000 punten.</v>
      </c>
      <c r="F15" s="372"/>
      <c r="G15" s="373"/>
      <c r="H15" s="374"/>
    </row>
    <row r="16" spans="1:11" s="354" customFormat="1" ht="27.9" customHeight="1" x14ac:dyDescent="0.25">
      <c r="C16" s="361"/>
      <c r="D16" s="375"/>
      <c r="E16" s="374"/>
      <c r="F16" s="374"/>
      <c r="G16" s="374"/>
    </row>
    <row r="17" spans="1:13" s="354" customFormat="1" ht="27.9" customHeight="1" x14ac:dyDescent="0.25">
      <c r="C17" s="361"/>
      <c r="D17" s="478" t="s">
        <v>184</v>
      </c>
      <c r="E17" s="479"/>
      <c r="F17" s="376" t="s">
        <v>185</v>
      </c>
      <c r="G17" s="480" t="s">
        <v>177</v>
      </c>
      <c r="H17" s="481"/>
    </row>
    <row r="18" spans="1:13" s="354" customFormat="1" ht="27.9" customHeight="1" x14ac:dyDescent="0.25">
      <c r="C18" s="361"/>
      <c r="D18" s="482" t="s">
        <v>186</v>
      </c>
      <c r="E18" s="482"/>
      <c r="F18" s="368">
        <f>[4]DATA!G41</f>
        <v>1500</v>
      </c>
      <c r="G18" s="364">
        <f>+F18/[4]DATA!$G$40*100</f>
        <v>60</v>
      </c>
      <c r="H18" s="365" t="s">
        <v>179</v>
      </c>
    </row>
    <row r="19" spans="1:13" s="354" customFormat="1" ht="27.9" customHeight="1" x14ac:dyDescent="0.25">
      <c r="C19" s="361"/>
      <c r="D19" s="482" t="s">
        <v>187</v>
      </c>
      <c r="E19" s="482"/>
      <c r="F19" s="368">
        <f>[4]DATA!G42</f>
        <v>1000</v>
      </c>
      <c r="G19" s="364">
        <f>+F19/[4]DATA!$G$40*100</f>
        <v>40</v>
      </c>
      <c r="H19" s="365" t="s">
        <v>179</v>
      </c>
      <c r="K19" s="377"/>
      <c r="L19" s="377"/>
      <c r="M19" s="377"/>
    </row>
    <row r="20" spans="1:13" s="354" customFormat="1" ht="27.9" customHeight="1" x14ac:dyDescent="0.25">
      <c r="B20" s="361"/>
      <c r="C20" s="361"/>
      <c r="D20" s="482" t="s">
        <v>32</v>
      </c>
      <c r="E20" s="482"/>
      <c r="F20" s="368">
        <f>SUM(F18:F19)</f>
        <v>2500</v>
      </c>
      <c r="G20" s="364">
        <f>+F20/[4]DATA!$G$40*100</f>
        <v>100</v>
      </c>
      <c r="H20" s="365" t="s">
        <v>179</v>
      </c>
    </row>
    <row r="21" spans="1:13" s="354" customFormat="1" ht="27.9" customHeight="1" x14ac:dyDescent="0.25">
      <c r="B21" s="361"/>
      <c r="C21" s="361"/>
      <c r="D21" s="361"/>
      <c r="E21" s="361"/>
      <c r="F21" s="361"/>
      <c r="G21" s="361"/>
      <c r="H21" s="361"/>
    </row>
    <row r="22" spans="1:13" s="354" customFormat="1" ht="27.9" customHeight="1" x14ac:dyDescent="0.25">
      <c r="B22" s="361"/>
      <c r="C22" s="361"/>
      <c r="D22" s="483"/>
      <c r="E22" s="483"/>
      <c r="F22" s="378"/>
      <c r="G22" s="379"/>
      <c r="H22" s="380"/>
    </row>
    <row r="23" spans="1:13" s="354" customFormat="1" ht="27.9" customHeight="1" x14ac:dyDescent="0.25">
      <c r="B23" s="361"/>
      <c r="C23" s="361"/>
      <c r="D23" s="361"/>
      <c r="E23" s="361"/>
      <c r="F23" s="361"/>
      <c r="G23" s="361"/>
      <c r="H23" s="361"/>
    </row>
    <row r="24" spans="1:13" s="354" customFormat="1" ht="27.9" customHeight="1" x14ac:dyDescent="0.25">
      <c r="B24" s="361"/>
      <c r="C24" s="361"/>
      <c r="D24" s="361"/>
      <c r="E24" s="361"/>
      <c r="F24" s="361"/>
      <c r="G24" s="361"/>
      <c r="H24" s="361"/>
    </row>
    <row r="25" spans="1:13" s="354" customFormat="1" ht="27.9" customHeight="1" x14ac:dyDescent="0.25">
      <c r="B25" s="361"/>
      <c r="C25" s="361"/>
      <c r="D25" s="361"/>
      <c r="E25" s="361"/>
      <c r="F25" s="361"/>
      <c r="G25" s="361"/>
      <c r="H25" s="361"/>
    </row>
    <row r="26" spans="1:13" s="354" customFormat="1" ht="27.75" customHeight="1" x14ac:dyDescent="0.25">
      <c r="A26" s="1"/>
      <c r="B26" s="361"/>
      <c r="C26" s="361"/>
      <c r="D26" s="361"/>
      <c r="E26" s="361"/>
      <c r="F26" s="361"/>
      <c r="G26" s="361"/>
      <c r="H26" s="361"/>
    </row>
    <row r="27" spans="1:13" s="354" customFormat="1" ht="15" customHeight="1" thickBot="1" x14ac:dyDescent="0.3">
      <c r="A27" s="1"/>
      <c r="B27" s="8"/>
      <c r="C27" s="358"/>
      <c r="D27" s="358"/>
      <c r="E27" s="358"/>
      <c r="F27" s="9"/>
      <c r="G27" s="359"/>
      <c r="H27" s="359"/>
    </row>
    <row r="28" spans="1:13" s="354" customFormat="1" ht="15" customHeight="1" x14ac:dyDescent="0.25"/>
    <row r="29" spans="1:13" s="354" customFormat="1" ht="27.9" hidden="1" customHeight="1" x14ac:dyDescent="0.25">
      <c r="B29" s="361"/>
    </row>
    <row r="30" spans="1:13" s="354" customFormat="1" ht="27.9" hidden="1" customHeight="1" x14ac:dyDescent="0.25">
      <c r="B30" s="361"/>
    </row>
    <row r="31" spans="1:13" s="354" customFormat="1" ht="27.9" hidden="1" customHeight="1" x14ac:dyDescent="0.25">
      <c r="B31" s="361"/>
    </row>
    <row r="32" spans="1:13" s="354" customFormat="1" ht="27.9" hidden="1" customHeight="1" x14ac:dyDescent="0.25">
      <c r="B32" s="361"/>
    </row>
    <row r="33" spans="2:17" s="354" customFormat="1" ht="27.9" hidden="1" customHeight="1" x14ac:dyDescent="0.25">
      <c r="B33" s="361"/>
    </row>
    <row r="34" spans="2:17" s="354" customFormat="1" ht="27.9" hidden="1" customHeight="1" x14ac:dyDescent="0.25">
      <c r="B34" s="361"/>
      <c r="Q34" s="354" t="s">
        <v>0</v>
      </c>
    </row>
    <row r="35" spans="2:17" s="354" customFormat="1" ht="27.9" hidden="1" customHeight="1" x14ac:dyDescent="0.25">
      <c r="B35" s="361"/>
    </row>
    <row r="36" spans="2:17" s="354" customFormat="1" ht="27.9" hidden="1" customHeight="1" x14ac:dyDescent="0.3">
      <c r="B36" s="361"/>
      <c r="G36" s="353"/>
    </row>
    <row r="37" spans="2:17" s="354" customFormat="1" ht="27.9" hidden="1" customHeight="1" x14ac:dyDescent="0.3">
      <c r="B37" s="361"/>
      <c r="G37" s="353"/>
    </row>
    <row r="38" spans="2:17" s="354" customFormat="1" ht="27.9" hidden="1" customHeight="1" x14ac:dyDescent="0.3">
      <c r="D38" s="353"/>
      <c r="E38" s="353"/>
      <c r="F38" s="353"/>
      <c r="G38" s="353"/>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476" t="s">
        <v>181</v>
      </c>
      <c r="D82" s="477"/>
      <c r="E82" s="381">
        <v>1650</v>
      </c>
      <c r="F82" s="382" t="e">
        <f>+E82/Qmax*100</f>
        <v>#NAME?</v>
      </c>
      <c r="G82" s="365" t="s">
        <v>179</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sheetProtection algorithmName="SHA-512" hashValue="Gosywd07WNg5luqG6kJBdYzojbK1Tj2YQq5is6VvwgH/PuYXORN5IrElj3ztE5yWJ35lahlgh3wdJFIT6wCW0A==" saltValue="pbPbm/LJeDDvQG4EoLzXng==" spinCount="100000" sheet="1" objects="1" scenarios="1"/>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zoomScaleNormal="100" workbookViewId="0">
      <selection activeCell="A19" sqref="A1:XFD1048576"/>
    </sheetView>
  </sheetViews>
  <sheetFormatPr defaultColWidth="0" defaultRowHeight="14.4" zeroHeight="1" x14ac:dyDescent="0.3"/>
  <cols>
    <col min="1" max="1" width="3.6640625" style="390" customWidth="1"/>
    <col min="2" max="27" width="21.6640625" style="390" customWidth="1"/>
    <col min="28" max="28" width="3.6640625" style="390" customWidth="1"/>
    <col min="29" max="31" width="21.6640625" style="390" hidden="1" customWidth="1"/>
    <col min="32" max="16384" width="9.109375" style="390" hidden="1"/>
  </cols>
  <sheetData>
    <row r="1" spans="2:28" ht="21" customHeight="1" x14ac:dyDescent="0.3">
      <c r="AB1" s="391"/>
    </row>
    <row r="2" spans="2:28" s="391" customFormat="1" ht="21" customHeight="1" x14ac:dyDescent="0.25">
      <c r="B2" s="489" t="s">
        <v>188</v>
      </c>
      <c r="C2" s="489"/>
      <c r="D2" s="489"/>
      <c r="E2" s="489"/>
    </row>
    <row r="3" spans="2:28" s="391" customFormat="1" ht="21" customHeight="1" x14ac:dyDescent="0.25">
      <c r="B3" s="489"/>
      <c r="C3" s="489"/>
      <c r="D3" s="489"/>
      <c r="E3" s="489"/>
    </row>
    <row r="4" spans="2:28" s="391" customFormat="1" ht="21" customHeight="1" x14ac:dyDescent="0.25">
      <c r="B4" s="489"/>
      <c r="C4" s="489"/>
      <c r="D4" s="489"/>
      <c r="E4" s="489"/>
    </row>
    <row r="5" spans="2:28" s="391" customFormat="1" ht="21" customHeight="1" x14ac:dyDescent="0.25">
      <c r="B5" s="392"/>
    </row>
    <row r="6" spans="2:28" s="391" customFormat="1" ht="27.9" customHeight="1" x14ac:dyDescent="0.25">
      <c r="B6" s="393" t="s">
        <v>40</v>
      </c>
    </row>
    <row r="7" spans="2:28" s="391" customFormat="1" ht="27.9" customHeight="1" x14ac:dyDescent="0.25">
      <c r="B7" s="394" t="s">
        <v>189</v>
      </c>
      <c r="C7" s="395">
        <f>+'[4]BPK-Grafiek'!$F$8</f>
        <v>0</v>
      </c>
      <c r="D7" s="396">
        <f>+'[4]BPK-Grafiek'!$F$13</f>
        <v>1500</v>
      </c>
      <c r="E7" s="397">
        <f>IFERROR((0.5*($C$7/$G$38)^$F$38+0.5*(2-$D$7/$H$38)^$F$38)^(1/$F$38),0)</f>
        <v>0.96249715965816329</v>
      </c>
      <c r="F7" s="398">
        <f>+D7/G40*100</f>
        <v>60</v>
      </c>
    </row>
    <row r="8" spans="2:28" s="391" customFormat="1" ht="27.9" customHeight="1" x14ac:dyDescent="0.25"/>
    <row r="9" spans="2:28" s="401" customFormat="1" ht="27.9" customHeight="1" x14ac:dyDescent="0.3">
      <c r="B9" s="399" t="s">
        <v>190</v>
      </c>
      <c r="C9" s="490" t="s">
        <v>231</v>
      </c>
      <c r="D9" s="490"/>
      <c r="E9" s="490"/>
      <c r="F9" s="490"/>
      <c r="G9" s="490"/>
      <c r="H9" s="490"/>
      <c r="I9" s="490"/>
      <c r="J9" s="490"/>
      <c r="K9" s="400"/>
      <c r="L9" s="400"/>
    </row>
    <row r="10" spans="2:28" s="401" customFormat="1" ht="27.9" customHeight="1" x14ac:dyDescent="0.3">
      <c r="C10" s="490"/>
      <c r="D10" s="490"/>
      <c r="E10" s="490"/>
      <c r="F10" s="490"/>
      <c r="G10" s="490"/>
      <c r="H10" s="490"/>
      <c r="I10" s="490"/>
      <c r="J10" s="490"/>
    </row>
    <row r="11" spans="2:28" s="391" customFormat="1" ht="27.9" customHeight="1" x14ac:dyDescent="0.25">
      <c r="B11" s="402" t="s">
        <v>191</v>
      </c>
      <c r="C11" s="403" t="s">
        <v>192</v>
      </c>
      <c r="D11" s="403" t="s">
        <v>193</v>
      </c>
      <c r="E11" s="403" t="s">
        <v>194</v>
      </c>
      <c r="F11" s="404"/>
      <c r="G11" s="404"/>
      <c r="H11" s="404"/>
      <c r="I11" s="404"/>
      <c r="J11" s="404"/>
      <c r="K11" s="404"/>
      <c r="L11" s="404"/>
      <c r="M11" s="404"/>
      <c r="N11" s="404"/>
      <c r="O11" s="404"/>
      <c r="P11" s="404"/>
      <c r="Q11" s="404"/>
      <c r="R11" s="404"/>
      <c r="S11" s="404"/>
      <c r="T11" s="404"/>
      <c r="U11" s="404"/>
      <c r="V11" s="404"/>
      <c r="W11" s="404"/>
      <c r="X11" s="404"/>
      <c r="Y11" s="404"/>
      <c r="Z11" s="404"/>
      <c r="AA11" s="404"/>
    </row>
    <row r="12" spans="2:28" s="391" customFormat="1" ht="27.9" customHeight="1" x14ac:dyDescent="0.25">
      <c r="B12" s="405" t="s">
        <v>195</v>
      </c>
      <c r="C12" s="406">
        <v>230000</v>
      </c>
      <c r="D12" s="407">
        <v>2000</v>
      </c>
      <c r="E12" s="408">
        <v>1</v>
      </c>
      <c r="F12" s="404"/>
      <c r="G12" s="404"/>
      <c r="H12" s="404"/>
      <c r="I12" s="404"/>
      <c r="J12" s="404"/>
      <c r="K12" s="404"/>
      <c r="L12" s="404"/>
      <c r="M12" s="404"/>
      <c r="N12" s="404"/>
      <c r="O12" s="404"/>
      <c r="P12" s="404"/>
      <c r="Q12" s="404"/>
      <c r="R12" s="404"/>
      <c r="S12" s="404"/>
      <c r="T12" s="404"/>
      <c r="U12" s="404"/>
      <c r="V12" s="404"/>
      <c r="W12" s="404"/>
      <c r="X12" s="404"/>
      <c r="Y12" s="404"/>
      <c r="Z12" s="404"/>
      <c r="AA12" s="404"/>
    </row>
    <row r="13" spans="2:28" s="391" customFormat="1" ht="27.9" customHeight="1" x14ac:dyDescent="0.25">
      <c r="B13" s="405" t="s">
        <v>196</v>
      </c>
      <c r="C13" s="406">
        <v>270250</v>
      </c>
      <c r="D13" s="407">
        <v>2500</v>
      </c>
      <c r="E13" s="408">
        <v>0.99999940696241452</v>
      </c>
      <c r="F13" s="404"/>
      <c r="G13" s="404"/>
      <c r="H13" s="404"/>
      <c r="I13" s="404"/>
      <c r="J13" s="404"/>
      <c r="K13" s="404"/>
      <c r="L13" s="404"/>
      <c r="M13" s="404"/>
      <c r="N13" s="404"/>
      <c r="O13" s="404"/>
      <c r="P13" s="404"/>
      <c r="Q13" s="404"/>
      <c r="R13" s="404"/>
      <c r="S13" s="404"/>
      <c r="T13" s="404"/>
      <c r="U13" s="404"/>
      <c r="V13" s="404"/>
      <c r="W13" s="404"/>
      <c r="X13" s="404"/>
      <c r="Y13" s="404"/>
      <c r="Z13" s="404"/>
      <c r="AA13" s="404"/>
    </row>
    <row r="14" spans="2:28" s="391" customFormat="1" ht="27.9" customHeight="1" x14ac:dyDescent="0.25">
      <c r="B14" s="405" t="s">
        <v>197</v>
      </c>
      <c r="C14" s="406">
        <v>0</v>
      </c>
      <c r="D14" s="407">
        <v>1402.589737628015</v>
      </c>
      <c r="E14" s="408" t="s">
        <v>232</v>
      </c>
      <c r="F14" s="404"/>
      <c r="G14" s="404"/>
      <c r="H14" s="404"/>
      <c r="I14" s="404"/>
      <c r="J14" s="404"/>
      <c r="K14" s="404"/>
      <c r="L14" s="404"/>
      <c r="M14" s="404"/>
      <c r="N14" s="404"/>
      <c r="O14" s="404"/>
      <c r="P14" s="404"/>
      <c r="Q14" s="404"/>
      <c r="R14" s="404"/>
      <c r="S14" s="404"/>
      <c r="T14" s="404"/>
      <c r="U14" s="404"/>
      <c r="V14" s="404"/>
      <c r="W14" s="404"/>
      <c r="X14" s="404"/>
      <c r="Y14" s="404"/>
      <c r="Z14" s="404"/>
      <c r="AA14" s="404"/>
    </row>
    <row r="15" spans="2:28" s="391" customFormat="1" ht="27.9" customHeight="1" x14ac:dyDescent="0.25">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row>
    <row r="16" spans="2:28" s="391" customFormat="1" ht="27.9" customHeight="1" x14ac:dyDescent="0.25">
      <c r="B16" s="409" t="s">
        <v>198</v>
      </c>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row>
    <row r="17" spans="2:27" s="391" customFormat="1" ht="27.9" customHeight="1" x14ac:dyDescent="0.25">
      <c r="B17" s="404"/>
      <c r="C17" s="403" t="s">
        <v>199</v>
      </c>
      <c r="D17" s="410">
        <v>0</v>
      </c>
      <c r="E17" s="410">
        <v>1.2500000000000001E-2</v>
      </c>
      <c r="F17" s="410">
        <v>2.5000000000000001E-2</v>
      </c>
      <c r="G17" s="410">
        <v>0.05</v>
      </c>
      <c r="H17" s="410">
        <v>0.1</v>
      </c>
      <c r="I17" s="410">
        <v>0.15</v>
      </c>
      <c r="J17" s="410">
        <v>0.2</v>
      </c>
      <c r="K17" s="410">
        <v>0.25</v>
      </c>
      <c r="L17" s="410">
        <v>0.3</v>
      </c>
      <c r="M17" s="410">
        <v>0.35</v>
      </c>
      <c r="N17" s="410">
        <v>0.4</v>
      </c>
      <c r="O17" s="410">
        <v>0.45</v>
      </c>
      <c r="P17" s="410">
        <v>0.5</v>
      </c>
      <c r="Q17" s="410">
        <v>0.55000000000000004</v>
      </c>
      <c r="R17" s="410">
        <v>0.6</v>
      </c>
      <c r="S17" s="410">
        <v>0.65</v>
      </c>
      <c r="T17" s="410">
        <v>0.7</v>
      </c>
      <c r="U17" s="410">
        <v>0.75</v>
      </c>
      <c r="V17" s="410">
        <v>0.8</v>
      </c>
      <c r="W17" s="410">
        <v>0.85</v>
      </c>
      <c r="X17" s="410">
        <v>0.9</v>
      </c>
      <c r="Y17" s="410">
        <v>0.95</v>
      </c>
      <c r="Z17" s="410">
        <v>1</v>
      </c>
      <c r="AA17" s="411">
        <v>0</v>
      </c>
    </row>
    <row r="18" spans="2:27" s="391" customFormat="1" ht="27.9" customHeight="1" x14ac:dyDescent="0.25">
      <c r="B18" s="412" t="s">
        <v>200</v>
      </c>
      <c r="C18" s="410">
        <v>1402.589737628015</v>
      </c>
      <c r="D18" s="410">
        <v>1402.589737628015</v>
      </c>
      <c r="E18" s="410">
        <v>1416.3073659076647</v>
      </c>
      <c r="F18" s="410">
        <v>1430.0249941873146</v>
      </c>
      <c r="G18" s="410">
        <v>1457.4602507466143</v>
      </c>
      <c r="H18" s="410">
        <v>1512.3307638652134</v>
      </c>
      <c r="I18" s="410">
        <v>1567.2012769838127</v>
      </c>
      <c r="J18" s="410">
        <v>1622.071790102412</v>
      </c>
      <c r="K18" s="410">
        <v>1676.9423032210111</v>
      </c>
      <c r="L18" s="410">
        <v>1731.8128163396104</v>
      </c>
      <c r="M18" s="410">
        <v>1786.6833294582098</v>
      </c>
      <c r="N18" s="410">
        <v>1841.5538425768091</v>
      </c>
      <c r="O18" s="410">
        <v>1896.4243556954082</v>
      </c>
      <c r="P18" s="410">
        <v>1951.2948688140075</v>
      </c>
      <c r="Q18" s="410">
        <v>2006.1653819326068</v>
      </c>
      <c r="R18" s="410">
        <v>2061.0358950512059</v>
      </c>
      <c r="S18" s="410">
        <v>2115.9064081698052</v>
      </c>
      <c r="T18" s="410">
        <v>2170.7769212884045</v>
      </c>
      <c r="U18" s="410">
        <v>2225.6474344070039</v>
      </c>
      <c r="V18" s="410">
        <v>2280.5179475256032</v>
      </c>
      <c r="W18" s="410">
        <v>2335.3884606442025</v>
      </c>
      <c r="X18" s="410">
        <v>2390.2589737628014</v>
      </c>
      <c r="Y18" s="410">
        <v>2445.1294868814007</v>
      </c>
      <c r="Z18" s="410">
        <v>2500</v>
      </c>
      <c r="AA18" s="410" t="s">
        <v>194</v>
      </c>
    </row>
    <row r="19" spans="2:27" s="391" customFormat="1" ht="27.9" customHeight="1" x14ac:dyDescent="0.25">
      <c r="B19" s="412" t="s">
        <v>201</v>
      </c>
      <c r="C19" s="410"/>
      <c r="D19" s="410">
        <v>0</v>
      </c>
      <c r="E19" s="410">
        <v>59641.134659148171</v>
      </c>
      <c r="F19" s="410">
        <v>77328.547896402975</v>
      </c>
      <c r="G19" s="410">
        <v>100095.08679661415</v>
      </c>
      <c r="H19" s="410">
        <v>129130.87894533337</v>
      </c>
      <c r="I19" s="410">
        <v>149455.62411141195</v>
      </c>
      <c r="J19" s="410">
        <v>165455.75499612535</v>
      </c>
      <c r="K19" s="410">
        <v>178754.97501529654</v>
      </c>
      <c r="L19" s="410">
        <v>190162.42236415422</v>
      </c>
      <c r="M19" s="410">
        <v>200148.87502574522</v>
      </c>
      <c r="N19" s="410">
        <v>209016.21992872527</v>
      </c>
      <c r="O19" s="410">
        <v>216971.51881738732</v>
      </c>
      <c r="P19" s="410">
        <v>224164.00821118325</v>
      </c>
      <c r="Q19" s="410">
        <v>230705.42643630295</v>
      </c>
      <c r="R19" s="410">
        <v>236682.00875277384</v>
      </c>
      <c r="S19" s="410">
        <v>242161.97303782549</v>
      </c>
      <c r="T19" s="410">
        <v>247200.40662733186</v>
      </c>
      <c r="U19" s="410">
        <v>251842.57727854277</v>
      </c>
      <c r="V19" s="410">
        <v>256126.24749085834</v>
      </c>
      <c r="W19" s="410">
        <v>260083.33578965001</v>
      </c>
      <c r="X19" s="410">
        <v>263741.13698054344</v>
      </c>
      <c r="Y19" s="410">
        <v>267123.23667431099</v>
      </c>
      <c r="Z19" s="410">
        <v>270250.20899553353</v>
      </c>
      <c r="AA19" s="410">
        <v>1</v>
      </c>
    </row>
    <row r="20" spans="2:27" s="391" customFormat="1" ht="27.9" customHeight="1" x14ac:dyDescent="0.25">
      <c r="B20" s="413"/>
      <c r="C20" s="410"/>
      <c r="D20" s="410">
        <v>56.103589505120596</v>
      </c>
      <c r="E20" s="410">
        <v>56.652294636306586</v>
      </c>
      <c r="F20" s="410">
        <v>57.20099976749259</v>
      </c>
      <c r="G20" s="410">
        <v>58.29841002986457</v>
      </c>
      <c r="H20" s="410">
        <v>60.493230554608537</v>
      </c>
      <c r="I20" s="410">
        <v>62.688051079352512</v>
      </c>
      <c r="J20" s="410">
        <v>64.882871604096479</v>
      </c>
      <c r="K20" s="410">
        <v>67.077692128840454</v>
      </c>
      <c r="L20" s="410">
        <v>69.272512653584414</v>
      </c>
      <c r="M20" s="410">
        <v>71.467333178328388</v>
      </c>
      <c r="N20" s="410">
        <v>73.662153703072363</v>
      </c>
      <c r="O20" s="410">
        <v>75.856974227816337</v>
      </c>
      <c r="P20" s="410">
        <v>78.051794752560298</v>
      </c>
      <c r="Q20" s="410">
        <v>80.246615277304272</v>
      </c>
      <c r="R20" s="410">
        <v>82.441435802048233</v>
      </c>
      <c r="S20" s="410">
        <v>84.636256326792221</v>
      </c>
      <c r="T20" s="410">
        <v>86.831076851536181</v>
      </c>
      <c r="U20" s="410">
        <v>89.025897376280156</v>
      </c>
      <c r="V20" s="410">
        <v>91.22071790102413</v>
      </c>
      <c r="W20" s="410">
        <v>93.415538425768091</v>
      </c>
      <c r="X20" s="410">
        <v>95.610358950512051</v>
      </c>
      <c r="Y20" s="410">
        <v>97.805179475256026</v>
      </c>
      <c r="Z20" s="410">
        <v>100</v>
      </c>
      <c r="AA20" s="410">
        <v>0</v>
      </c>
    </row>
    <row r="21" spans="2:27" s="391" customFormat="1" ht="27.9" customHeight="1" x14ac:dyDescent="0.25">
      <c r="B21" s="412" t="s">
        <v>202</v>
      </c>
      <c r="C21" s="410">
        <v>1662.3307638652136</v>
      </c>
      <c r="D21" s="410">
        <v>1662.3307638652136</v>
      </c>
      <c r="E21" s="410">
        <v>1672.8016293168985</v>
      </c>
      <c r="F21" s="410">
        <v>1683.2724947685833</v>
      </c>
      <c r="G21" s="410">
        <v>1704.214225671953</v>
      </c>
      <c r="H21" s="410">
        <v>1746.0976874786923</v>
      </c>
      <c r="I21" s="410">
        <v>1787.9811492854315</v>
      </c>
      <c r="J21" s="410">
        <v>1829.8646110921709</v>
      </c>
      <c r="K21" s="410">
        <v>1871.7480728989103</v>
      </c>
      <c r="L21" s="410">
        <v>1913.6315347056495</v>
      </c>
      <c r="M21" s="410">
        <v>1955.5149965123887</v>
      </c>
      <c r="N21" s="410">
        <v>1997.3984583191282</v>
      </c>
      <c r="O21" s="410">
        <v>2039.2819201258676</v>
      </c>
      <c r="P21" s="410">
        <v>2081.1653819326066</v>
      </c>
      <c r="Q21" s="410">
        <v>2123.048843739346</v>
      </c>
      <c r="R21" s="410">
        <v>2164.9323055460854</v>
      </c>
      <c r="S21" s="410">
        <v>2206.8157673528249</v>
      </c>
      <c r="T21" s="410">
        <v>2248.6992291595643</v>
      </c>
      <c r="U21" s="410">
        <v>2290.5826909663033</v>
      </c>
      <c r="V21" s="410">
        <v>2332.4661527730427</v>
      </c>
      <c r="W21" s="410">
        <v>2374.3496145797822</v>
      </c>
      <c r="X21" s="410">
        <v>2416.2330763865211</v>
      </c>
      <c r="Y21" s="410">
        <v>2458.1165381932606</v>
      </c>
      <c r="Z21" s="410">
        <v>2500</v>
      </c>
      <c r="AA21" s="410" t="s">
        <v>194</v>
      </c>
    </row>
    <row r="22" spans="2:27" s="391" customFormat="1" ht="27.9" customHeight="1" x14ac:dyDescent="0.25">
      <c r="B22" s="412" t="s">
        <v>203</v>
      </c>
      <c r="C22" s="410"/>
      <c r="D22" s="410">
        <v>0</v>
      </c>
      <c r="E22" s="410">
        <v>50457.024200055595</v>
      </c>
      <c r="F22" s="410">
        <v>65437.200197955535</v>
      </c>
      <c r="G22" s="410">
        <v>84745.589198342685</v>
      </c>
      <c r="H22" s="410">
        <v>109440.60225345948</v>
      </c>
      <c r="I22" s="410">
        <v>126797.72193757919</v>
      </c>
      <c r="J22" s="410">
        <v>140520.20116301422</v>
      </c>
      <c r="K22" s="410">
        <v>151977.63020806687</v>
      </c>
      <c r="L22" s="410">
        <v>161851.93437360559</v>
      </c>
      <c r="M22" s="410">
        <v>170539.54079186561</v>
      </c>
      <c r="N22" s="410">
        <v>178294.44122549545</v>
      </c>
      <c r="O22" s="410">
        <v>185290.69260443209</v>
      </c>
      <c r="P22" s="410">
        <v>191653.62735378105</v>
      </c>
      <c r="Q22" s="410">
        <v>197476.99302710895</v>
      </c>
      <c r="R22" s="410">
        <v>202833.06248694303</v>
      </c>
      <c r="S22" s="410">
        <v>207778.9406355891</v>
      </c>
      <c r="T22" s="410">
        <v>212360.67977019187</v>
      </c>
      <c r="U22" s="410">
        <v>216616.06647734836</v>
      </c>
      <c r="V22" s="410">
        <v>220576.56855879523</v>
      </c>
      <c r="W22" s="410">
        <v>224268.73168992199</v>
      </c>
      <c r="X22" s="410">
        <v>227715.2045130491</v>
      </c>
      <c r="Y22" s="410">
        <v>230935.50617880072</v>
      </c>
      <c r="Z22" s="410">
        <v>233946.61123700737</v>
      </c>
      <c r="AA22" s="410">
        <v>0.9</v>
      </c>
    </row>
    <row r="23" spans="2:27" s="391" customFormat="1" ht="27.9" customHeight="1" x14ac:dyDescent="0.25">
      <c r="B23" s="413"/>
      <c r="C23" s="410"/>
      <c r="D23" s="410">
        <v>66.493230554608544</v>
      </c>
      <c r="E23" s="410">
        <v>66.912065172675938</v>
      </c>
      <c r="F23" s="410">
        <v>67.330899790743331</v>
      </c>
      <c r="G23" s="410">
        <v>68.168569026878117</v>
      </c>
      <c r="H23" s="410">
        <v>69.84390749914769</v>
      </c>
      <c r="I23" s="410">
        <v>71.519245971417263</v>
      </c>
      <c r="J23" s="410">
        <v>73.194584443686836</v>
      </c>
      <c r="K23" s="410">
        <v>74.869922915956408</v>
      </c>
      <c r="L23" s="410">
        <v>76.545261388225981</v>
      </c>
      <c r="M23" s="410">
        <v>78.220599860495554</v>
      </c>
      <c r="N23" s="410">
        <v>79.895938332765127</v>
      </c>
      <c r="O23" s="410">
        <v>81.571276805034714</v>
      </c>
      <c r="P23" s="410">
        <v>83.246615277304258</v>
      </c>
      <c r="Q23" s="410">
        <v>84.921953749573845</v>
      </c>
      <c r="R23" s="410">
        <v>86.597292221843418</v>
      </c>
      <c r="S23" s="410">
        <v>88.272630694112991</v>
      </c>
      <c r="T23" s="410">
        <v>89.947969166382563</v>
      </c>
      <c r="U23" s="410">
        <v>91.623307638652136</v>
      </c>
      <c r="V23" s="410">
        <v>93.298646110921709</v>
      </c>
      <c r="W23" s="410">
        <v>94.973984583191282</v>
      </c>
      <c r="X23" s="410">
        <v>96.64932305546084</v>
      </c>
      <c r="Y23" s="410">
        <v>98.324661527730427</v>
      </c>
      <c r="Z23" s="410">
        <v>100</v>
      </c>
      <c r="AA23" s="410">
        <v>0</v>
      </c>
    </row>
    <row r="24" spans="2:27" s="391" customFormat="1" ht="27.9" customHeight="1" x14ac:dyDescent="0.25">
      <c r="B24" s="412" t="s">
        <v>204</v>
      </c>
      <c r="C24" s="410">
        <v>1922.0717901024118</v>
      </c>
      <c r="D24" s="410">
        <v>1922.0717901024118</v>
      </c>
      <c r="E24" s="410">
        <v>1929.2958927261316</v>
      </c>
      <c r="F24" s="410">
        <v>1936.5199953498516</v>
      </c>
      <c r="G24" s="410">
        <v>1950.9682005972911</v>
      </c>
      <c r="H24" s="410">
        <v>1979.8646110921707</v>
      </c>
      <c r="I24" s="410">
        <v>2008.76102158705</v>
      </c>
      <c r="J24" s="410">
        <v>2037.6574320819295</v>
      </c>
      <c r="K24" s="410">
        <v>2066.5538425768091</v>
      </c>
      <c r="L24" s="410">
        <v>2095.4502530716882</v>
      </c>
      <c r="M24" s="410">
        <v>2124.3466635665677</v>
      </c>
      <c r="N24" s="410">
        <v>2153.2430740614473</v>
      </c>
      <c r="O24" s="410">
        <v>2182.1394845563264</v>
      </c>
      <c r="P24" s="410">
        <v>2211.0358950512059</v>
      </c>
      <c r="Q24" s="410">
        <v>2239.9323055460854</v>
      </c>
      <c r="R24" s="410">
        <v>2268.8287160409645</v>
      </c>
      <c r="S24" s="410">
        <v>2297.7251265358441</v>
      </c>
      <c r="T24" s="410">
        <v>2326.6215370307236</v>
      </c>
      <c r="U24" s="410">
        <v>2355.5179475256027</v>
      </c>
      <c r="V24" s="410">
        <v>2384.4143580204823</v>
      </c>
      <c r="W24" s="410">
        <v>2413.3107685153618</v>
      </c>
      <c r="X24" s="410">
        <v>2442.2071790102414</v>
      </c>
      <c r="Y24" s="410">
        <v>2471.1035895051205</v>
      </c>
      <c r="Z24" s="410">
        <v>2500</v>
      </c>
      <c r="AA24" s="410" t="s">
        <v>194</v>
      </c>
    </row>
    <row r="25" spans="2:27" s="391" customFormat="1" ht="27.9" customHeight="1" x14ac:dyDescent="0.25">
      <c r="B25" s="412" t="s">
        <v>205</v>
      </c>
      <c r="C25" s="410"/>
      <c r="D25" s="410">
        <v>0</v>
      </c>
      <c r="E25" s="410">
        <v>40776.449625055509</v>
      </c>
      <c r="F25" s="410">
        <v>52899.15543069601</v>
      </c>
      <c r="G25" s="410">
        <v>68551.176606967347</v>
      </c>
      <c r="H25" s="410">
        <v>88639.842301995726</v>
      </c>
      <c r="I25" s="410">
        <v>102830.40293155173</v>
      </c>
      <c r="J25" s="410">
        <v>114107.81715352484</v>
      </c>
      <c r="K25" s="410">
        <v>123574.78881407158</v>
      </c>
      <c r="L25" s="410">
        <v>131779.7754784516</v>
      </c>
      <c r="M25" s="410">
        <v>139041.28154059485</v>
      </c>
      <c r="N25" s="410">
        <v>145563.16034113069</v>
      </c>
      <c r="O25" s="410">
        <v>151484.96206528891</v>
      </c>
      <c r="P25" s="410">
        <v>156907.06341533069</v>
      </c>
      <c r="Q25" s="410">
        <v>161904.46136296191</v>
      </c>
      <c r="R25" s="410">
        <v>166534.90579326756</v>
      </c>
      <c r="S25" s="410">
        <v>170843.97018918954</v>
      </c>
      <c r="T25" s="410">
        <v>174868.35878324337</v>
      </c>
      <c r="U25" s="410">
        <v>178638.14498959764</v>
      </c>
      <c r="V25" s="410">
        <v>182178.33432689353</v>
      </c>
      <c r="W25" s="410">
        <v>185509.98495601185</v>
      </c>
      <c r="X25" s="410">
        <v>188651.02959121551</v>
      </c>
      <c r="Y25" s="410">
        <v>191616.89047552826</v>
      </c>
      <c r="Z25" s="410">
        <v>194420.94763804917</v>
      </c>
      <c r="AA25" s="410">
        <v>0.8</v>
      </c>
    </row>
    <row r="26" spans="2:27" s="391" customFormat="1" ht="27.9" customHeight="1" x14ac:dyDescent="0.25">
      <c r="B26" s="413"/>
      <c r="C26" s="410"/>
      <c r="D26" s="410">
        <v>76.882871604096465</v>
      </c>
      <c r="E26" s="410">
        <v>77.171835709045268</v>
      </c>
      <c r="F26" s="410">
        <v>77.460799813994058</v>
      </c>
      <c r="G26" s="410">
        <v>78.03872802389165</v>
      </c>
      <c r="H26" s="410">
        <v>79.194584443686821</v>
      </c>
      <c r="I26" s="410">
        <v>80.350440863481992</v>
      </c>
      <c r="J26" s="410">
        <v>81.506297283277178</v>
      </c>
      <c r="K26" s="410">
        <v>82.662153703072363</v>
      </c>
      <c r="L26" s="410">
        <v>83.81801012286752</v>
      </c>
      <c r="M26" s="410">
        <v>84.973866542662719</v>
      </c>
      <c r="N26" s="410">
        <v>86.12972296245789</v>
      </c>
      <c r="O26" s="410">
        <v>87.285579382253047</v>
      </c>
      <c r="P26" s="410">
        <v>88.441435802048247</v>
      </c>
      <c r="Q26" s="410">
        <v>89.597292221843418</v>
      </c>
      <c r="R26" s="410">
        <v>90.753148641638575</v>
      </c>
      <c r="S26" s="410">
        <v>91.909005061433774</v>
      </c>
      <c r="T26" s="410">
        <v>93.064861481228945</v>
      </c>
      <c r="U26" s="410">
        <v>94.220717901024102</v>
      </c>
      <c r="V26" s="410">
        <v>95.376574320819302</v>
      </c>
      <c r="W26" s="410">
        <v>96.532430740614473</v>
      </c>
      <c r="X26" s="410">
        <v>97.688287160409658</v>
      </c>
      <c r="Y26" s="410">
        <v>98.844143580204815</v>
      </c>
      <c r="Z26" s="410">
        <v>100</v>
      </c>
      <c r="AA26" s="410" t="s">
        <v>0</v>
      </c>
    </row>
    <row r="27" spans="2:27" s="391" customFormat="1" ht="27.9" customHeight="1" x14ac:dyDescent="0.25">
      <c r="B27" s="412" t="s">
        <v>206</v>
      </c>
      <c r="C27" s="410">
        <v>2181.8128163396109</v>
      </c>
      <c r="D27" s="410">
        <v>2181.8128163396109</v>
      </c>
      <c r="E27" s="410">
        <v>2185.7901561353656</v>
      </c>
      <c r="F27" s="410">
        <v>2189.7674959311207</v>
      </c>
      <c r="G27" s="410">
        <v>2197.7221755226306</v>
      </c>
      <c r="H27" s="410">
        <v>2213.6315347056498</v>
      </c>
      <c r="I27" s="410">
        <v>2229.5408938886694</v>
      </c>
      <c r="J27" s="410">
        <v>2245.4502530716886</v>
      </c>
      <c r="K27" s="410">
        <v>2261.3596122547083</v>
      </c>
      <c r="L27" s="410">
        <v>2277.2689714377275</v>
      </c>
      <c r="M27" s="410">
        <v>2293.1783306207471</v>
      </c>
      <c r="N27" s="410">
        <v>2309.0876898037664</v>
      </c>
      <c r="O27" s="410">
        <v>2324.997048986786</v>
      </c>
      <c r="P27" s="410">
        <v>2340.9064081698052</v>
      </c>
      <c r="Q27" s="410">
        <v>2356.8157673528249</v>
      </c>
      <c r="R27" s="410">
        <v>2372.7251265358445</v>
      </c>
      <c r="S27" s="410">
        <v>2388.6344857188637</v>
      </c>
      <c r="T27" s="410">
        <v>2404.5438449018834</v>
      </c>
      <c r="U27" s="410">
        <v>2420.4532040849026</v>
      </c>
      <c r="V27" s="410">
        <v>2436.3625632679223</v>
      </c>
      <c r="W27" s="410">
        <v>2452.2719224509415</v>
      </c>
      <c r="X27" s="410">
        <v>2468.1812816339611</v>
      </c>
      <c r="Y27" s="410">
        <v>2484.0906408169803</v>
      </c>
      <c r="Z27" s="410">
        <v>2500</v>
      </c>
      <c r="AA27" s="410" t="s">
        <v>194</v>
      </c>
    </row>
    <row r="28" spans="2:27" s="391" customFormat="1" ht="27.9" customHeight="1" x14ac:dyDescent="0.25">
      <c r="B28" s="412" t="s">
        <v>207</v>
      </c>
      <c r="C28" s="410"/>
      <c r="D28" s="410">
        <v>0</v>
      </c>
      <c r="E28" s="410">
        <v>29972.642243175083</v>
      </c>
      <c r="F28" s="410">
        <v>38899.077865182669</v>
      </c>
      <c r="G28" s="410">
        <v>50449.462145340462</v>
      </c>
      <c r="H28" s="410">
        <v>65339.739598401269</v>
      </c>
      <c r="I28" s="410">
        <v>75924.691616785785</v>
      </c>
      <c r="J28" s="410">
        <v>84391.031073676568</v>
      </c>
      <c r="K28" s="410">
        <v>91545.401688653263</v>
      </c>
      <c r="L28" s="410">
        <v>97788.456529797782</v>
      </c>
      <c r="M28" s="410">
        <v>103352.5531744285</v>
      </c>
      <c r="N28" s="410">
        <v>108386.21040097751</v>
      </c>
      <c r="O28" s="410">
        <v>112990.9637274525</v>
      </c>
      <c r="P28" s="410">
        <v>117239.74935318685</v>
      </c>
      <c r="Q28" s="410">
        <v>121186.9889780128</v>
      </c>
      <c r="R28" s="410">
        <v>124874.53208655072</v>
      </c>
      <c r="S28" s="410">
        <v>128335.35870562961</v>
      </c>
      <c r="T28" s="410">
        <v>131595.99291840423</v>
      </c>
      <c r="U28" s="410">
        <v>134678.13544902869</v>
      </c>
      <c r="V28" s="410">
        <v>137599.80287125977</v>
      </c>
      <c r="W28" s="410">
        <v>140376.14385743893</v>
      </c>
      <c r="X28" s="410">
        <v>143020.03751613834</v>
      </c>
      <c r="Y28" s="410">
        <v>145542.54079363358</v>
      </c>
      <c r="Z28" s="410">
        <v>147953.2289079797</v>
      </c>
      <c r="AA28" s="410">
        <v>0.7</v>
      </c>
    </row>
    <row r="29" spans="2:27" s="391" customFormat="1" ht="27.9" customHeight="1" x14ac:dyDescent="0.25">
      <c r="B29" s="414"/>
      <c r="C29" s="404"/>
      <c r="D29" s="410">
        <v>87.272512653584428</v>
      </c>
      <c r="E29" s="410">
        <v>87.431606245414628</v>
      </c>
      <c r="F29" s="410">
        <v>87.590699837244841</v>
      </c>
      <c r="G29" s="410">
        <v>87.908887020905226</v>
      </c>
      <c r="H29" s="410">
        <v>88.545261388225995</v>
      </c>
      <c r="I29" s="410">
        <v>89.181635755546779</v>
      </c>
      <c r="J29" s="410">
        <v>89.818010122867548</v>
      </c>
      <c r="K29" s="410">
        <v>90.454384490188332</v>
      </c>
      <c r="L29" s="410">
        <v>91.090758857509101</v>
      </c>
      <c r="M29" s="410">
        <v>91.727133224829885</v>
      </c>
      <c r="N29" s="410">
        <v>92.363507592150654</v>
      </c>
      <c r="O29" s="410">
        <v>92.999881959471438</v>
      </c>
      <c r="P29" s="410">
        <v>93.636256326792207</v>
      </c>
      <c r="Q29" s="410">
        <v>94.272630694112991</v>
      </c>
      <c r="R29" s="410">
        <v>94.909005061433788</v>
      </c>
      <c r="S29" s="410">
        <v>95.545379428754558</v>
      </c>
      <c r="T29" s="410">
        <v>96.181753796075327</v>
      </c>
      <c r="U29" s="410">
        <v>96.818128163396096</v>
      </c>
      <c r="V29" s="410">
        <v>97.454502530716894</v>
      </c>
      <c r="W29" s="410">
        <v>98.090876898037664</v>
      </c>
      <c r="X29" s="410">
        <v>98.727251265358433</v>
      </c>
      <c r="Y29" s="410">
        <v>99.363625632679202</v>
      </c>
      <c r="Z29" s="410">
        <v>100</v>
      </c>
      <c r="AA29" s="410">
        <v>0</v>
      </c>
    </row>
    <row r="30" spans="2:27" s="391" customFormat="1" ht="27.9" customHeight="1" x14ac:dyDescent="0.25">
      <c r="B30" s="412" t="s">
        <v>208</v>
      </c>
      <c r="C30" s="410">
        <v>2441.5538425768091</v>
      </c>
      <c r="D30" s="410">
        <v>2441.5538425768091</v>
      </c>
      <c r="E30" s="410">
        <v>2442.2844195445991</v>
      </c>
      <c r="F30" s="410">
        <v>2443.0149965123887</v>
      </c>
      <c r="G30" s="410">
        <v>2444.4761504479684</v>
      </c>
      <c r="H30" s="410">
        <v>2447.3984583191282</v>
      </c>
      <c r="I30" s="410">
        <v>2450.3207661902879</v>
      </c>
      <c r="J30" s="410">
        <v>2453.2430740614473</v>
      </c>
      <c r="K30" s="410">
        <v>2456.1653819326066</v>
      </c>
      <c r="L30" s="410">
        <v>2459.0876898037664</v>
      </c>
      <c r="M30" s="410">
        <v>2462.0099976749261</v>
      </c>
      <c r="N30" s="410">
        <v>2464.9323055460854</v>
      </c>
      <c r="O30" s="410">
        <v>2467.8546134172448</v>
      </c>
      <c r="P30" s="410">
        <v>2470.7769212884045</v>
      </c>
      <c r="Q30" s="410">
        <v>2473.6992291595643</v>
      </c>
      <c r="R30" s="410">
        <v>2476.6215370307236</v>
      </c>
      <c r="S30" s="410">
        <v>2479.5438449018829</v>
      </c>
      <c r="T30" s="410">
        <v>2482.4661527730427</v>
      </c>
      <c r="U30" s="410">
        <v>2485.3884606442025</v>
      </c>
      <c r="V30" s="410">
        <v>2488.3107685153618</v>
      </c>
      <c r="W30" s="410">
        <v>2491.2330763865211</v>
      </c>
      <c r="X30" s="410">
        <v>2494.1553842576809</v>
      </c>
      <c r="Y30" s="410">
        <v>2497.0776921288407</v>
      </c>
      <c r="Z30" s="410">
        <v>2500</v>
      </c>
      <c r="AA30" s="410" t="s">
        <v>194</v>
      </c>
    </row>
    <row r="31" spans="2:27" s="391" customFormat="1" ht="27.75" customHeight="1" x14ac:dyDescent="0.25">
      <c r="B31" s="412" t="s">
        <v>209</v>
      </c>
      <c r="C31" s="410"/>
      <c r="D31" s="410">
        <v>0</v>
      </c>
      <c r="E31" s="410">
        <v>14379.903603320083</v>
      </c>
      <c r="F31" s="410">
        <v>18672.527282296036</v>
      </c>
      <c r="G31" s="410">
        <v>24243.022644866505</v>
      </c>
      <c r="H31" s="410">
        <v>31466.13488262174</v>
      </c>
      <c r="I31" s="410">
        <v>36642.804784883956</v>
      </c>
      <c r="J31" s="410">
        <v>40817.419953323748</v>
      </c>
      <c r="K31" s="410">
        <v>44374.482728246956</v>
      </c>
      <c r="L31" s="410">
        <v>47504.616347390278</v>
      </c>
      <c r="M31" s="410">
        <v>50318.170827815018</v>
      </c>
      <c r="N31" s="410">
        <v>52885.553089088557</v>
      </c>
      <c r="O31" s="410">
        <v>55254.811319077839</v>
      </c>
      <c r="P31" s="410">
        <v>57460.398894482918</v>
      </c>
      <c r="Q31" s="410">
        <v>59527.977998492344</v>
      </c>
      <c r="R31" s="410">
        <v>61477.247738663791</v>
      </c>
      <c r="S31" s="410">
        <v>63323.704969107537</v>
      </c>
      <c r="T31" s="410">
        <v>65079.791091519706</v>
      </c>
      <c r="U31" s="410">
        <v>66755.667165247738</v>
      </c>
      <c r="V31" s="410">
        <v>68359.754339812003</v>
      </c>
      <c r="W31" s="410">
        <v>69899.120766990847</v>
      </c>
      <c r="X31" s="410">
        <v>71379.764993101344</v>
      </c>
      <c r="Y31" s="410">
        <v>72806.827693459651</v>
      </c>
      <c r="Z31" s="410">
        <v>74184.752655291435</v>
      </c>
      <c r="AA31" s="410">
        <v>0.6</v>
      </c>
    </row>
    <row r="32" spans="2:27" s="391" customFormat="1" ht="27.9" customHeight="1" x14ac:dyDescent="0.25">
      <c r="B32" s="413"/>
      <c r="C32" s="410"/>
      <c r="D32" s="410">
        <v>97.662153703072363</v>
      </c>
      <c r="E32" s="410">
        <v>97.691376781783973</v>
      </c>
      <c r="F32" s="410">
        <v>97.720599860495554</v>
      </c>
      <c r="G32" s="410">
        <v>97.779046017918731</v>
      </c>
      <c r="H32" s="410">
        <v>97.895938332765127</v>
      </c>
      <c r="I32" s="410">
        <v>98.012830647611509</v>
      </c>
      <c r="J32" s="410">
        <v>98.12972296245789</v>
      </c>
      <c r="K32" s="410">
        <v>98.246615277304258</v>
      </c>
      <c r="L32" s="410">
        <v>98.363507592150654</v>
      </c>
      <c r="M32" s="410">
        <v>98.480399906997036</v>
      </c>
      <c r="N32" s="410">
        <v>98.597292221843418</v>
      </c>
      <c r="O32" s="410">
        <v>98.714184536689785</v>
      </c>
      <c r="P32" s="410">
        <v>98.831076851536181</v>
      </c>
      <c r="Q32" s="410">
        <v>98.947969166382578</v>
      </c>
      <c r="R32" s="410">
        <v>99.064861481228945</v>
      </c>
      <c r="S32" s="410">
        <v>99.181753796075327</v>
      </c>
      <c r="T32" s="410">
        <v>99.298646110921709</v>
      </c>
      <c r="U32" s="410">
        <v>99.415538425768105</v>
      </c>
      <c r="V32" s="410">
        <v>99.532430740614473</v>
      </c>
      <c r="W32" s="410">
        <v>99.649323055460854</v>
      </c>
      <c r="X32" s="410">
        <v>99.766215370307236</v>
      </c>
      <c r="Y32" s="410">
        <v>99.883107685153632</v>
      </c>
      <c r="Z32" s="410">
        <v>100</v>
      </c>
      <c r="AA32" s="410" t="s">
        <v>0</v>
      </c>
    </row>
    <row r="33" spans="2:27" s="391" customFormat="1" ht="27.9" customHeight="1" x14ac:dyDescent="0.25">
      <c r="B33" s="412" t="s">
        <v>210</v>
      </c>
      <c r="C33" s="410">
        <v>1142.8487113908163</v>
      </c>
      <c r="D33" s="410">
        <v>1142.8487113908163</v>
      </c>
      <c r="E33" s="410">
        <v>1159.8131024984311</v>
      </c>
      <c r="F33" s="410">
        <v>1176.7774936060459</v>
      </c>
      <c r="G33" s="410">
        <v>1210.7062758212755</v>
      </c>
      <c r="H33" s="410">
        <v>1278.5638402517347</v>
      </c>
      <c r="I33" s="410">
        <v>1346.421404682194</v>
      </c>
      <c r="J33" s="410">
        <v>1414.2789691126532</v>
      </c>
      <c r="K33" s="410">
        <v>1482.1365335431124</v>
      </c>
      <c r="L33" s="410">
        <v>1549.9940979735713</v>
      </c>
      <c r="M33" s="410">
        <v>1617.8516624040305</v>
      </c>
      <c r="N33" s="410">
        <v>1685.70922683449</v>
      </c>
      <c r="O33" s="410">
        <v>1753.566791264949</v>
      </c>
      <c r="P33" s="410">
        <v>1821.4243556954082</v>
      </c>
      <c r="Q33" s="410">
        <v>1889.2819201258674</v>
      </c>
      <c r="R33" s="410">
        <v>1957.1394845563264</v>
      </c>
      <c r="S33" s="410">
        <v>2024.9970489867858</v>
      </c>
      <c r="T33" s="410">
        <v>2092.8546134172448</v>
      </c>
      <c r="U33" s="410">
        <v>2160.712177847704</v>
      </c>
      <c r="V33" s="410">
        <v>2228.5697422781632</v>
      </c>
      <c r="W33" s="410">
        <v>2296.4273067086224</v>
      </c>
      <c r="X33" s="410">
        <v>2364.2848711390816</v>
      </c>
      <c r="Y33" s="410">
        <v>2432.1424355695408</v>
      </c>
      <c r="Z33" s="410">
        <v>2500</v>
      </c>
      <c r="AA33" s="410" t="s">
        <v>194</v>
      </c>
    </row>
    <row r="34" spans="2:27" s="391" customFormat="1" ht="27.9" customHeight="1" x14ac:dyDescent="0.25">
      <c r="B34" s="412" t="s">
        <v>211</v>
      </c>
      <c r="C34" s="410"/>
      <c r="D34" s="410">
        <v>0</v>
      </c>
      <c r="E34" s="410">
        <v>68553.569305990633</v>
      </c>
      <c r="F34" s="410">
        <v>88865.804028122555</v>
      </c>
      <c r="G34" s="410">
        <v>114981.42624223715</v>
      </c>
      <c r="H34" s="410">
        <v>148211.02268951439</v>
      </c>
      <c r="I34" s="410">
        <v>171392.45953542646</v>
      </c>
      <c r="J34" s="410">
        <v>189576.22944249681</v>
      </c>
      <c r="K34" s="410">
        <v>204633.21260595517</v>
      </c>
      <c r="L34" s="410">
        <v>217496.3753181361</v>
      </c>
      <c r="M34" s="410">
        <v>228708.92309907268</v>
      </c>
      <c r="N34" s="410">
        <v>238619.43910006253</v>
      </c>
      <c r="O34" s="410">
        <v>247467.19615587691</v>
      </c>
      <c r="P34" s="410">
        <v>255424.7885892824</v>
      </c>
      <c r="Q34" s="410">
        <v>262621.56102165807</v>
      </c>
      <c r="R34" s="410">
        <v>269157.4387141302</v>
      </c>
      <c r="S34" s="410">
        <v>275111.56182533444</v>
      </c>
      <c r="T34" s="410">
        <v>280547.92450212396</v>
      </c>
      <c r="U34" s="410">
        <v>285519.19744711654</v>
      </c>
      <c r="V34" s="410">
        <v>290069.40149329137</v>
      </c>
      <c r="W34" s="410">
        <v>294235.82825626258</v>
      </c>
      <c r="X34" s="410">
        <v>298050.45230508759</v>
      </c>
      <c r="Y34" s="410">
        <v>301540.99089674454</v>
      </c>
      <c r="Z34" s="410">
        <v>304731.71385847556</v>
      </c>
      <c r="AA34" s="410">
        <v>1.1000000000000001</v>
      </c>
    </row>
    <row r="35" spans="2:27" s="391" customFormat="1" ht="27.9" customHeight="1" x14ac:dyDescent="0.25">
      <c r="B35" s="414"/>
      <c r="C35" s="404"/>
      <c r="D35" s="410">
        <v>45.713948455632654</v>
      </c>
      <c r="E35" s="410">
        <v>46.392524099937241</v>
      </c>
      <c r="F35" s="410">
        <v>47.071099744241842</v>
      </c>
      <c r="G35" s="410">
        <v>48.428251032851023</v>
      </c>
      <c r="H35" s="410">
        <v>51.142553610069385</v>
      </c>
      <c r="I35" s="410">
        <v>53.856856187287761</v>
      </c>
      <c r="J35" s="410">
        <v>56.571158764506123</v>
      </c>
      <c r="K35" s="410">
        <v>59.285461341724499</v>
      </c>
      <c r="L35" s="410">
        <v>61.999763918942854</v>
      </c>
      <c r="M35" s="410">
        <v>64.714066496161223</v>
      </c>
      <c r="N35" s="410">
        <v>67.428369073379599</v>
      </c>
      <c r="O35" s="410">
        <v>70.142671650597947</v>
      </c>
      <c r="P35" s="410">
        <v>72.856974227816323</v>
      </c>
      <c r="Q35" s="410">
        <v>75.571276805034699</v>
      </c>
      <c r="R35" s="410">
        <v>78.285579382253061</v>
      </c>
      <c r="S35" s="410">
        <v>80.999881959471438</v>
      </c>
      <c r="T35" s="410">
        <v>83.7141845366898</v>
      </c>
      <c r="U35" s="410">
        <v>86.428487113908162</v>
      </c>
      <c r="V35" s="410">
        <v>89.142789691126524</v>
      </c>
      <c r="W35" s="410">
        <v>91.8570922683449</v>
      </c>
      <c r="X35" s="410">
        <v>94.571394845563262</v>
      </c>
      <c r="Y35" s="410">
        <v>97.285697422781638</v>
      </c>
      <c r="Z35" s="410">
        <v>100</v>
      </c>
      <c r="AA35" s="410">
        <v>0</v>
      </c>
    </row>
    <row r="36" spans="2:27" s="391" customFormat="1" ht="27.9" customHeight="1" x14ac:dyDescent="0.25">
      <c r="B36" s="414"/>
      <c r="C36" s="404"/>
      <c r="D36" s="414"/>
      <c r="E36" s="415"/>
      <c r="F36" s="404"/>
      <c r="G36" s="416"/>
      <c r="H36" s="404"/>
      <c r="I36" s="404"/>
      <c r="J36" s="404"/>
      <c r="K36" s="404"/>
      <c r="L36" s="404"/>
      <c r="M36" s="404"/>
      <c r="N36" s="404"/>
      <c r="O36" s="404"/>
      <c r="P36" s="404"/>
      <c r="Q36" s="404"/>
      <c r="R36" s="404"/>
      <c r="S36" s="404"/>
      <c r="T36" s="404"/>
      <c r="U36" s="404"/>
      <c r="V36" s="404"/>
      <c r="W36" s="404"/>
      <c r="X36" s="404"/>
      <c r="Y36" s="404"/>
      <c r="Z36" s="404"/>
      <c r="AA36" s="404"/>
    </row>
    <row r="37" spans="2:27" ht="27.9" customHeight="1" x14ac:dyDescent="0.3">
      <c r="B37" s="402" t="s">
        <v>212</v>
      </c>
      <c r="C37" s="404"/>
      <c r="D37" s="404"/>
      <c r="E37" s="417"/>
      <c r="F37" s="402" t="s">
        <v>213</v>
      </c>
      <c r="G37" s="402" t="s">
        <v>214</v>
      </c>
      <c r="H37" s="402" t="s">
        <v>215</v>
      </c>
      <c r="I37" s="417"/>
      <c r="J37" s="417"/>
      <c r="K37" s="417"/>
      <c r="L37" s="417"/>
      <c r="M37" s="417"/>
      <c r="N37" s="417"/>
      <c r="O37" s="417"/>
      <c r="P37" s="417"/>
      <c r="Q37" s="417"/>
      <c r="R37" s="417"/>
      <c r="S37" s="417"/>
      <c r="T37" s="417"/>
      <c r="U37" s="417"/>
      <c r="V37" s="417"/>
      <c r="W37" s="417"/>
      <c r="X37" s="417"/>
      <c r="Y37" s="417"/>
      <c r="Z37" s="417"/>
      <c r="AA37" s="417"/>
    </row>
    <row r="38" spans="2:27" ht="27.9" customHeight="1" x14ac:dyDescent="0.3">
      <c r="B38" s="418" t="s">
        <v>216</v>
      </c>
      <c r="C38" s="419">
        <v>230000</v>
      </c>
      <c r="D38" s="420">
        <v>80</v>
      </c>
      <c r="E38" s="417"/>
      <c r="F38" s="418">
        <v>2.6520000000000001</v>
      </c>
      <c r="G38" s="421">
        <v>230000</v>
      </c>
      <c r="H38" s="418">
        <v>2000</v>
      </c>
      <c r="I38" s="417"/>
      <c r="J38" s="417"/>
      <c r="K38" s="417"/>
      <c r="L38" s="417"/>
      <c r="M38" s="417"/>
      <c r="N38" s="417"/>
      <c r="O38" s="417"/>
      <c r="P38" s="417"/>
      <c r="Q38" s="417"/>
      <c r="R38" s="417"/>
      <c r="S38" s="417"/>
      <c r="T38" s="417"/>
      <c r="U38" s="417"/>
      <c r="V38" s="417"/>
      <c r="W38" s="417"/>
      <c r="X38" s="417"/>
      <c r="Y38" s="417"/>
      <c r="Z38" s="417"/>
      <c r="AA38" s="417"/>
    </row>
    <row r="39" spans="2:27" ht="27.9" customHeight="1" x14ac:dyDescent="0.3">
      <c r="B39" s="418" t="s">
        <v>217</v>
      </c>
      <c r="C39" s="419">
        <v>270250</v>
      </c>
      <c r="D39" s="420">
        <v>100</v>
      </c>
      <c r="E39" s="417"/>
      <c r="F39" s="402"/>
      <c r="G39" s="417"/>
      <c r="H39" s="417"/>
      <c r="I39" s="417"/>
      <c r="J39" s="417"/>
      <c r="K39" s="417"/>
      <c r="L39" s="417"/>
      <c r="M39" s="417"/>
      <c r="N39" s="417"/>
      <c r="O39" s="417"/>
      <c r="P39" s="417"/>
      <c r="Q39" s="417"/>
      <c r="R39" s="417"/>
      <c r="S39" s="417"/>
      <c r="T39" s="417"/>
      <c r="U39" s="417"/>
      <c r="V39" s="417"/>
      <c r="W39" s="417"/>
      <c r="X39" s="417"/>
      <c r="Y39" s="417"/>
      <c r="Z39" s="417"/>
      <c r="AA39" s="417"/>
    </row>
    <row r="40" spans="2:27" ht="27.9" customHeight="1" x14ac:dyDescent="0.3">
      <c r="B40" s="418" t="s">
        <v>218</v>
      </c>
      <c r="C40" s="422">
        <v>100</v>
      </c>
      <c r="D40" s="422">
        <v>100</v>
      </c>
      <c r="E40" s="417"/>
      <c r="F40" s="418" t="s">
        <v>218</v>
      </c>
      <c r="G40" s="423">
        <v>2500</v>
      </c>
      <c r="H40" s="417"/>
      <c r="I40" s="417"/>
      <c r="J40" s="417"/>
      <c r="K40" s="417"/>
      <c r="L40" s="417"/>
      <c r="M40" s="417"/>
      <c r="N40" s="417"/>
      <c r="O40" s="417"/>
      <c r="P40" s="417"/>
      <c r="Q40" s="417"/>
      <c r="R40" s="417"/>
      <c r="S40" s="417"/>
      <c r="T40" s="417"/>
      <c r="U40" s="417"/>
      <c r="V40" s="417"/>
      <c r="W40" s="417"/>
      <c r="X40" s="417"/>
      <c r="Y40" s="417"/>
      <c r="Z40" s="417"/>
      <c r="AA40" s="417"/>
    </row>
    <row r="41" spans="2:27" ht="27.9" customHeight="1" x14ac:dyDescent="0.3">
      <c r="B41" s="418" t="s">
        <v>219</v>
      </c>
      <c r="C41" s="422">
        <v>60</v>
      </c>
      <c r="D41" s="422">
        <v>60</v>
      </c>
      <c r="E41" s="417"/>
      <c r="F41" s="418" t="s">
        <v>219</v>
      </c>
      <c r="G41" s="418">
        <v>1500</v>
      </c>
      <c r="H41" s="417"/>
      <c r="I41" s="417"/>
      <c r="J41" s="417"/>
      <c r="K41" s="417"/>
      <c r="L41" s="417"/>
      <c r="M41" s="417"/>
      <c r="N41" s="417"/>
      <c r="O41" s="417"/>
      <c r="P41" s="417"/>
      <c r="Q41" s="417"/>
      <c r="R41" s="417"/>
      <c r="S41" s="417"/>
      <c r="T41" s="417"/>
      <c r="U41" s="417"/>
      <c r="V41" s="417"/>
      <c r="W41" s="417"/>
      <c r="X41" s="417"/>
      <c r="Y41" s="417"/>
      <c r="Z41" s="417"/>
      <c r="AA41" s="417"/>
    </row>
    <row r="42" spans="2:27" ht="27.9" customHeight="1" x14ac:dyDescent="0.3">
      <c r="B42" s="418" t="s">
        <v>215</v>
      </c>
      <c r="C42" s="422">
        <v>80</v>
      </c>
      <c r="D42" s="422">
        <v>80</v>
      </c>
      <c r="E42" s="417"/>
      <c r="F42" s="418" t="s">
        <v>220</v>
      </c>
      <c r="G42" s="424">
        <v>1000</v>
      </c>
      <c r="H42" s="417"/>
      <c r="I42" s="417"/>
      <c r="J42" s="417"/>
      <c r="K42" s="417"/>
      <c r="L42" s="417"/>
      <c r="M42" s="417"/>
      <c r="N42" s="417"/>
      <c r="O42" s="417"/>
      <c r="P42" s="417"/>
      <c r="Q42" s="417"/>
      <c r="R42" s="417"/>
      <c r="S42" s="417"/>
      <c r="T42" s="417"/>
      <c r="U42" s="417"/>
      <c r="V42" s="417"/>
      <c r="W42" s="417"/>
      <c r="X42" s="417"/>
      <c r="Y42" s="417"/>
      <c r="Z42" s="417"/>
      <c r="AA42" s="417"/>
    </row>
    <row r="43" spans="2:27" ht="27.9" customHeight="1" x14ac:dyDescent="0.3">
      <c r="B43" s="418" t="s">
        <v>221</v>
      </c>
      <c r="C43" s="425">
        <v>0</v>
      </c>
      <c r="D43" s="419">
        <v>460000.00000000012</v>
      </c>
      <c r="E43" s="417"/>
      <c r="F43" s="418" t="s">
        <v>222</v>
      </c>
      <c r="G43" s="424">
        <v>-10</v>
      </c>
      <c r="H43" s="424">
        <v>-10</v>
      </c>
      <c r="I43" s="426" t="s">
        <v>223</v>
      </c>
      <c r="J43" s="417"/>
      <c r="K43" s="417"/>
      <c r="L43" s="417"/>
      <c r="M43" s="417"/>
      <c r="N43" s="417"/>
      <c r="O43" s="417"/>
      <c r="P43" s="417"/>
      <c r="Q43" s="417"/>
      <c r="R43" s="417"/>
      <c r="S43" s="417"/>
      <c r="T43" s="417"/>
      <c r="U43" s="417"/>
      <c r="V43" s="417"/>
      <c r="W43" s="417"/>
      <c r="X43" s="417"/>
      <c r="Y43" s="417"/>
      <c r="Z43" s="417"/>
      <c r="AA43" s="417"/>
    </row>
    <row r="44" spans="2:27" ht="27.9" customHeight="1" x14ac:dyDescent="0.3">
      <c r="B44" s="418" t="s">
        <v>224</v>
      </c>
      <c r="C44" s="422">
        <v>106</v>
      </c>
      <c r="D44" s="420">
        <v>106</v>
      </c>
      <c r="E44" s="417"/>
      <c r="F44" s="418" t="s">
        <v>225</v>
      </c>
      <c r="G44" s="424">
        <v>-0.4</v>
      </c>
      <c r="H44" s="424">
        <v>-0.4</v>
      </c>
      <c r="I44" s="417"/>
      <c r="J44" s="417"/>
      <c r="K44" s="417"/>
      <c r="L44" s="417"/>
      <c r="M44" s="417"/>
      <c r="N44" s="417"/>
      <c r="O44" s="417"/>
      <c r="P44" s="417"/>
      <c r="Q44" s="417"/>
      <c r="R44" s="417"/>
      <c r="S44" s="417"/>
      <c r="T44" s="417"/>
      <c r="U44" s="417"/>
      <c r="V44" s="417"/>
      <c r="W44" s="417"/>
      <c r="X44" s="417"/>
      <c r="Y44" s="417"/>
      <c r="Z44" s="417"/>
      <c r="AA44" s="417"/>
    </row>
    <row r="45" spans="2:27" ht="27.9" customHeight="1" x14ac:dyDescent="0.3">
      <c r="B45" s="418" t="s">
        <v>226</v>
      </c>
      <c r="C45" s="422">
        <v>30</v>
      </c>
      <c r="D45" s="425">
        <v>23000</v>
      </c>
      <c r="E45" s="417"/>
      <c r="F45" s="418" t="s">
        <v>227</v>
      </c>
      <c r="G45" s="424">
        <v>60</v>
      </c>
      <c r="H45" s="421">
        <v>0</v>
      </c>
      <c r="I45" s="417"/>
      <c r="J45" s="417"/>
      <c r="K45" s="417"/>
      <c r="L45" s="417"/>
      <c r="M45" s="417"/>
      <c r="N45" s="417"/>
      <c r="O45" s="417"/>
      <c r="P45" s="417"/>
      <c r="Q45" s="417"/>
      <c r="R45" s="417"/>
      <c r="S45" s="417"/>
      <c r="T45" s="417"/>
      <c r="U45" s="417"/>
      <c r="V45" s="417"/>
      <c r="W45" s="417"/>
      <c r="X45" s="417"/>
      <c r="Y45" s="417"/>
      <c r="Z45" s="417"/>
      <c r="AA45" s="417"/>
    </row>
    <row r="46" spans="2:27" ht="27.9" customHeight="1" x14ac:dyDescent="0.3">
      <c r="B46" s="418" t="s">
        <v>220</v>
      </c>
      <c r="C46" s="422">
        <v>80</v>
      </c>
      <c r="D46" s="425">
        <v>23000</v>
      </c>
      <c r="E46" s="417"/>
      <c r="F46" s="417"/>
      <c r="G46" s="417"/>
      <c r="H46" s="417"/>
      <c r="I46" s="417"/>
      <c r="J46" s="417"/>
      <c r="K46" s="417"/>
      <c r="L46" s="417"/>
      <c r="M46" s="417"/>
      <c r="N46" s="417"/>
      <c r="O46" s="417"/>
      <c r="P46" s="417"/>
      <c r="Q46" s="417"/>
      <c r="R46" s="417"/>
      <c r="S46" s="417"/>
      <c r="T46" s="417"/>
      <c r="U46" s="417"/>
      <c r="V46" s="417"/>
      <c r="W46" s="417"/>
      <c r="X46" s="417"/>
      <c r="Y46" s="417"/>
      <c r="Z46" s="417"/>
      <c r="AA46" s="417"/>
    </row>
    <row r="47" spans="2:27" ht="27.9" customHeight="1" x14ac:dyDescent="0.3">
      <c r="B47" s="418" t="s">
        <v>228</v>
      </c>
      <c r="C47" s="422">
        <v>103</v>
      </c>
      <c r="D47" s="425">
        <v>23000</v>
      </c>
      <c r="E47" s="417"/>
      <c r="F47" s="417"/>
      <c r="G47" s="417"/>
      <c r="H47" s="417"/>
      <c r="I47" s="417"/>
      <c r="J47" s="417"/>
      <c r="K47" s="417"/>
      <c r="L47" s="417"/>
      <c r="M47" s="417"/>
      <c r="N47" s="417"/>
      <c r="O47" s="417"/>
      <c r="P47" s="417"/>
      <c r="Q47" s="417"/>
      <c r="R47" s="417"/>
      <c r="S47" s="417"/>
      <c r="T47" s="417"/>
      <c r="U47" s="417"/>
      <c r="V47" s="417"/>
      <c r="W47" s="417"/>
      <c r="X47" s="417"/>
      <c r="Y47" s="417"/>
      <c r="Z47" s="417"/>
      <c r="AA47" s="417"/>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sheetProtection algorithmName="SHA-512" hashValue="HUJzR1KeREpnQkDdvmo7UXo99qSSPo+ckWYT4WyAS04MIZnwNqiVmRfBZ+jJ1A/XnMDcW5GO4lpfXTdELjJVvg==" saltValue="KBK8BUAH4YJpfyLQ+S5qEw==" spinCount="100000" sheet="1" objects="1" scenarios="1" selectLockedCells="1" selectUnlockedCells="1"/>
  <mergeCells count="2">
    <mergeCell ref="B2:E4"/>
    <mergeCell ref="C9:J10"/>
  </mergeCells>
  <conditionalFormatting sqref="D18:D35 AA17:AA35">
    <cfRule type="expression" dxfId="48" priority="33">
      <formula>ISERROR(D17)</formula>
    </cfRule>
  </conditionalFormatting>
  <conditionalFormatting sqref="D21">
    <cfRule type="expression" dxfId="47" priority="32">
      <formula>ISERROR(D21)</formula>
    </cfRule>
  </conditionalFormatting>
  <conditionalFormatting sqref="D24">
    <cfRule type="expression" dxfId="46" priority="31">
      <formula>ISERROR(D24)</formula>
    </cfRule>
  </conditionalFormatting>
  <conditionalFormatting sqref="D27">
    <cfRule type="expression" dxfId="45" priority="30">
      <formula>ISERROR(D27)</formula>
    </cfRule>
  </conditionalFormatting>
  <conditionalFormatting sqref="D30">
    <cfRule type="expression" dxfId="44" priority="29">
      <formula>ISERROR(D30)</formula>
    </cfRule>
  </conditionalFormatting>
  <conditionalFormatting sqref="D33">
    <cfRule type="expression" dxfId="43" priority="28">
      <formula>ISERROR(D33)</formula>
    </cfRule>
  </conditionalFormatting>
  <conditionalFormatting sqref="E21">
    <cfRule type="expression" dxfId="42" priority="25">
      <formula>ISERROR(E21)</formula>
    </cfRule>
  </conditionalFormatting>
  <conditionalFormatting sqref="E24">
    <cfRule type="expression" dxfId="41" priority="24">
      <formula>ISERROR(E24)</formula>
    </cfRule>
  </conditionalFormatting>
  <conditionalFormatting sqref="E27">
    <cfRule type="expression" dxfId="40" priority="23">
      <formula>ISERROR(E27)</formula>
    </cfRule>
  </conditionalFormatting>
  <conditionalFormatting sqref="D17:Z35">
    <cfRule type="expression" dxfId="39" priority="27">
      <formula>ISERROR(D17)</formula>
    </cfRule>
  </conditionalFormatting>
  <conditionalFormatting sqref="E33">
    <cfRule type="expression" dxfId="38" priority="21">
      <formula>ISERROR(E33)</formula>
    </cfRule>
  </conditionalFormatting>
  <conditionalFormatting sqref="F17:Z17">
    <cfRule type="expression" dxfId="37" priority="13">
      <formula>ISERROR(F17)</formula>
    </cfRule>
  </conditionalFormatting>
  <conditionalFormatting sqref="E17">
    <cfRule type="expression" dxfId="36" priority="20">
      <formula>ISERROR(E17)</formula>
    </cfRule>
  </conditionalFormatting>
  <conditionalFormatting sqref="E18:E35">
    <cfRule type="expression" dxfId="35" priority="26">
      <formula>ISERROR(E18)</formula>
    </cfRule>
  </conditionalFormatting>
  <conditionalFormatting sqref="E30">
    <cfRule type="expression" dxfId="34" priority="22">
      <formula>ISERROR(E30)</formula>
    </cfRule>
  </conditionalFormatting>
  <conditionalFormatting sqref="F18:Z35">
    <cfRule type="expression" dxfId="33" priority="19">
      <formula>ISERROR(F18)</formula>
    </cfRule>
  </conditionalFormatting>
  <conditionalFormatting sqref="F21:Z21">
    <cfRule type="expression" dxfId="32" priority="18">
      <formula>ISERROR(F21)</formula>
    </cfRule>
  </conditionalFormatting>
  <conditionalFormatting sqref="F24:Z24">
    <cfRule type="expression" dxfId="31" priority="17">
      <formula>ISERROR(F24)</formula>
    </cfRule>
  </conditionalFormatting>
  <conditionalFormatting sqref="F27:Z27">
    <cfRule type="expression" dxfId="30" priority="16">
      <formula>ISERROR(F27)</formula>
    </cfRule>
  </conditionalFormatting>
  <conditionalFormatting sqref="F30:Z30">
    <cfRule type="expression" dxfId="29" priority="15">
      <formula>ISERROR(F30)</formula>
    </cfRule>
  </conditionalFormatting>
  <conditionalFormatting sqref="F33:Z33">
    <cfRule type="expression" dxfId="28" priority="14">
      <formula>ISERROR(F33)</formula>
    </cfRule>
  </conditionalFormatting>
  <conditionalFormatting sqref="C18">
    <cfRule type="expression" dxfId="27" priority="12">
      <formula>ISERROR(C18)</formula>
    </cfRule>
  </conditionalFormatting>
  <conditionalFormatting sqref="C18">
    <cfRule type="expression" dxfId="26" priority="11">
      <formula>ISERROR(C18)</formula>
    </cfRule>
  </conditionalFormatting>
  <conditionalFormatting sqref="C21">
    <cfRule type="expression" dxfId="25" priority="10">
      <formula>ISERROR(C21)</formula>
    </cfRule>
  </conditionalFormatting>
  <conditionalFormatting sqref="C21">
    <cfRule type="expression" dxfId="24" priority="9">
      <formula>ISERROR(C21)</formula>
    </cfRule>
  </conditionalFormatting>
  <conditionalFormatting sqref="C24">
    <cfRule type="expression" dxfId="23" priority="8">
      <formula>ISERROR(C24)</formula>
    </cfRule>
  </conditionalFormatting>
  <conditionalFormatting sqref="C24">
    <cfRule type="expression" dxfId="22" priority="7">
      <formula>ISERROR(C24)</formula>
    </cfRule>
  </conditionalFormatting>
  <conditionalFormatting sqref="C27">
    <cfRule type="expression" dxfId="21" priority="6">
      <formula>ISERROR(C27)</formula>
    </cfRule>
  </conditionalFormatting>
  <conditionalFormatting sqref="C27">
    <cfRule type="expression" dxfId="20" priority="5">
      <formula>ISERROR(C27)</formula>
    </cfRule>
  </conditionalFormatting>
  <conditionalFormatting sqref="C30">
    <cfRule type="expression" dxfId="19" priority="4">
      <formula>ISERROR(C30)</formula>
    </cfRule>
  </conditionalFormatting>
  <conditionalFormatting sqref="C30">
    <cfRule type="expression" dxfId="18" priority="3">
      <formula>ISERROR(C30)</formula>
    </cfRule>
  </conditionalFormatting>
  <conditionalFormatting sqref="C33">
    <cfRule type="expression" dxfId="17" priority="2">
      <formula>ISERROR(C33)</formula>
    </cfRule>
  </conditionalFormatting>
  <conditionalFormatting sqref="C33">
    <cfRule type="expression" dxfId="16" priority="1">
      <formula>ISERROR(C33)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XFD449"/>
  <sheetViews>
    <sheetView showGridLines="0" zoomScale="80" zoomScaleNormal="80" workbookViewId="0">
      <selection activeCell="M45" sqref="M45"/>
    </sheetView>
  </sheetViews>
  <sheetFormatPr defaultColWidth="0" defaultRowHeight="13.8" zeroHeight="1" x14ac:dyDescent="0.3"/>
  <cols>
    <col min="1" max="1" width="3.6640625" style="54" customWidth="1"/>
    <col min="2" max="2" width="66.88671875" style="51" customWidth="1"/>
    <col min="3" max="3" width="25.44140625" style="52" customWidth="1"/>
    <col min="4" max="4" width="13" style="53" customWidth="1"/>
    <col min="5" max="5" width="20.109375" style="53" customWidth="1"/>
    <col min="6" max="8" width="15.6640625" style="53" customWidth="1"/>
    <col min="9" max="9" width="1.6640625" style="53" customWidth="1"/>
    <col min="10" max="10" width="21.88671875" style="53" customWidth="1"/>
    <col min="11" max="11" width="1.6640625" style="53" customWidth="1"/>
    <col min="12" max="12" width="31.6640625" style="53" customWidth="1"/>
    <col min="13" max="13" width="3.6640625" style="54" customWidth="1"/>
    <col min="14" max="34" width="15.6640625" style="54" hidden="1" customWidth="1"/>
    <col min="35" max="16383" width="8.88671875" style="54" hidden="1"/>
    <col min="16384" max="16384" width="79.109375" style="54" hidden="1" customWidth="1"/>
  </cols>
  <sheetData>
    <row r="1" spans="1:15 16384:16384" ht="16.2" customHeight="1" x14ac:dyDescent="0.3">
      <c r="A1" s="50"/>
    </row>
    <row r="2" spans="1:15 16384:16384" s="58" customFormat="1" ht="22.2" x14ac:dyDescent="0.3">
      <c r="A2" s="50"/>
      <c r="B2" s="55" t="s">
        <v>81</v>
      </c>
      <c r="C2" s="56"/>
      <c r="D2" s="57"/>
      <c r="E2" s="57"/>
      <c r="F2" s="57"/>
      <c r="G2" s="57"/>
      <c r="H2" s="57"/>
      <c r="I2" s="57"/>
      <c r="J2" s="57"/>
      <c r="K2" s="57"/>
      <c r="L2" s="57"/>
    </row>
    <row r="3" spans="1:15 16384:16384" s="59" customFormat="1" ht="22.2" x14ac:dyDescent="0.3">
      <c r="B3" s="60" t="s">
        <v>82</v>
      </c>
      <c r="C3" s="61"/>
      <c r="D3" s="62"/>
      <c r="E3" s="62"/>
      <c r="F3" s="62"/>
      <c r="G3" s="62"/>
      <c r="H3" s="62"/>
      <c r="I3" s="62"/>
      <c r="J3" s="62"/>
      <c r="K3" s="62"/>
      <c r="L3" s="62"/>
    </row>
    <row r="4" spans="1:15 16384:16384" s="50" customFormat="1" ht="16.2" x14ac:dyDescent="0.3">
      <c r="B4" s="63" t="s">
        <v>104</v>
      </c>
      <c r="C4" s="64"/>
      <c r="D4" s="65"/>
      <c r="E4" s="65"/>
      <c r="F4" s="65"/>
      <c r="G4" s="65"/>
      <c r="H4" s="65"/>
      <c r="I4" s="65"/>
      <c r="J4" s="65"/>
      <c r="K4" s="65"/>
      <c r="L4" s="65"/>
    </row>
    <row r="5" spans="1:15 16384:16384" s="50" customFormat="1" ht="12.6" x14ac:dyDescent="0.3">
      <c r="B5" s="19" t="s">
        <v>83</v>
      </c>
      <c r="C5" s="64"/>
      <c r="D5" s="65"/>
      <c r="E5" s="65"/>
      <c r="F5" s="65"/>
      <c r="G5" s="65"/>
      <c r="H5" s="65"/>
      <c r="I5" s="65"/>
      <c r="J5" s="65"/>
      <c r="K5" s="65"/>
      <c r="L5" s="65"/>
      <c r="XFD5" s="431" t="s">
        <v>153</v>
      </c>
    </row>
    <row r="6" spans="1:15 16384:16384" s="50" customFormat="1" ht="12.6" x14ac:dyDescent="0.3">
      <c r="B6" s="66" t="s">
        <v>31</v>
      </c>
      <c r="C6" s="64"/>
      <c r="D6" s="65"/>
      <c r="E6" s="65"/>
      <c r="F6" s="65"/>
      <c r="G6" s="65"/>
      <c r="H6" s="65"/>
      <c r="I6" s="65"/>
      <c r="J6" s="65"/>
      <c r="K6" s="65"/>
      <c r="L6" s="65"/>
      <c r="XFD6" s="431"/>
    </row>
    <row r="7" spans="1:15 16384:16384" s="50" customFormat="1" ht="12.6" x14ac:dyDescent="0.3">
      <c r="B7" s="67"/>
      <c r="C7" s="64"/>
      <c r="D7" s="65"/>
      <c r="E7" s="65"/>
      <c r="F7" s="65"/>
      <c r="G7" s="65"/>
      <c r="H7" s="65"/>
      <c r="I7" s="65"/>
      <c r="J7" s="65"/>
      <c r="K7" s="65"/>
      <c r="L7" s="65"/>
      <c r="XFD7" s="431"/>
    </row>
    <row r="8" spans="1:15 16384:16384" s="50" customFormat="1" ht="12.6" x14ac:dyDescent="0.3">
      <c r="B8" s="68"/>
      <c r="C8" s="69"/>
      <c r="D8" s="70"/>
      <c r="E8" s="70"/>
      <c r="F8" s="70"/>
      <c r="G8" s="70"/>
      <c r="H8" s="70"/>
      <c r="I8" s="70"/>
      <c r="J8" s="70"/>
      <c r="K8" s="70"/>
      <c r="L8" s="70"/>
      <c r="XFD8" s="71"/>
    </row>
    <row r="9" spans="1:15 16384:16384" s="50" customFormat="1" ht="13.2" thickBot="1" x14ac:dyDescent="0.35">
      <c r="B9" s="72"/>
      <c r="C9" s="73"/>
      <c r="D9" s="74"/>
      <c r="E9" s="74"/>
      <c r="F9" s="74"/>
      <c r="G9" s="74"/>
      <c r="H9" s="74"/>
      <c r="I9" s="74"/>
      <c r="J9" s="74"/>
      <c r="K9" s="74"/>
      <c r="L9" s="74"/>
    </row>
    <row r="10" spans="1:15 16384:16384" s="50" customFormat="1" ht="12.6" x14ac:dyDescent="0.3">
      <c r="B10" s="75"/>
      <c r="C10" s="76"/>
      <c r="D10" s="77"/>
      <c r="E10" s="77"/>
      <c r="F10" s="77"/>
      <c r="G10" s="77"/>
      <c r="H10" s="77"/>
      <c r="I10" s="77"/>
      <c r="J10" s="77"/>
      <c r="K10" s="77"/>
      <c r="L10" s="77"/>
      <c r="M10" s="77"/>
      <c r="N10" s="77"/>
      <c r="O10" s="77"/>
    </row>
    <row r="11" spans="1:15 16384:16384" s="50" customFormat="1" ht="16.2" x14ac:dyDescent="0.3">
      <c r="B11" s="78" t="s">
        <v>143</v>
      </c>
      <c r="C11" s="79"/>
      <c r="D11" s="80"/>
      <c r="E11" s="80"/>
      <c r="F11" s="80"/>
      <c r="G11" s="80"/>
      <c r="H11" s="80"/>
      <c r="I11" s="80"/>
      <c r="J11" s="80"/>
      <c r="K11" s="81"/>
      <c r="L11" s="82" t="s">
        <v>120</v>
      </c>
      <c r="M11" s="77"/>
      <c r="N11" s="77"/>
      <c r="O11" s="77"/>
    </row>
    <row r="12" spans="1:15 16384:16384" s="50" customFormat="1" ht="12.6" x14ac:dyDescent="0.3">
      <c r="B12" s="83"/>
      <c r="C12" s="84" t="s">
        <v>0</v>
      </c>
      <c r="D12" s="85" t="s">
        <v>112</v>
      </c>
      <c r="E12" s="85" t="s">
        <v>106</v>
      </c>
      <c r="F12" s="85" t="s">
        <v>107</v>
      </c>
      <c r="G12" s="85" t="s">
        <v>108</v>
      </c>
      <c r="H12" s="85" t="s">
        <v>109</v>
      </c>
      <c r="I12" s="85"/>
      <c r="J12" s="85" t="s">
        <v>32</v>
      </c>
      <c r="K12" s="86"/>
      <c r="L12" s="87" t="s">
        <v>121</v>
      </c>
      <c r="M12" s="77"/>
      <c r="N12" s="77"/>
      <c r="O12" s="77"/>
    </row>
    <row r="13" spans="1:15 16384:16384" s="50" customFormat="1" ht="12.6" x14ac:dyDescent="0.3">
      <c r="A13" s="77"/>
      <c r="B13" s="77"/>
      <c r="C13" s="88"/>
      <c r="D13" s="77"/>
      <c r="E13" s="77"/>
      <c r="F13" s="77"/>
      <c r="G13" s="77"/>
      <c r="H13" s="77"/>
      <c r="I13" s="77"/>
      <c r="J13" s="77"/>
      <c r="K13" s="77"/>
      <c r="L13" s="77"/>
      <c r="M13" s="77"/>
      <c r="N13" s="77"/>
      <c r="O13" s="77"/>
    </row>
    <row r="14" spans="1:15 16384:16384" s="50" customFormat="1" ht="12.6" x14ac:dyDescent="0.3">
      <c r="B14" s="89" t="s">
        <v>63</v>
      </c>
      <c r="C14" s="90"/>
      <c r="D14" s="91"/>
      <c r="E14" s="91"/>
      <c r="F14" s="91"/>
      <c r="G14" s="91"/>
      <c r="H14" s="91"/>
      <c r="I14" s="91"/>
      <c r="J14" s="91"/>
      <c r="K14" s="77"/>
      <c r="L14" s="77"/>
      <c r="M14" s="77"/>
      <c r="N14" s="77"/>
      <c r="O14" s="77"/>
    </row>
    <row r="15" spans="1:15 16384:16384" s="50" customFormat="1" ht="12.6" x14ac:dyDescent="0.3">
      <c r="B15" s="92" t="str">
        <f>+'2a Gebr. Prog. CENTRAAL'!C25</f>
        <v>Gebruiksrecht Productieomgeving (Perpetual licentie)</v>
      </c>
      <c r="C15" s="93" t="s">
        <v>74</v>
      </c>
      <c r="D15" s="429">
        <f>+'2a Gebr. Prog. CENTRAAL'!D49</f>
        <v>1</v>
      </c>
      <c r="E15" s="109">
        <f>+'2a Gebr. Prog. CENTRAAL'!D51</f>
        <v>0</v>
      </c>
      <c r="F15" s="109"/>
      <c r="G15" s="109"/>
      <c r="H15" s="109"/>
      <c r="I15" s="91"/>
      <c r="J15" s="109">
        <f>SUM(E15:H15)</f>
        <v>0</v>
      </c>
      <c r="K15" s="77"/>
      <c r="L15" s="348" t="s">
        <v>168</v>
      </c>
      <c r="M15" s="77"/>
      <c r="N15" s="77"/>
      <c r="O15" s="77"/>
    </row>
    <row r="16" spans="1:15 16384:16384" s="50" customFormat="1" ht="12.6" x14ac:dyDescent="0.3">
      <c r="B16" s="96"/>
      <c r="C16" s="97" t="s">
        <v>111</v>
      </c>
      <c r="D16" s="430"/>
      <c r="E16" s="109">
        <f>+'2a Gebr. Prog. CENTRAAL'!D57</f>
        <v>0</v>
      </c>
      <c r="F16" s="109">
        <f>+'2a Gebr. Prog. CENTRAAL'!E57</f>
        <v>0</v>
      </c>
      <c r="G16" s="109">
        <f>+'2a Gebr. Prog. CENTRAAL'!F57</f>
        <v>0</v>
      </c>
      <c r="H16" s="109">
        <f>+'2a Gebr. Prog. CENTRAAL'!G57</f>
        <v>0</v>
      </c>
      <c r="I16" s="91"/>
      <c r="J16" s="109">
        <f>SUM(E16:H16)</f>
        <v>0</v>
      </c>
      <c r="K16" s="77"/>
      <c r="L16" s="349"/>
      <c r="M16" s="77"/>
      <c r="N16" s="77"/>
      <c r="O16" s="77"/>
    </row>
    <row r="17" spans="1:15" s="50" customFormat="1" ht="12.6" x14ac:dyDescent="0.3">
      <c r="B17" s="92" t="str">
        <f>+'2a Gebr. Prog. CENTRAAL'!C67</f>
        <v>Gebruiksrecht Testomgeving (Perpetual licentie)</v>
      </c>
      <c r="C17" s="99" t="s">
        <v>74</v>
      </c>
      <c r="D17" s="429">
        <f>+'2a Gebr. Prog. CENTRAAL'!D91</f>
        <v>0</v>
      </c>
      <c r="E17" s="109">
        <f>+'2a Gebr. Prog. CENTRAAL'!D93</f>
        <v>0</v>
      </c>
      <c r="F17" s="109"/>
      <c r="G17" s="109"/>
      <c r="H17" s="109"/>
      <c r="I17" s="91"/>
      <c r="J17" s="109">
        <f t="shared" ref="J17:J18" si="0">SUM(E17:H17)</f>
        <v>0</v>
      </c>
      <c r="K17" s="77"/>
      <c r="L17" s="348" t="s">
        <v>169</v>
      </c>
      <c r="M17" s="77"/>
      <c r="N17" s="77"/>
      <c r="O17" s="77"/>
    </row>
    <row r="18" spans="1:15" s="50" customFormat="1" ht="12.6" x14ac:dyDescent="0.3">
      <c r="B18" s="96"/>
      <c r="C18" s="100" t="s">
        <v>111</v>
      </c>
      <c r="D18" s="430"/>
      <c r="E18" s="109">
        <f>+'2a Gebr. Prog. CENTRAAL'!D99</f>
        <v>0</v>
      </c>
      <c r="F18" s="109">
        <f>+'2a Gebr. Prog. CENTRAAL'!E99</f>
        <v>0</v>
      </c>
      <c r="G18" s="109">
        <f>+'2a Gebr. Prog. CENTRAAL'!F99</f>
        <v>0</v>
      </c>
      <c r="H18" s="109">
        <f>+'2a Gebr. Prog. CENTRAAL'!G99</f>
        <v>0</v>
      </c>
      <c r="I18" s="91"/>
      <c r="J18" s="109">
        <f t="shared" si="0"/>
        <v>0</v>
      </c>
      <c r="K18" s="77"/>
      <c r="L18" s="349"/>
      <c r="M18" s="77"/>
      <c r="N18" s="77"/>
      <c r="O18" s="77"/>
    </row>
    <row r="19" spans="1:15" s="50" customFormat="1" ht="12.6" x14ac:dyDescent="0.3">
      <c r="A19" s="91"/>
      <c r="B19" s="90"/>
      <c r="C19" s="90"/>
      <c r="D19" s="91"/>
      <c r="E19" s="91"/>
      <c r="F19" s="91"/>
      <c r="G19" s="91"/>
      <c r="H19" s="91"/>
      <c r="I19" s="91"/>
      <c r="J19" s="91"/>
      <c r="K19" s="77"/>
      <c r="L19" s="51"/>
      <c r="M19" s="77"/>
      <c r="N19" s="77"/>
      <c r="O19" s="77"/>
    </row>
    <row r="20" spans="1:15" s="50" customFormat="1" ht="30" customHeight="1" x14ac:dyDescent="0.3">
      <c r="A20" s="91"/>
      <c r="B20" s="89" t="s">
        <v>160</v>
      </c>
      <c r="C20" s="90"/>
      <c r="D20" s="91"/>
      <c r="E20" s="91"/>
      <c r="F20" s="91"/>
      <c r="G20" s="91"/>
      <c r="H20" s="91"/>
      <c r="I20" s="91"/>
      <c r="J20" s="91"/>
      <c r="K20" s="77"/>
      <c r="L20" s="51"/>
      <c r="M20" s="77"/>
      <c r="N20" s="77"/>
      <c r="O20" s="77"/>
    </row>
    <row r="21" spans="1:15" s="50" customFormat="1" ht="12.6" x14ac:dyDescent="0.3">
      <c r="A21" s="91"/>
      <c r="B21" s="92" t="str">
        <f xml:space="preserve"> "Gebruiksrecht " &amp;'2b Gebr. Prog. DECENTRAAL'!C17</f>
        <v xml:space="preserve">Gebruiksrecht  </v>
      </c>
      <c r="C21" s="93" t="s">
        <v>74</v>
      </c>
      <c r="D21" s="429">
        <f>+'2b Gebr. Prog. DECENTRAAL'!D48</f>
        <v>0</v>
      </c>
      <c r="E21" s="109">
        <f>+'2b Gebr. Prog. DECENTRAAL'!D50</f>
        <v>0</v>
      </c>
      <c r="F21" s="109"/>
      <c r="G21" s="342"/>
      <c r="H21" s="342"/>
      <c r="I21" s="91"/>
      <c r="J21" s="109">
        <f t="shared" ref="J21:J26" si="1">SUM(E21:H21)</f>
        <v>0</v>
      </c>
      <c r="K21" s="77"/>
      <c r="L21" s="348" t="s">
        <v>170</v>
      </c>
      <c r="M21" s="77"/>
      <c r="N21" s="77"/>
      <c r="O21" s="77"/>
    </row>
    <row r="22" spans="1:15" s="50" customFormat="1" ht="12.6" x14ac:dyDescent="0.3">
      <c r="A22" s="91"/>
      <c r="B22" s="96"/>
      <c r="C22" s="97" t="s">
        <v>111</v>
      </c>
      <c r="D22" s="430"/>
      <c r="E22" s="109">
        <f>+'2b Gebr. Prog. DECENTRAAL'!D56</f>
        <v>0</v>
      </c>
      <c r="F22" s="109">
        <f>+E22</f>
        <v>0</v>
      </c>
      <c r="G22" s="342">
        <f>+F22</f>
        <v>0</v>
      </c>
      <c r="H22" s="342">
        <f>+G22</f>
        <v>0</v>
      </c>
      <c r="I22" s="91"/>
      <c r="J22" s="109">
        <f t="shared" si="1"/>
        <v>0</v>
      </c>
      <c r="K22" s="77"/>
      <c r="L22" s="349"/>
      <c r="M22" s="77"/>
      <c r="N22" s="77"/>
      <c r="O22" s="77"/>
    </row>
    <row r="23" spans="1:15" s="50" customFormat="1" ht="12.6" x14ac:dyDescent="0.3">
      <c r="A23" s="91"/>
      <c r="B23" s="92" t="str">
        <f xml:space="preserve"> "Gebruiksrecht " &amp;'2b Gebr. Prog. DECENTRAAL'!C18</f>
        <v xml:space="preserve">Gebruiksrecht  </v>
      </c>
      <c r="C23" s="99" t="s">
        <v>74</v>
      </c>
      <c r="D23" s="429">
        <f>+'2b Gebr. Prog. DECENTRAAL'!D90</f>
        <v>0</v>
      </c>
      <c r="E23" s="109">
        <f>+'2b Gebr. Prog. DECENTRAAL'!D92</f>
        <v>0</v>
      </c>
      <c r="F23" s="109"/>
      <c r="G23" s="342"/>
      <c r="H23" s="342"/>
      <c r="I23" s="91"/>
      <c r="J23" s="109">
        <f t="shared" si="1"/>
        <v>0</v>
      </c>
      <c r="K23" s="77"/>
      <c r="L23" s="348" t="s">
        <v>171</v>
      </c>
      <c r="M23" s="77"/>
      <c r="N23" s="77"/>
      <c r="O23" s="77"/>
    </row>
    <row r="24" spans="1:15" s="50" customFormat="1" ht="12.6" x14ac:dyDescent="0.3">
      <c r="A24" s="91"/>
      <c r="B24" s="96"/>
      <c r="C24" s="100" t="s">
        <v>111</v>
      </c>
      <c r="D24" s="430"/>
      <c r="E24" s="109">
        <f>+'2b Gebr. Prog. DECENTRAAL'!D98</f>
        <v>0</v>
      </c>
      <c r="F24" s="109">
        <f>+E24</f>
        <v>0</v>
      </c>
      <c r="G24" s="342">
        <f>+F24</f>
        <v>0</v>
      </c>
      <c r="H24" s="342">
        <f>+G24</f>
        <v>0</v>
      </c>
      <c r="I24" s="91"/>
      <c r="J24" s="109">
        <f t="shared" si="1"/>
        <v>0</v>
      </c>
      <c r="K24" s="77"/>
      <c r="L24" s="349"/>
      <c r="M24" s="77"/>
      <c r="N24" s="77"/>
      <c r="O24" s="77"/>
    </row>
    <row r="25" spans="1:15" s="50" customFormat="1" ht="12.6" x14ac:dyDescent="0.3">
      <c r="A25" s="91"/>
      <c r="B25" s="92" t="str">
        <f xml:space="preserve"> "Gebruiksrecht " &amp;'2b Gebr. Prog. DECENTRAAL'!C19</f>
        <v xml:space="preserve">Gebruiksrecht  </v>
      </c>
      <c r="C25" s="99" t="s">
        <v>74</v>
      </c>
      <c r="D25" s="429">
        <f>+'2b Gebr. Prog. DECENTRAAL'!D132</f>
        <v>0</v>
      </c>
      <c r="E25" s="109">
        <f>+'2b Gebr. Prog. DECENTRAAL'!D134</f>
        <v>0</v>
      </c>
      <c r="F25" s="109"/>
      <c r="G25" s="109"/>
      <c r="H25" s="109"/>
      <c r="I25" s="91"/>
      <c r="J25" s="109">
        <f t="shared" si="1"/>
        <v>0</v>
      </c>
      <c r="K25" s="77"/>
      <c r="L25" s="348" t="s">
        <v>172</v>
      </c>
      <c r="M25" s="77"/>
      <c r="N25" s="77"/>
      <c r="O25" s="77"/>
    </row>
    <row r="26" spans="1:15" s="50" customFormat="1" ht="12.6" x14ac:dyDescent="0.3">
      <c r="A26" s="91"/>
      <c r="B26" s="96"/>
      <c r="C26" s="100" t="s">
        <v>111</v>
      </c>
      <c r="D26" s="430"/>
      <c r="E26" s="109">
        <f>+'2b Gebr. Prog. DECENTRAAL'!D140</f>
        <v>0</v>
      </c>
      <c r="F26" s="109">
        <f>+E26</f>
        <v>0</v>
      </c>
      <c r="G26" s="342">
        <f>+F26</f>
        <v>0</v>
      </c>
      <c r="H26" s="342">
        <f>+G26</f>
        <v>0</v>
      </c>
      <c r="I26" s="91"/>
      <c r="J26" s="109">
        <f t="shared" si="1"/>
        <v>0</v>
      </c>
      <c r="K26" s="77"/>
      <c r="L26" s="349"/>
      <c r="M26" s="77"/>
      <c r="N26" s="77"/>
      <c r="O26" s="77"/>
    </row>
    <row r="27" spans="1:15" s="50" customFormat="1" ht="12.6" x14ac:dyDescent="0.3">
      <c r="A27" s="91"/>
      <c r="B27" s="90"/>
      <c r="C27" s="90"/>
      <c r="D27" s="91"/>
      <c r="E27" s="91"/>
      <c r="F27" s="91"/>
      <c r="G27" s="91"/>
      <c r="H27" s="91"/>
      <c r="I27" s="91"/>
      <c r="J27" s="91"/>
      <c r="K27" s="77"/>
      <c r="L27" s="102"/>
      <c r="M27" s="77"/>
      <c r="N27" s="77"/>
      <c r="O27" s="77"/>
    </row>
    <row r="28" spans="1:15" s="50" customFormat="1" ht="12.6" customHeight="1" x14ac:dyDescent="0.3">
      <c r="B28" s="432" t="s">
        <v>69</v>
      </c>
      <c r="C28" s="93" t="s">
        <v>105</v>
      </c>
      <c r="D28" s="94">
        <v>112</v>
      </c>
      <c r="E28" s="109">
        <f>+'1a Aanschaf Apparatuur'!D44</f>
        <v>0</v>
      </c>
      <c r="F28" s="109"/>
      <c r="G28" s="109"/>
      <c r="H28" s="109"/>
      <c r="I28" s="104"/>
      <c r="J28" s="109">
        <f>SUM(E28:H28)</f>
        <v>0</v>
      </c>
      <c r="K28" s="77"/>
      <c r="L28" s="95" t="s">
        <v>115</v>
      </c>
      <c r="M28" s="77"/>
      <c r="N28" s="77"/>
      <c r="O28" s="77"/>
    </row>
    <row r="29" spans="1:15" s="50" customFormat="1" ht="12.6" x14ac:dyDescent="0.3">
      <c r="B29" s="433"/>
      <c r="C29" s="105" t="s">
        <v>110</v>
      </c>
      <c r="D29" s="101"/>
      <c r="E29" s="109">
        <f>+'1a Aanschaf Apparatuur'!D50</f>
        <v>0</v>
      </c>
      <c r="F29" s="109">
        <f>+'1a Aanschaf Apparatuur'!E50</f>
        <v>0</v>
      </c>
      <c r="G29" s="342">
        <f>+F29</f>
        <v>0</v>
      </c>
      <c r="H29" s="342">
        <f>+G29</f>
        <v>0</v>
      </c>
      <c r="I29" s="104"/>
      <c r="J29" s="109">
        <f>SUM(E29:H29)</f>
        <v>0</v>
      </c>
      <c r="K29" s="77"/>
      <c r="L29" s="98"/>
      <c r="M29" s="77"/>
      <c r="N29" s="77"/>
      <c r="O29" s="77"/>
    </row>
    <row r="30" spans="1:15" s="50" customFormat="1" ht="12.6" x14ac:dyDescent="0.3">
      <c r="A30" s="77"/>
      <c r="B30" s="88"/>
      <c r="C30" s="88"/>
      <c r="D30" s="77"/>
      <c r="E30" s="77"/>
      <c r="F30" s="77"/>
      <c r="G30" s="343"/>
      <c r="H30" s="343"/>
      <c r="I30" s="77"/>
      <c r="J30" s="77"/>
      <c r="K30" s="77"/>
      <c r="L30" s="77"/>
      <c r="M30" s="77"/>
      <c r="N30" s="77"/>
      <c r="O30" s="77"/>
    </row>
    <row r="31" spans="1:15" s="50" customFormat="1" ht="12.6" customHeight="1" x14ac:dyDescent="0.3">
      <c r="B31" s="432" t="s">
        <v>157</v>
      </c>
      <c r="C31" s="93" t="s">
        <v>105</v>
      </c>
      <c r="D31" s="429">
        <v>4</v>
      </c>
      <c r="E31" s="109">
        <f>+'1a Aanschaf Apparatuur'!D77</f>
        <v>0</v>
      </c>
      <c r="F31" s="109"/>
      <c r="G31" s="342"/>
      <c r="H31" s="342"/>
      <c r="I31" s="104"/>
      <c r="J31" s="109">
        <f>SUM(E31:H31)</f>
        <v>0</v>
      </c>
      <c r="K31" s="77"/>
      <c r="L31" s="95" t="s">
        <v>116</v>
      </c>
      <c r="M31" s="77"/>
      <c r="N31" s="77"/>
      <c r="O31" s="77"/>
    </row>
    <row r="32" spans="1:15" s="50" customFormat="1" ht="12.6" x14ac:dyDescent="0.3">
      <c r="B32" s="433"/>
      <c r="C32" s="105" t="s">
        <v>110</v>
      </c>
      <c r="D32" s="430"/>
      <c r="E32" s="109">
        <f>+'1a Aanschaf Apparatuur'!D83</f>
        <v>0</v>
      </c>
      <c r="F32" s="109">
        <f>+'1a Aanschaf Apparatuur'!E83</f>
        <v>0</v>
      </c>
      <c r="G32" s="342">
        <f>+F32</f>
        <v>0</v>
      </c>
      <c r="H32" s="342">
        <f>+G32</f>
        <v>0</v>
      </c>
      <c r="I32" s="104"/>
      <c r="J32" s="109">
        <f>SUM(E32:H32)</f>
        <v>0</v>
      </c>
      <c r="K32" s="77"/>
      <c r="L32" s="98"/>
      <c r="M32" s="77"/>
      <c r="N32" s="77"/>
      <c r="O32" s="77"/>
    </row>
    <row r="33" spans="2:15" s="50" customFormat="1" ht="12.6" customHeight="1" x14ac:dyDescent="0.3">
      <c r="B33" s="88"/>
      <c r="C33" s="88"/>
      <c r="D33" s="77"/>
      <c r="E33" s="77"/>
      <c r="F33" s="77"/>
      <c r="G33" s="77"/>
      <c r="H33" s="77"/>
      <c r="I33" s="77"/>
      <c r="J33" s="77"/>
      <c r="K33" s="77"/>
      <c r="L33" s="77"/>
      <c r="M33" s="77"/>
      <c r="N33" s="77"/>
      <c r="O33" s="77"/>
    </row>
    <row r="34" spans="2:15" s="50" customFormat="1" ht="12.6" x14ac:dyDescent="0.3">
      <c r="B34" s="103" t="s">
        <v>75</v>
      </c>
      <c r="C34" s="93" t="s">
        <v>105</v>
      </c>
      <c r="D34" s="429">
        <v>12</v>
      </c>
      <c r="E34" s="109">
        <f>+'1a Aanschaf Apparatuur'!D110</f>
        <v>0</v>
      </c>
      <c r="F34" s="109"/>
      <c r="G34" s="109"/>
      <c r="H34" s="109"/>
      <c r="I34" s="104"/>
      <c r="J34" s="109">
        <f>SUM(E34:H34)</f>
        <v>0</v>
      </c>
      <c r="K34" s="77"/>
      <c r="L34" s="95" t="s">
        <v>117</v>
      </c>
      <c r="M34" s="77"/>
      <c r="N34" s="77"/>
      <c r="O34" s="77"/>
    </row>
    <row r="35" spans="2:15" s="50" customFormat="1" ht="12.6" x14ac:dyDescent="0.3">
      <c r="B35" s="96"/>
      <c r="C35" s="105" t="s">
        <v>110</v>
      </c>
      <c r="D35" s="430"/>
      <c r="E35" s="109">
        <f>+'1a Aanschaf Apparatuur'!D56</f>
        <v>0</v>
      </c>
      <c r="F35" s="109"/>
      <c r="G35" s="109"/>
      <c r="H35" s="109"/>
      <c r="I35" s="104"/>
      <c r="J35" s="109">
        <f>SUM(E35:H35)</f>
        <v>0</v>
      </c>
      <c r="K35" s="77"/>
      <c r="L35" s="98"/>
      <c r="M35" s="77"/>
      <c r="N35" s="77"/>
      <c r="O35" s="77"/>
    </row>
    <row r="36" spans="2:15" s="50" customFormat="1" ht="12.6" x14ac:dyDescent="0.3">
      <c r="B36" s="88"/>
      <c r="C36" s="88"/>
      <c r="D36" s="77"/>
      <c r="E36" s="77"/>
      <c r="F36" s="77"/>
      <c r="G36" s="77"/>
      <c r="H36" s="77"/>
      <c r="I36" s="77"/>
      <c r="J36" s="77"/>
      <c r="K36" s="77"/>
      <c r="L36" s="77"/>
      <c r="M36" s="77"/>
      <c r="N36" s="77"/>
      <c r="O36" s="77"/>
    </row>
    <row r="37" spans="2:15" s="50" customFormat="1" ht="12.6" x14ac:dyDescent="0.3">
      <c r="B37" s="106" t="s">
        <v>87</v>
      </c>
      <c r="C37" s="107" t="s">
        <v>105</v>
      </c>
      <c r="D37" s="108">
        <v>10</v>
      </c>
      <c r="E37" s="109">
        <f>+'1b Aanschaf Overige componenten'!D42</f>
        <v>0</v>
      </c>
      <c r="F37" s="109"/>
      <c r="G37" s="109"/>
      <c r="H37" s="109"/>
      <c r="I37" s="104"/>
      <c r="J37" s="109">
        <f>SUM(E37:H37)</f>
        <v>0</v>
      </c>
      <c r="K37" s="77"/>
      <c r="L37" s="110" t="s">
        <v>118</v>
      </c>
      <c r="M37" s="77"/>
      <c r="N37" s="77"/>
      <c r="O37" s="77"/>
    </row>
    <row r="38" spans="2:15" s="50" customFormat="1" ht="12.6" x14ac:dyDescent="0.3">
      <c r="B38" s="88"/>
      <c r="C38" s="88"/>
      <c r="D38" s="77"/>
      <c r="E38" s="77"/>
      <c r="F38" s="77"/>
      <c r="G38" s="77"/>
      <c r="H38" s="77"/>
      <c r="I38" s="77"/>
      <c r="J38" s="77"/>
      <c r="K38" s="77"/>
      <c r="L38" s="77"/>
      <c r="M38" s="77"/>
      <c r="N38" s="77"/>
      <c r="O38" s="77"/>
    </row>
    <row r="39" spans="2:15" s="50" customFormat="1" ht="12.6" x14ac:dyDescent="0.3">
      <c r="B39" s="106" t="s">
        <v>130</v>
      </c>
      <c r="C39" s="107" t="s">
        <v>105</v>
      </c>
      <c r="D39" s="108">
        <v>10</v>
      </c>
      <c r="E39" s="109">
        <f>+'1b Aanschaf Overige componenten'!D66</f>
        <v>0</v>
      </c>
      <c r="F39" s="109"/>
      <c r="G39" s="109"/>
      <c r="H39" s="109"/>
      <c r="I39" s="104"/>
      <c r="J39" s="109">
        <f>SUM(E39:H39)</f>
        <v>0</v>
      </c>
      <c r="K39" s="77"/>
      <c r="L39" s="110" t="s">
        <v>119</v>
      </c>
      <c r="M39" s="77"/>
      <c r="N39" s="77"/>
      <c r="O39" s="77"/>
    </row>
    <row r="40" spans="2:15" s="50" customFormat="1" ht="12.6" x14ac:dyDescent="0.3">
      <c r="B40" s="111"/>
      <c r="C40" s="112"/>
      <c r="D40" s="77"/>
      <c r="E40" s="91"/>
      <c r="F40" s="91"/>
      <c r="G40" s="91"/>
      <c r="H40" s="91"/>
      <c r="I40" s="91"/>
      <c r="J40" s="91"/>
      <c r="K40" s="77"/>
      <c r="L40" s="77"/>
      <c r="M40" s="77"/>
      <c r="N40" s="77"/>
      <c r="O40" s="77"/>
    </row>
    <row r="41" spans="2:15" s="50" customFormat="1" ht="12.6" x14ac:dyDescent="0.3">
      <c r="B41" s="113" t="s">
        <v>73</v>
      </c>
      <c r="C41" s="112"/>
      <c r="D41" s="77"/>
      <c r="E41" s="114"/>
      <c r="F41" s="114"/>
      <c r="G41" s="114"/>
      <c r="H41" s="114"/>
      <c r="I41" s="77"/>
      <c r="J41" s="115">
        <f>SUM(J15:J39)</f>
        <v>0</v>
      </c>
      <c r="K41" s="77"/>
      <c r="L41" s="77"/>
    </row>
    <row r="42" spans="2:15" s="50" customFormat="1" ht="12.6" x14ac:dyDescent="0.3">
      <c r="B42" s="111"/>
      <c r="C42" s="112"/>
      <c r="D42" s="427" t="s">
        <v>163</v>
      </c>
      <c r="E42" s="427"/>
      <c r="F42" s="212" t="s">
        <v>41</v>
      </c>
      <c r="G42" s="77"/>
      <c r="H42" s="77"/>
      <c r="I42" s="77"/>
      <c r="J42" s="77"/>
      <c r="K42" s="77"/>
      <c r="L42" s="77"/>
    </row>
    <row r="43" spans="2:15" s="50" customFormat="1" ht="12.6" x14ac:dyDescent="0.3">
      <c r="B43" s="106" t="s">
        <v>163</v>
      </c>
      <c r="C43" s="112"/>
      <c r="D43" s="428">
        <v>0</v>
      </c>
      <c r="E43" s="428"/>
      <c r="F43" s="350">
        <f>ROUND(+J41*D43,2)*-1</f>
        <v>0</v>
      </c>
      <c r="G43" s="77"/>
      <c r="I43" s="77"/>
      <c r="J43" s="109">
        <f>+F43</f>
        <v>0</v>
      </c>
      <c r="K43" s="77"/>
      <c r="L43" s="77"/>
    </row>
    <row r="44" spans="2:15" s="50" customFormat="1" ht="12.6" x14ac:dyDescent="0.3">
      <c r="B44" s="111"/>
      <c r="C44" s="112"/>
      <c r="D44" s="77"/>
      <c r="E44" s="77"/>
      <c r="F44" s="77"/>
      <c r="G44" s="77"/>
      <c r="H44" s="77"/>
      <c r="I44" s="77"/>
      <c r="J44" s="77"/>
      <c r="K44" s="77"/>
      <c r="L44" s="77"/>
    </row>
    <row r="45" spans="2:15" s="50" customFormat="1" ht="16.8" thickBot="1" x14ac:dyDescent="0.35">
      <c r="B45" s="113" t="s">
        <v>114</v>
      </c>
      <c r="C45" s="112"/>
      <c r="D45" s="77"/>
      <c r="E45" s="114"/>
      <c r="F45" s="77"/>
      <c r="G45" s="114"/>
      <c r="H45" s="114"/>
      <c r="I45" s="77"/>
      <c r="J45" s="116">
        <f>SUM(J41:J43)</f>
        <v>0</v>
      </c>
      <c r="K45" s="77"/>
      <c r="L45" s="77"/>
    </row>
    <row r="46" spans="2:15" s="50" customFormat="1" thickTop="1" thickBot="1" x14ac:dyDescent="0.35">
      <c r="B46" s="72"/>
      <c r="C46" s="73"/>
      <c r="D46" s="74"/>
      <c r="E46" s="74"/>
      <c r="F46" s="74"/>
      <c r="G46" s="74"/>
      <c r="H46" s="74"/>
      <c r="I46" s="74"/>
      <c r="J46" s="74"/>
      <c r="K46" s="74"/>
      <c r="L46" s="74"/>
    </row>
    <row r="47" spans="2:15" x14ac:dyDescent="0.3">
      <c r="B47" s="75"/>
      <c r="C47" s="76"/>
      <c r="D47" s="77"/>
      <c r="E47" s="77"/>
      <c r="F47" s="77"/>
      <c r="G47" s="77"/>
      <c r="H47" s="77"/>
      <c r="I47" s="77"/>
      <c r="J47" s="77"/>
      <c r="K47" s="77"/>
      <c r="L47" s="77"/>
    </row>
    <row r="48" spans="2:15"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spans="1:3" hidden="1" x14ac:dyDescent="0.3"/>
    <row r="306" spans="1:3" hidden="1" x14ac:dyDescent="0.3"/>
    <row r="307" spans="1:3" hidden="1" x14ac:dyDescent="0.3"/>
    <row r="308" spans="1:3" hidden="1" x14ac:dyDescent="0.3"/>
    <row r="309" spans="1:3" hidden="1" x14ac:dyDescent="0.3"/>
    <row r="310" spans="1:3" hidden="1" x14ac:dyDescent="0.3"/>
    <row r="311" spans="1:3" hidden="1" x14ac:dyDescent="0.3"/>
    <row r="312" spans="1:3" hidden="1" x14ac:dyDescent="0.3"/>
    <row r="313" spans="1:3" hidden="1" x14ac:dyDescent="0.3"/>
    <row r="314" spans="1:3" hidden="1" x14ac:dyDescent="0.3"/>
    <row r="315" spans="1:3" hidden="1" x14ac:dyDescent="0.3"/>
    <row r="316" spans="1:3" hidden="1" x14ac:dyDescent="0.3"/>
    <row r="317" spans="1:3" s="53" customFormat="1" hidden="1" x14ac:dyDescent="0.3">
      <c r="A317" s="54"/>
      <c r="B317" s="51"/>
      <c r="C317" s="52"/>
    </row>
    <row r="318" spans="1:3" s="53" customFormat="1" hidden="1" x14ac:dyDescent="0.3">
      <c r="A318" s="54"/>
      <c r="B318" s="51"/>
      <c r="C318" s="52"/>
    </row>
    <row r="319" spans="1:3" s="53" customFormat="1" hidden="1" x14ac:dyDescent="0.3">
      <c r="A319" s="54"/>
      <c r="B319" s="51"/>
      <c r="C319" s="52"/>
    </row>
    <row r="320" spans="1:3" s="53" customFormat="1" hidden="1" x14ac:dyDescent="0.3">
      <c r="A320" s="54"/>
      <c r="B320" s="51"/>
      <c r="C320" s="52"/>
    </row>
    <row r="321" spans="1:3" s="53" customFormat="1" hidden="1" x14ac:dyDescent="0.3">
      <c r="A321" s="54"/>
      <c r="B321" s="51"/>
      <c r="C321" s="52"/>
    </row>
    <row r="322" spans="1:3" s="53" customFormat="1" hidden="1" x14ac:dyDescent="0.3">
      <c r="A322" s="54"/>
      <c r="B322" s="51"/>
      <c r="C322" s="52"/>
    </row>
    <row r="323" spans="1:3" s="53" customFormat="1" hidden="1" x14ac:dyDescent="0.3">
      <c r="A323" s="54"/>
      <c r="B323" s="51"/>
      <c r="C323" s="52"/>
    </row>
    <row r="324" spans="1:3" s="53" customFormat="1" hidden="1" x14ac:dyDescent="0.3">
      <c r="A324" s="54"/>
      <c r="B324" s="51"/>
      <c r="C324" s="52"/>
    </row>
    <row r="325" spans="1:3" s="53" customFormat="1" hidden="1" x14ac:dyDescent="0.3">
      <c r="A325" s="54"/>
      <c r="B325" s="51"/>
      <c r="C325" s="52"/>
    </row>
    <row r="326" spans="1:3" s="53" customFormat="1" hidden="1" x14ac:dyDescent="0.3">
      <c r="A326" s="54"/>
      <c r="B326" s="51"/>
      <c r="C326" s="52"/>
    </row>
    <row r="327" spans="1:3" s="53" customFormat="1" hidden="1" x14ac:dyDescent="0.3">
      <c r="A327" s="54"/>
      <c r="B327" s="51"/>
      <c r="C327" s="52"/>
    </row>
    <row r="328" spans="1:3" s="53" customFormat="1" hidden="1" x14ac:dyDescent="0.3">
      <c r="A328" s="54"/>
      <c r="B328" s="51"/>
      <c r="C328" s="52"/>
    </row>
    <row r="329" spans="1:3" s="53" customFormat="1" hidden="1" x14ac:dyDescent="0.3">
      <c r="A329" s="54"/>
      <c r="B329" s="51"/>
      <c r="C329" s="52"/>
    </row>
    <row r="330" spans="1:3" s="53" customFormat="1" hidden="1" x14ac:dyDescent="0.3">
      <c r="A330" s="54"/>
      <c r="B330" s="51"/>
      <c r="C330" s="52"/>
    </row>
    <row r="331" spans="1:3" s="53" customFormat="1" hidden="1" x14ac:dyDescent="0.3">
      <c r="A331" s="54"/>
      <c r="B331" s="51"/>
      <c r="C331" s="52"/>
    </row>
    <row r="332" spans="1:3" s="53" customFormat="1" hidden="1" x14ac:dyDescent="0.3">
      <c r="A332" s="54"/>
      <c r="B332" s="51"/>
      <c r="C332" s="52"/>
    </row>
    <row r="333" spans="1:3" s="53" customFormat="1" hidden="1" x14ac:dyDescent="0.3">
      <c r="A333" s="54"/>
      <c r="B333" s="51"/>
      <c r="C333" s="52"/>
    </row>
    <row r="334" spans="1:3" s="53" customFormat="1" hidden="1" x14ac:dyDescent="0.3">
      <c r="A334" s="54"/>
      <c r="B334" s="51"/>
      <c r="C334" s="52"/>
    </row>
    <row r="335" spans="1:3" s="53" customFormat="1" hidden="1" x14ac:dyDescent="0.3">
      <c r="A335" s="54"/>
      <c r="B335" s="51"/>
      <c r="C335" s="52"/>
    </row>
    <row r="336" spans="1:3" s="53" customFormat="1" hidden="1" x14ac:dyDescent="0.3">
      <c r="A336" s="54"/>
      <c r="B336" s="51"/>
      <c r="C336" s="52"/>
    </row>
    <row r="337" spans="1:3" s="53" customFormat="1" hidden="1" x14ac:dyDescent="0.3">
      <c r="A337" s="54"/>
      <c r="B337" s="51"/>
      <c r="C337" s="52"/>
    </row>
    <row r="338" spans="1:3" s="53" customFormat="1" hidden="1" x14ac:dyDescent="0.3">
      <c r="A338" s="54"/>
      <c r="B338" s="51"/>
      <c r="C338" s="52"/>
    </row>
    <row r="339" spans="1:3" s="53" customFormat="1" hidden="1" x14ac:dyDescent="0.3">
      <c r="A339" s="54"/>
      <c r="B339" s="51"/>
      <c r="C339" s="52"/>
    </row>
    <row r="340" spans="1:3" s="53" customFormat="1" hidden="1" x14ac:dyDescent="0.3">
      <c r="A340" s="54"/>
      <c r="B340" s="51"/>
      <c r="C340" s="52"/>
    </row>
    <row r="341" spans="1:3" s="53" customFormat="1" hidden="1" x14ac:dyDescent="0.3">
      <c r="A341" s="54"/>
      <c r="B341" s="51"/>
      <c r="C341" s="52"/>
    </row>
    <row r="342" spans="1:3" s="53" customFormat="1" hidden="1" x14ac:dyDescent="0.3">
      <c r="A342" s="54"/>
      <c r="B342" s="51"/>
      <c r="C342" s="52"/>
    </row>
    <row r="343" spans="1:3" s="53" customFormat="1" hidden="1" x14ac:dyDescent="0.3">
      <c r="A343" s="54"/>
      <c r="B343" s="51"/>
      <c r="C343" s="52"/>
    </row>
    <row r="344" spans="1:3" s="53" customFormat="1" hidden="1" x14ac:dyDescent="0.3">
      <c r="A344" s="54"/>
      <c r="B344" s="51"/>
      <c r="C344" s="52"/>
    </row>
    <row r="345" spans="1:3" s="53" customFormat="1" hidden="1" x14ac:dyDescent="0.3">
      <c r="A345" s="54"/>
      <c r="B345" s="51"/>
      <c r="C345" s="52"/>
    </row>
    <row r="346" spans="1:3" s="53" customFormat="1" hidden="1" x14ac:dyDescent="0.3">
      <c r="A346" s="54"/>
      <c r="B346" s="51"/>
      <c r="C346" s="52"/>
    </row>
    <row r="347" spans="1:3" s="53" customFormat="1" hidden="1" x14ac:dyDescent="0.3">
      <c r="A347" s="54"/>
      <c r="B347" s="51"/>
      <c r="C347" s="52"/>
    </row>
    <row r="348" spans="1:3" s="53" customFormat="1" hidden="1" x14ac:dyDescent="0.3">
      <c r="A348" s="54"/>
      <c r="B348" s="51"/>
      <c r="C348" s="52"/>
    </row>
    <row r="349" spans="1:3" hidden="1" x14ac:dyDescent="0.3"/>
    <row r="350" spans="1:3" hidden="1" x14ac:dyDescent="0.3"/>
    <row r="351" spans="1:3" hidden="1" x14ac:dyDescent="0.3"/>
    <row r="352" spans="1:3"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spans="1:12" hidden="1" x14ac:dyDescent="0.3"/>
    <row r="434" spans="1:12" s="117" customFormat="1" hidden="1" x14ac:dyDescent="0.3">
      <c r="A434" s="54"/>
      <c r="B434" s="51"/>
      <c r="C434" s="52"/>
      <c r="D434" s="53"/>
      <c r="E434" s="53"/>
      <c r="F434" s="53"/>
      <c r="G434" s="53"/>
      <c r="H434" s="53"/>
      <c r="I434" s="53"/>
      <c r="J434" s="53"/>
      <c r="K434" s="53"/>
      <c r="L434" s="53"/>
    </row>
    <row r="435" spans="1:12" s="117" customFormat="1" hidden="1" x14ac:dyDescent="0.3">
      <c r="A435" s="54"/>
      <c r="B435" s="51"/>
      <c r="C435" s="52"/>
      <c r="D435" s="53"/>
      <c r="E435" s="53"/>
      <c r="F435" s="53"/>
      <c r="G435" s="53"/>
      <c r="H435" s="53"/>
      <c r="I435" s="53"/>
      <c r="J435" s="53"/>
      <c r="K435" s="53"/>
      <c r="L435" s="53"/>
    </row>
    <row r="436" spans="1:12" s="117" customFormat="1" hidden="1" x14ac:dyDescent="0.3">
      <c r="A436" s="54"/>
      <c r="B436" s="51"/>
      <c r="C436" s="52"/>
      <c r="D436" s="53"/>
      <c r="E436" s="53"/>
      <c r="F436" s="53"/>
      <c r="G436" s="53"/>
      <c r="H436" s="53"/>
      <c r="I436" s="53"/>
      <c r="J436" s="53"/>
      <c r="K436" s="53"/>
      <c r="L436" s="53"/>
    </row>
    <row r="437" spans="1:12" s="117" customFormat="1" hidden="1" x14ac:dyDescent="0.3">
      <c r="A437" s="54"/>
      <c r="B437" s="51"/>
      <c r="C437" s="52"/>
      <c r="D437" s="53"/>
      <c r="E437" s="53"/>
      <c r="F437" s="53"/>
      <c r="G437" s="53"/>
      <c r="H437" s="53"/>
      <c r="I437" s="53"/>
      <c r="J437" s="53"/>
      <c r="K437" s="53"/>
      <c r="L437" s="53"/>
    </row>
    <row r="438" spans="1:12" s="117" customFormat="1" hidden="1" x14ac:dyDescent="0.3">
      <c r="A438" s="54"/>
      <c r="B438" s="51"/>
      <c r="C438" s="52"/>
      <c r="D438" s="53"/>
      <c r="E438" s="53"/>
      <c r="F438" s="53"/>
      <c r="G438" s="53"/>
      <c r="H438" s="53"/>
      <c r="I438" s="53"/>
      <c r="J438" s="53"/>
      <c r="K438" s="53"/>
      <c r="L438" s="53"/>
    </row>
    <row r="439" spans="1:12" s="117" customFormat="1" hidden="1" x14ac:dyDescent="0.3">
      <c r="A439" s="54"/>
      <c r="B439" s="51"/>
      <c r="C439" s="52"/>
      <c r="D439" s="53"/>
      <c r="E439" s="53"/>
      <c r="F439" s="53"/>
      <c r="G439" s="53"/>
      <c r="H439" s="53"/>
      <c r="I439" s="53"/>
      <c r="J439" s="53"/>
      <c r="K439" s="53"/>
      <c r="L439" s="53"/>
    </row>
    <row r="440" spans="1:12" s="117" customFormat="1" hidden="1" x14ac:dyDescent="0.3">
      <c r="A440" s="54"/>
      <c r="B440" s="51"/>
      <c r="C440" s="52"/>
      <c r="D440" s="53"/>
      <c r="E440" s="53"/>
      <c r="F440" s="53"/>
      <c r="G440" s="53"/>
      <c r="H440" s="53"/>
      <c r="I440" s="53"/>
      <c r="J440" s="53"/>
      <c r="K440" s="53"/>
      <c r="L440" s="53"/>
    </row>
    <row r="441" spans="1:12" s="117" customFormat="1" hidden="1" x14ac:dyDescent="0.3">
      <c r="A441" s="54"/>
      <c r="B441" s="51"/>
      <c r="C441" s="52"/>
      <c r="D441" s="53"/>
      <c r="E441" s="53"/>
      <c r="F441" s="53"/>
      <c r="G441" s="53"/>
      <c r="H441" s="53"/>
      <c r="I441" s="53"/>
      <c r="J441" s="53"/>
      <c r="K441" s="53"/>
      <c r="L441" s="53"/>
    </row>
    <row r="442" spans="1:12" s="117" customFormat="1" hidden="1" x14ac:dyDescent="0.3">
      <c r="A442" s="54"/>
      <c r="B442" s="51"/>
      <c r="C442" s="52"/>
      <c r="D442" s="53"/>
      <c r="E442" s="53"/>
      <c r="F442" s="53"/>
      <c r="G442" s="53"/>
      <c r="H442" s="53"/>
      <c r="I442" s="53"/>
      <c r="J442" s="53"/>
      <c r="K442" s="53"/>
      <c r="L442" s="53"/>
    </row>
    <row r="443" spans="1:12" s="117" customFormat="1" hidden="1" x14ac:dyDescent="0.3">
      <c r="A443" s="54"/>
      <c r="B443" s="51"/>
      <c r="C443" s="52"/>
      <c r="D443" s="53"/>
      <c r="E443" s="53"/>
      <c r="F443" s="53"/>
      <c r="G443" s="53"/>
      <c r="H443" s="53"/>
      <c r="I443" s="53"/>
      <c r="J443" s="53"/>
      <c r="K443" s="53"/>
      <c r="L443" s="53"/>
    </row>
    <row r="444" spans="1:12" s="117" customFormat="1" hidden="1" x14ac:dyDescent="0.3">
      <c r="A444" s="54"/>
      <c r="B444" s="51"/>
      <c r="C444" s="52"/>
      <c r="D444" s="53"/>
      <c r="E444" s="53"/>
      <c r="F444" s="53"/>
      <c r="G444" s="53"/>
      <c r="H444" s="53"/>
      <c r="I444" s="53"/>
      <c r="J444" s="53"/>
      <c r="K444" s="53"/>
      <c r="L444" s="53"/>
    </row>
    <row r="445" spans="1:12" s="117" customFormat="1" hidden="1" x14ac:dyDescent="0.3">
      <c r="A445" s="54"/>
      <c r="B445" s="51"/>
      <c r="C445" s="52"/>
      <c r="D445" s="53"/>
      <c r="E445" s="53"/>
      <c r="F445" s="53"/>
      <c r="G445" s="53"/>
      <c r="H445" s="53"/>
      <c r="I445" s="53"/>
      <c r="J445" s="53"/>
      <c r="K445" s="53"/>
      <c r="L445" s="53"/>
    </row>
    <row r="446" spans="1:12" s="117" customFormat="1" hidden="1" x14ac:dyDescent="0.3">
      <c r="A446" s="54"/>
      <c r="B446" s="51"/>
      <c r="C446" s="52"/>
      <c r="D446" s="53"/>
      <c r="E446" s="53"/>
      <c r="F446" s="53"/>
      <c r="G446" s="53"/>
      <c r="H446" s="53"/>
      <c r="I446" s="53"/>
      <c r="J446" s="53"/>
      <c r="K446" s="53"/>
      <c r="L446" s="53"/>
    </row>
    <row r="447" spans="1:12" s="117" customFormat="1" hidden="1" x14ac:dyDescent="0.3">
      <c r="A447" s="54"/>
      <c r="B447" s="51"/>
      <c r="C447" s="52"/>
      <c r="D447" s="53"/>
      <c r="E447" s="53"/>
      <c r="F447" s="53"/>
      <c r="G447" s="53"/>
      <c r="H447" s="53"/>
      <c r="I447" s="53"/>
      <c r="J447" s="53"/>
      <c r="K447" s="53"/>
      <c r="L447" s="53"/>
    </row>
    <row r="448" spans="1:12" s="117" customFormat="1" hidden="1" x14ac:dyDescent="0.3">
      <c r="A448" s="54"/>
      <c r="B448" s="51"/>
      <c r="C448" s="52"/>
      <c r="D448" s="53"/>
      <c r="E448" s="53"/>
      <c r="F448" s="53"/>
      <c r="G448" s="53"/>
      <c r="H448" s="53"/>
      <c r="I448" s="53"/>
      <c r="J448" s="53"/>
      <c r="K448" s="53"/>
      <c r="L448" s="53"/>
    </row>
    <row r="449" spans="1:12" s="117" customFormat="1" hidden="1" x14ac:dyDescent="0.3">
      <c r="A449" s="54"/>
      <c r="B449" s="51"/>
      <c r="C449" s="52"/>
      <c r="D449" s="53"/>
      <c r="E449" s="53"/>
      <c r="F449" s="53"/>
      <c r="G449" s="53"/>
      <c r="H449" s="53"/>
      <c r="I449" s="53"/>
      <c r="J449" s="53"/>
      <c r="K449" s="53"/>
      <c r="L449" s="53"/>
    </row>
  </sheetData>
  <sheetProtection algorithmName="SHA-512" hashValue="S/OhnnOS9hlETqKl/AOMEZXEvJvVtYcwshKW0FDsiS3olDUbWIdvCr5QRI/R1jqLjtCeFYsIoY3pCvjw6isInw==" saltValue="03/yOz80jKSXkCrJp3Noeg==" spinCount="100000" sheet="1" objects="1" scenarios="1"/>
  <mergeCells count="12">
    <mergeCell ref="XFD5:XFD7"/>
    <mergeCell ref="B31:B32"/>
    <mergeCell ref="B28:B29"/>
    <mergeCell ref="D15:D16"/>
    <mergeCell ref="D17:D18"/>
    <mergeCell ref="D31:D32"/>
    <mergeCell ref="D42:E42"/>
    <mergeCell ref="D43:E43"/>
    <mergeCell ref="D34:D35"/>
    <mergeCell ref="D21:D22"/>
    <mergeCell ref="D23:D24"/>
    <mergeCell ref="D25:D2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64"/>
  <sheetViews>
    <sheetView showGridLines="0" zoomScale="80" zoomScaleNormal="80" workbookViewId="0">
      <selection activeCell="B19" sqref="B19"/>
    </sheetView>
  </sheetViews>
  <sheetFormatPr defaultColWidth="0" defaultRowHeight="0" customHeight="1" zeroHeight="1" x14ac:dyDescent="0.3"/>
  <cols>
    <col min="1" max="1" width="3.6640625" style="54" customWidth="1"/>
    <col min="2" max="2" width="70.88671875" style="51" customWidth="1"/>
    <col min="3" max="12" width="10.6640625" style="53" customWidth="1"/>
    <col min="13" max="13" width="3.6640625" style="54" customWidth="1"/>
    <col min="14" max="34" width="15.6640625" style="54" hidden="1" customWidth="1"/>
    <col min="35" max="16384" width="8.88671875" style="54" hidden="1"/>
  </cols>
  <sheetData>
    <row r="1" spans="1:13" ht="16.2" customHeight="1" x14ac:dyDescent="0.3">
      <c r="A1" s="50"/>
    </row>
    <row r="2" spans="1:13" s="58" customFormat="1" ht="22.2" x14ac:dyDescent="0.3">
      <c r="A2" s="50"/>
      <c r="B2" s="55" t="s">
        <v>81</v>
      </c>
      <c r="C2" s="57"/>
      <c r="D2" s="57"/>
      <c r="E2" s="57"/>
      <c r="F2" s="57"/>
      <c r="G2" s="57"/>
      <c r="H2" s="57"/>
      <c r="I2" s="57"/>
      <c r="J2" s="57"/>
      <c r="K2" s="57"/>
      <c r="L2" s="57"/>
    </row>
    <row r="3" spans="1:13" s="59" customFormat="1" ht="22.2" x14ac:dyDescent="0.3">
      <c r="B3" s="60" t="s">
        <v>82</v>
      </c>
      <c r="C3" s="62"/>
      <c r="D3" s="62"/>
      <c r="E3" s="62"/>
      <c r="F3" s="62"/>
      <c r="G3" s="62"/>
      <c r="H3" s="62"/>
      <c r="I3" s="62"/>
      <c r="J3" s="62"/>
      <c r="K3" s="62"/>
      <c r="L3" s="62"/>
    </row>
    <row r="4" spans="1:13" s="50" customFormat="1" ht="16.2" x14ac:dyDescent="0.3">
      <c r="B4" s="63" t="s">
        <v>9</v>
      </c>
      <c r="C4" s="65"/>
      <c r="D4" s="65"/>
      <c r="E4" s="65"/>
      <c r="F4" s="65"/>
      <c r="G4" s="65"/>
      <c r="H4" s="65"/>
      <c r="I4" s="65"/>
      <c r="J4" s="65"/>
      <c r="K4" s="65"/>
      <c r="L4" s="65"/>
    </row>
    <row r="5" spans="1:13" s="50" customFormat="1" ht="12.6" x14ac:dyDescent="0.3">
      <c r="B5" s="19" t="s">
        <v>83</v>
      </c>
      <c r="C5" s="65"/>
      <c r="D5" s="65"/>
      <c r="E5" s="65"/>
      <c r="F5" s="65"/>
      <c r="G5" s="65"/>
      <c r="H5" s="65"/>
      <c r="I5" s="65"/>
      <c r="J5" s="65"/>
      <c r="K5" s="65"/>
      <c r="L5" s="65"/>
    </row>
    <row r="6" spans="1:13" s="50" customFormat="1" ht="12.6" x14ac:dyDescent="0.3">
      <c r="B6" s="67"/>
      <c r="C6" s="65"/>
      <c r="D6" s="65"/>
      <c r="E6" s="65"/>
      <c r="F6" s="65"/>
      <c r="G6" s="65"/>
      <c r="H6" s="65"/>
      <c r="I6" s="65"/>
      <c r="J6" s="65"/>
      <c r="K6" s="65"/>
      <c r="L6" s="65"/>
    </row>
    <row r="7" spans="1:13" s="50" customFormat="1" ht="13.2" thickBot="1" x14ac:dyDescent="0.35">
      <c r="B7" s="72"/>
      <c r="C7" s="74"/>
      <c r="D7" s="74"/>
      <c r="E7" s="74"/>
      <c r="F7" s="74"/>
      <c r="G7" s="74"/>
      <c r="H7" s="74"/>
      <c r="I7" s="74"/>
      <c r="J7" s="74"/>
      <c r="K7" s="74"/>
      <c r="L7" s="74"/>
    </row>
    <row r="8" spans="1:13" s="50" customFormat="1" ht="12.6" x14ac:dyDescent="0.3">
      <c r="B8" s="75"/>
      <c r="C8" s="118"/>
      <c r="D8" s="118"/>
      <c r="E8" s="118"/>
      <c r="F8" s="118"/>
      <c r="G8" s="118"/>
      <c r="H8" s="118"/>
      <c r="I8" s="118"/>
      <c r="J8" s="118"/>
      <c r="K8" s="118"/>
      <c r="L8" s="118"/>
    </row>
    <row r="9" spans="1:13" s="50" customFormat="1" ht="16.2" x14ac:dyDescent="0.3">
      <c r="B9" s="78" t="s">
        <v>9</v>
      </c>
      <c r="C9" s="80"/>
      <c r="D9" s="80"/>
      <c r="E9" s="80"/>
      <c r="F9" s="80"/>
      <c r="G9" s="80"/>
      <c r="H9" s="80"/>
      <c r="I9" s="80"/>
      <c r="J9" s="80"/>
      <c r="K9" s="80"/>
      <c r="L9" s="119"/>
    </row>
    <row r="10" spans="1:13" s="50" customFormat="1" ht="12.6" x14ac:dyDescent="0.3">
      <c r="B10" s="120"/>
      <c r="C10" s="126" t="s">
        <v>23</v>
      </c>
      <c r="D10" s="126" t="s">
        <v>24</v>
      </c>
      <c r="E10" s="126" t="s">
        <v>25</v>
      </c>
      <c r="F10" s="126" t="s">
        <v>26</v>
      </c>
      <c r="G10" s="126" t="s">
        <v>57</v>
      </c>
      <c r="H10" s="126" t="s">
        <v>64</v>
      </c>
      <c r="I10" s="126" t="s">
        <v>65</v>
      </c>
      <c r="J10" s="126" t="s">
        <v>66</v>
      </c>
      <c r="K10" s="126" t="s">
        <v>67</v>
      </c>
      <c r="L10" s="126" t="s">
        <v>68</v>
      </c>
    </row>
    <row r="11" spans="1:13" s="50" customFormat="1" ht="12.6" x14ac:dyDescent="0.3">
      <c r="B11" s="123" t="s">
        <v>69</v>
      </c>
      <c r="C11" s="108">
        <v>112</v>
      </c>
      <c r="D11" s="108">
        <v>112</v>
      </c>
      <c r="E11" s="108">
        <v>132</v>
      </c>
      <c r="F11" s="108">
        <v>152</v>
      </c>
      <c r="G11" s="108">
        <v>152</v>
      </c>
      <c r="H11" s="108">
        <v>152</v>
      </c>
      <c r="I11" s="108">
        <v>152</v>
      </c>
      <c r="J11" s="108">
        <v>152</v>
      </c>
      <c r="K11" s="108">
        <v>152</v>
      </c>
      <c r="L11" s="108">
        <v>152</v>
      </c>
      <c r="M11" s="50" t="s">
        <v>0</v>
      </c>
    </row>
    <row r="12" spans="1:13" s="50" customFormat="1" ht="12.6" customHeight="1" x14ac:dyDescent="0.3">
      <c r="B12" s="123" t="s">
        <v>158</v>
      </c>
      <c r="C12" s="108">
        <v>4</v>
      </c>
      <c r="D12" s="108">
        <v>4</v>
      </c>
      <c r="E12" s="108">
        <v>6</v>
      </c>
      <c r="F12" s="108">
        <v>8</v>
      </c>
      <c r="G12" s="108">
        <v>8</v>
      </c>
      <c r="H12" s="108">
        <v>8</v>
      </c>
      <c r="I12" s="108">
        <v>8</v>
      </c>
      <c r="J12" s="108">
        <v>8</v>
      </c>
      <c r="K12" s="108">
        <v>8</v>
      </c>
      <c r="L12" s="108">
        <v>8</v>
      </c>
    </row>
    <row r="13" spans="1:13" s="50" customFormat="1" ht="12.6" customHeight="1" x14ac:dyDescent="0.3">
      <c r="B13" s="123" t="s">
        <v>75</v>
      </c>
      <c r="C13" s="101">
        <v>12</v>
      </c>
      <c r="D13" s="101">
        <v>12</v>
      </c>
      <c r="E13" s="101">
        <v>14</v>
      </c>
      <c r="F13" s="101">
        <v>16</v>
      </c>
      <c r="G13" s="101">
        <v>16</v>
      </c>
      <c r="H13" s="101">
        <v>16</v>
      </c>
      <c r="I13" s="101">
        <v>16</v>
      </c>
      <c r="J13" s="101">
        <v>16</v>
      </c>
      <c r="K13" s="101">
        <v>16</v>
      </c>
      <c r="L13" s="101">
        <v>16</v>
      </c>
    </row>
    <row r="14" spans="1:13" s="50" customFormat="1" ht="12.6" x14ac:dyDescent="0.3">
      <c r="B14" s="124" t="s">
        <v>87</v>
      </c>
      <c r="C14" s="108">
        <v>10</v>
      </c>
      <c r="D14" s="108">
        <v>10</v>
      </c>
      <c r="E14" s="108">
        <v>12</v>
      </c>
      <c r="F14" s="108">
        <v>14</v>
      </c>
      <c r="G14" s="108">
        <v>14</v>
      </c>
      <c r="H14" s="108">
        <v>14</v>
      </c>
      <c r="I14" s="108">
        <v>14</v>
      </c>
      <c r="J14" s="108">
        <v>14</v>
      </c>
      <c r="K14" s="108">
        <v>14</v>
      </c>
      <c r="L14" s="108">
        <v>14</v>
      </c>
    </row>
    <row r="15" spans="1:13" s="50" customFormat="1" ht="12.6" x14ac:dyDescent="0.3">
      <c r="B15" s="124" t="s">
        <v>130</v>
      </c>
      <c r="C15" s="108">
        <v>10</v>
      </c>
      <c r="D15" s="108" t="s">
        <v>0</v>
      </c>
      <c r="E15" s="108" t="s">
        <v>0</v>
      </c>
      <c r="F15" s="108"/>
      <c r="G15" s="108"/>
      <c r="H15" s="108"/>
      <c r="I15" s="108"/>
      <c r="J15" s="108"/>
      <c r="K15" s="108"/>
      <c r="L15" s="108"/>
    </row>
    <row r="16" spans="1:13" s="50" customFormat="1" ht="12.6" x14ac:dyDescent="0.3">
      <c r="B16" s="88"/>
      <c r="C16" s="77"/>
      <c r="D16" s="77"/>
      <c r="E16" s="77"/>
      <c r="F16" s="77"/>
      <c r="G16" s="77"/>
      <c r="H16" s="77"/>
      <c r="I16" s="77"/>
      <c r="J16" s="77"/>
      <c r="K16" s="77"/>
      <c r="L16" s="77"/>
    </row>
    <row r="17" spans="2:12" ht="13.8" x14ac:dyDescent="0.3">
      <c r="B17" s="124" t="s">
        <v>161</v>
      </c>
      <c r="C17" s="108">
        <v>1</v>
      </c>
      <c r="D17" s="108">
        <v>1</v>
      </c>
      <c r="E17" s="108">
        <v>1</v>
      </c>
      <c r="F17" s="108">
        <v>1</v>
      </c>
      <c r="G17" s="108">
        <v>1</v>
      </c>
      <c r="H17" s="108">
        <v>1</v>
      </c>
      <c r="I17" s="108">
        <v>1</v>
      </c>
      <c r="J17" s="108">
        <v>1</v>
      </c>
      <c r="K17" s="108">
        <v>1</v>
      </c>
      <c r="L17" s="108">
        <v>1</v>
      </c>
    </row>
    <row r="18" spans="2:12" ht="13.8" x14ac:dyDescent="0.3">
      <c r="B18" s="124" t="s">
        <v>162</v>
      </c>
      <c r="C18" s="108">
        <v>1</v>
      </c>
      <c r="D18" s="108">
        <v>1</v>
      </c>
      <c r="E18" s="108">
        <v>1</v>
      </c>
      <c r="F18" s="108">
        <v>1</v>
      </c>
      <c r="G18" s="108">
        <v>1</v>
      </c>
      <c r="H18" s="108">
        <v>1</v>
      </c>
      <c r="I18" s="108">
        <v>1</v>
      </c>
      <c r="J18" s="108">
        <v>1</v>
      </c>
      <c r="K18" s="108">
        <v>1</v>
      </c>
      <c r="L18" s="108">
        <v>1</v>
      </c>
    </row>
    <row r="19" spans="2:12" ht="13.8" x14ac:dyDescent="0.3">
      <c r="B19" s="124" t="s">
        <v>125</v>
      </c>
      <c r="C19" s="245">
        <v>14</v>
      </c>
      <c r="D19" s="245">
        <v>14</v>
      </c>
      <c r="E19" s="245">
        <v>16</v>
      </c>
      <c r="F19" s="245">
        <v>18</v>
      </c>
      <c r="G19" s="245">
        <v>18</v>
      </c>
      <c r="H19" s="245">
        <v>18</v>
      </c>
      <c r="I19" s="245">
        <v>18</v>
      </c>
      <c r="J19" s="245">
        <v>18</v>
      </c>
      <c r="K19" s="245">
        <v>18</v>
      </c>
      <c r="L19" s="245">
        <v>18</v>
      </c>
    </row>
    <row r="20" spans="2:12" ht="14.4" thickBot="1" x14ac:dyDescent="0.35">
      <c r="B20" s="72"/>
      <c r="C20" s="74"/>
      <c r="D20" s="74"/>
      <c r="E20" s="74"/>
      <c r="F20" s="74"/>
      <c r="G20" s="74"/>
      <c r="H20" s="74"/>
      <c r="I20" s="74"/>
      <c r="J20" s="74"/>
      <c r="K20" s="74"/>
      <c r="L20" s="74"/>
    </row>
    <row r="21" spans="2:12" ht="13.8" x14ac:dyDescent="0.3">
      <c r="B21" s="75"/>
      <c r="C21" s="118"/>
      <c r="D21" s="118"/>
      <c r="E21" s="118"/>
      <c r="F21" s="118"/>
      <c r="G21" s="118"/>
      <c r="H21" s="118"/>
      <c r="I21" s="118"/>
      <c r="J21" s="118"/>
      <c r="K21" s="118"/>
      <c r="L21" s="118"/>
    </row>
    <row r="22" spans="2:12" ht="13.8" hidden="1" x14ac:dyDescent="0.3"/>
    <row r="23" spans="2:12" ht="13.8" hidden="1" x14ac:dyDescent="0.3"/>
    <row r="24" spans="2:12" ht="13.8" hidden="1" x14ac:dyDescent="0.3"/>
    <row r="25" spans="2:12" ht="13.8" hidden="1" x14ac:dyDescent="0.3"/>
    <row r="26" spans="2:12" ht="13.8" hidden="1" x14ac:dyDescent="0.3"/>
    <row r="27" spans="2:12" ht="13.8" hidden="1" x14ac:dyDescent="0.3">
      <c r="B27" s="125"/>
    </row>
    <row r="28" spans="2:12" ht="13.8" hidden="1" x14ac:dyDescent="0.3"/>
    <row r="29" spans="2:12" ht="13.8" hidden="1" x14ac:dyDescent="0.3"/>
    <row r="30" spans="2:12" ht="13.8" hidden="1" x14ac:dyDescent="0.3"/>
    <row r="31" spans="2:12" ht="13.8" hidden="1" x14ac:dyDescent="0.3"/>
    <row r="32" spans="2:12" ht="13.8" hidden="1" x14ac:dyDescent="0.3"/>
    <row r="33" ht="13.8" hidden="1" x14ac:dyDescent="0.3"/>
    <row r="34" ht="13.8" hidden="1" x14ac:dyDescent="0.3"/>
    <row r="35" ht="13.8" hidden="1" x14ac:dyDescent="0.3"/>
    <row r="36" ht="13.8" hidden="1" x14ac:dyDescent="0.3"/>
    <row r="37" ht="13.8" hidden="1" x14ac:dyDescent="0.3"/>
    <row r="38" ht="13.8" hidden="1" x14ac:dyDescent="0.3"/>
    <row r="39" ht="13.8" hidden="1" x14ac:dyDescent="0.3"/>
    <row r="40" ht="13.8" hidden="1" x14ac:dyDescent="0.3"/>
    <row r="41" ht="13.8" hidden="1" x14ac:dyDescent="0.3"/>
    <row r="42" ht="13.8" hidden="1" x14ac:dyDescent="0.3"/>
    <row r="43" ht="13.8" hidden="1" x14ac:dyDescent="0.3"/>
    <row r="44" ht="13.8" hidden="1" x14ac:dyDescent="0.3"/>
    <row r="45" ht="13.8" hidden="1" x14ac:dyDescent="0.3"/>
    <row r="46" ht="13.8" hidden="1" x14ac:dyDescent="0.3"/>
    <row r="47" ht="13.8" hidden="1" x14ac:dyDescent="0.3"/>
    <row r="48" ht="13.8" hidden="1" x14ac:dyDescent="0.3"/>
    <row r="49" ht="13.8" hidden="1" x14ac:dyDescent="0.3"/>
    <row r="50" ht="13.8" hidden="1" x14ac:dyDescent="0.3"/>
    <row r="51" ht="13.8" hidden="1" x14ac:dyDescent="0.3"/>
    <row r="52" ht="13.8" hidden="1" x14ac:dyDescent="0.3"/>
    <row r="53" ht="13.8" hidden="1" x14ac:dyDescent="0.3"/>
    <row r="54" ht="13.8" hidden="1" x14ac:dyDescent="0.3"/>
    <row r="55" ht="13.8" hidden="1" x14ac:dyDescent="0.3"/>
    <row r="56" ht="13.8" hidden="1" x14ac:dyDescent="0.3"/>
    <row r="57" ht="13.8" hidden="1" x14ac:dyDescent="0.3"/>
    <row r="58" ht="13.8" hidden="1" x14ac:dyDescent="0.3"/>
    <row r="59" ht="13.8" hidden="1" x14ac:dyDescent="0.3"/>
    <row r="60" ht="13.8" hidden="1" x14ac:dyDescent="0.3"/>
    <row r="61" ht="13.8" hidden="1" x14ac:dyDescent="0.3"/>
    <row r="62" ht="13.8" hidden="1" x14ac:dyDescent="0.3"/>
    <row r="63" ht="13.8" hidden="1" x14ac:dyDescent="0.3"/>
    <row r="64" ht="13.8" hidden="1" x14ac:dyDescent="0.3"/>
    <row r="65" ht="13.8" hidden="1" x14ac:dyDescent="0.3"/>
    <row r="66" ht="13.8" hidden="1" x14ac:dyDescent="0.3"/>
    <row r="67" ht="13.8" hidden="1" x14ac:dyDescent="0.3"/>
    <row r="68" ht="13.8" hidden="1" x14ac:dyDescent="0.3"/>
    <row r="69" ht="13.8" hidden="1" x14ac:dyDescent="0.3"/>
    <row r="70" ht="13.8" hidden="1" x14ac:dyDescent="0.3"/>
    <row r="71" ht="13.8" hidden="1" x14ac:dyDescent="0.3"/>
    <row r="72" ht="13.8" hidden="1" x14ac:dyDescent="0.3"/>
    <row r="73" ht="13.8" hidden="1" x14ac:dyDescent="0.3"/>
    <row r="74" ht="13.8" hidden="1" x14ac:dyDescent="0.3"/>
    <row r="75" ht="13.8" hidden="1" x14ac:dyDescent="0.3"/>
    <row r="76" ht="13.8" hidden="1" x14ac:dyDescent="0.3"/>
    <row r="77" ht="13.8" hidden="1" x14ac:dyDescent="0.3"/>
    <row r="78" ht="13.8" hidden="1" x14ac:dyDescent="0.3"/>
    <row r="79" ht="13.8" hidden="1" x14ac:dyDescent="0.3"/>
    <row r="80" ht="13.8" hidden="1" x14ac:dyDescent="0.3"/>
    <row r="81" ht="13.8" hidden="1" x14ac:dyDescent="0.3"/>
    <row r="82" ht="13.8" hidden="1" x14ac:dyDescent="0.3"/>
    <row r="83" ht="13.8" hidden="1" x14ac:dyDescent="0.3"/>
    <row r="84" ht="13.8" hidden="1" x14ac:dyDescent="0.3"/>
    <row r="85" ht="13.8" hidden="1" x14ac:dyDescent="0.3"/>
    <row r="86" ht="13.8" hidden="1" x14ac:dyDescent="0.3"/>
    <row r="87" ht="13.8" hidden="1" x14ac:dyDescent="0.3"/>
    <row r="88" ht="13.8" hidden="1" x14ac:dyDescent="0.3"/>
    <row r="89" ht="13.8" hidden="1" x14ac:dyDescent="0.3"/>
    <row r="90" ht="13.8" hidden="1" x14ac:dyDescent="0.3"/>
    <row r="91" ht="13.8" hidden="1" x14ac:dyDescent="0.3"/>
    <row r="92" ht="13.8" hidden="1" x14ac:dyDescent="0.3"/>
    <row r="93" ht="13.8" hidden="1" x14ac:dyDescent="0.3"/>
    <row r="94" ht="13.8" hidden="1" x14ac:dyDescent="0.3"/>
    <row r="95" ht="13.8" hidden="1" x14ac:dyDescent="0.3"/>
    <row r="96" ht="13.8" hidden="1" x14ac:dyDescent="0.3"/>
    <row r="97" ht="13.8" hidden="1" x14ac:dyDescent="0.3"/>
    <row r="98" ht="13.8" hidden="1" x14ac:dyDescent="0.3"/>
    <row r="99" ht="13.8" hidden="1" x14ac:dyDescent="0.3"/>
    <row r="100" ht="13.8" hidden="1" x14ac:dyDescent="0.3"/>
    <row r="101" ht="13.8" hidden="1" x14ac:dyDescent="0.3"/>
    <row r="102" ht="13.8" hidden="1" x14ac:dyDescent="0.3"/>
    <row r="103" ht="13.8" hidden="1" x14ac:dyDescent="0.3"/>
    <row r="104" ht="13.8" hidden="1" x14ac:dyDescent="0.3"/>
    <row r="105" ht="13.8" hidden="1" x14ac:dyDescent="0.3"/>
    <row r="106" ht="13.8" hidden="1" x14ac:dyDescent="0.3"/>
    <row r="107" ht="13.8" hidden="1" x14ac:dyDescent="0.3"/>
    <row r="108" ht="13.8" hidden="1" x14ac:dyDescent="0.3"/>
    <row r="109" ht="13.8" hidden="1" x14ac:dyDescent="0.3"/>
    <row r="110" ht="13.8" hidden="1" x14ac:dyDescent="0.3"/>
    <row r="111" ht="13.8" hidden="1" x14ac:dyDescent="0.3"/>
    <row r="112" ht="13.8" hidden="1" x14ac:dyDescent="0.3"/>
    <row r="113" ht="13.8" hidden="1" x14ac:dyDescent="0.3"/>
    <row r="114" ht="13.8" hidden="1" x14ac:dyDescent="0.3"/>
    <row r="115" ht="13.8" hidden="1" x14ac:dyDescent="0.3"/>
    <row r="116" ht="13.8" hidden="1" x14ac:dyDescent="0.3"/>
    <row r="117" ht="13.8" hidden="1" x14ac:dyDescent="0.3"/>
    <row r="118" ht="13.8" hidden="1" x14ac:dyDescent="0.3"/>
    <row r="119" ht="13.8" hidden="1" x14ac:dyDescent="0.3"/>
    <row r="120" ht="13.8" hidden="1" x14ac:dyDescent="0.3"/>
    <row r="121" ht="13.8" hidden="1" x14ac:dyDescent="0.3"/>
    <row r="122" ht="13.8" hidden="1" x14ac:dyDescent="0.3"/>
    <row r="123" ht="13.8" hidden="1" x14ac:dyDescent="0.3"/>
    <row r="124" ht="13.8" hidden="1" x14ac:dyDescent="0.3"/>
    <row r="125" ht="13.8" hidden="1" x14ac:dyDescent="0.3"/>
    <row r="126" ht="13.8" hidden="1" x14ac:dyDescent="0.3"/>
    <row r="127" ht="13.8" hidden="1" x14ac:dyDescent="0.3"/>
    <row r="128" ht="13.8" hidden="1" x14ac:dyDescent="0.3"/>
    <row r="129" ht="13.8" hidden="1" x14ac:dyDescent="0.3"/>
    <row r="130" ht="13.8" hidden="1" x14ac:dyDescent="0.3"/>
    <row r="131" ht="13.8" hidden="1" x14ac:dyDescent="0.3"/>
    <row r="132" ht="13.8" hidden="1" x14ac:dyDescent="0.3"/>
    <row r="133" ht="13.8" hidden="1" x14ac:dyDescent="0.3"/>
    <row r="134" ht="13.8" hidden="1" x14ac:dyDescent="0.3"/>
    <row r="135" ht="13.8" hidden="1" x14ac:dyDescent="0.3"/>
    <row r="136" ht="13.8" hidden="1" x14ac:dyDescent="0.3"/>
    <row r="137" ht="13.8" hidden="1" x14ac:dyDescent="0.3"/>
    <row r="138" ht="13.8" hidden="1" x14ac:dyDescent="0.3"/>
    <row r="139" ht="13.8" hidden="1" x14ac:dyDescent="0.3"/>
    <row r="140" ht="13.8" hidden="1" x14ac:dyDescent="0.3"/>
    <row r="141" ht="13.8" hidden="1" x14ac:dyDescent="0.3"/>
    <row r="142" ht="13.8" hidden="1" x14ac:dyDescent="0.3"/>
    <row r="143" ht="13.8" hidden="1" x14ac:dyDescent="0.3"/>
    <row r="144" ht="13.8" hidden="1" x14ac:dyDescent="0.3"/>
    <row r="145" ht="13.8" hidden="1" x14ac:dyDescent="0.3"/>
    <row r="146" ht="13.8" hidden="1" x14ac:dyDescent="0.3"/>
    <row r="147" ht="13.8" hidden="1" x14ac:dyDescent="0.3"/>
    <row r="148" ht="13.8" hidden="1" x14ac:dyDescent="0.3"/>
    <row r="149" ht="13.8" hidden="1" x14ac:dyDescent="0.3"/>
    <row r="150" ht="13.8" hidden="1" x14ac:dyDescent="0.3"/>
    <row r="151" ht="13.8" hidden="1" x14ac:dyDescent="0.3"/>
    <row r="152" ht="13.8" hidden="1" x14ac:dyDescent="0.3"/>
    <row r="153" ht="13.8" hidden="1" x14ac:dyDescent="0.3"/>
    <row r="154" ht="13.8" hidden="1" x14ac:dyDescent="0.3"/>
    <row r="155" ht="13.8" hidden="1" x14ac:dyDescent="0.3"/>
    <row r="156" ht="13.8" hidden="1" x14ac:dyDescent="0.3"/>
    <row r="157" ht="13.8" hidden="1" x14ac:dyDescent="0.3"/>
    <row r="158" ht="13.8" hidden="1" x14ac:dyDescent="0.3"/>
    <row r="159" ht="13.8" hidden="1" x14ac:dyDescent="0.3"/>
    <row r="160" ht="13.8" hidden="1" x14ac:dyDescent="0.3"/>
    <row r="161" ht="13.8" hidden="1" x14ac:dyDescent="0.3"/>
    <row r="162" ht="13.8" hidden="1" x14ac:dyDescent="0.3"/>
    <row r="163" ht="13.8" hidden="1" x14ac:dyDescent="0.3"/>
    <row r="164" ht="13.8" hidden="1" x14ac:dyDescent="0.3"/>
    <row r="165" ht="13.8" hidden="1" x14ac:dyDescent="0.3"/>
    <row r="166" ht="13.8" hidden="1" x14ac:dyDescent="0.3"/>
    <row r="167" ht="13.8" hidden="1" x14ac:dyDescent="0.3"/>
    <row r="168" ht="13.8" hidden="1" x14ac:dyDescent="0.3"/>
    <row r="169" ht="13.8" hidden="1" x14ac:dyDescent="0.3"/>
    <row r="170" ht="13.8" hidden="1" x14ac:dyDescent="0.3"/>
    <row r="171" ht="13.8" hidden="1" x14ac:dyDescent="0.3"/>
    <row r="172" ht="13.8" hidden="1" x14ac:dyDescent="0.3"/>
    <row r="173" ht="13.8" hidden="1" x14ac:dyDescent="0.3"/>
    <row r="174" ht="13.8" hidden="1" x14ac:dyDescent="0.3"/>
    <row r="175" ht="13.8" hidden="1" x14ac:dyDescent="0.3"/>
    <row r="176" ht="13.8" hidden="1" x14ac:dyDescent="0.3"/>
    <row r="177" ht="13.8" hidden="1" x14ac:dyDescent="0.3"/>
    <row r="178" ht="13.8" hidden="1" x14ac:dyDescent="0.3"/>
    <row r="179" ht="13.8" hidden="1" x14ac:dyDescent="0.3"/>
    <row r="180" ht="13.8" hidden="1" x14ac:dyDescent="0.3"/>
    <row r="181" ht="13.8" hidden="1" x14ac:dyDescent="0.3"/>
    <row r="182" ht="13.8" hidden="1" x14ac:dyDescent="0.3"/>
    <row r="183" ht="13.8" hidden="1" x14ac:dyDescent="0.3"/>
    <row r="184" ht="13.8" hidden="1" x14ac:dyDescent="0.3"/>
    <row r="185" ht="13.8" hidden="1" x14ac:dyDescent="0.3"/>
    <row r="186" ht="13.8" hidden="1" x14ac:dyDescent="0.3"/>
    <row r="187" ht="13.8" hidden="1" x14ac:dyDescent="0.3"/>
    <row r="188" ht="13.8" hidden="1" x14ac:dyDescent="0.3"/>
    <row r="189" ht="13.8" hidden="1" x14ac:dyDescent="0.3"/>
    <row r="190" ht="13.8" hidden="1" x14ac:dyDescent="0.3"/>
    <row r="191" ht="13.8" hidden="1" x14ac:dyDescent="0.3"/>
    <row r="192" ht="13.8" hidden="1" x14ac:dyDescent="0.3"/>
    <row r="193" ht="13.8" hidden="1" x14ac:dyDescent="0.3"/>
    <row r="194" ht="13.8" hidden="1" x14ac:dyDescent="0.3"/>
    <row r="195" ht="13.8" hidden="1" x14ac:dyDescent="0.3"/>
    <row r="196" ht="13.8" hidden="1" x14ac:dyDescent="0.3"/>
    <row r="197" ht="13.8" hidden="1" x14ac:dyDescent="0.3"/>
    <row r="198" ht="13.8" hidden="1" x14ac:dyDescent="0.3"/>
    <row r="199" ht="13.8" hidden="1" x14ac:dyDescent="0.3"/>
    <row r="200" ht="13.8" hidden="1" x14ac:dyDescent="0.3"/>
    <row r="201" ht="13.8" hidden="1" x14ac:dyDescent="0.3"/>
    <row r="202" ht="13.8" hidden="1" x14ac:dyDescent="0.3"/>
    <row r="203" ht="13.8" hidden="1" x14ac:dyDescent="0.3"/>
    <row r="204" ht="13.8" hidden="1" x14ac:dyDescent="0.3"/>
    <row r="205" ht="13.8" hidden="1" x14ac:dyDescent="0.3"/>
    <row r="206" ht="13.8" hidden="1" x14ac:dyDescent="0.3"/>
    <row r="207" ht="13.8" hidden="1" x14ac:dyDescent="0.3"/>
    <row r="208" ht="13.8" hidden="1" x14ac:dyDescent="0.3"/>
    <row r="209" ht="13.8" hidden="1" x14ac:dyDescent="0.3"/>
    <row r="210" ht="13.8" hidden="1" x14ac:dyDescent="0.3"/>
    <row r="211" ht="13.8" hidden="1" x14ac:dyDescent="0.3"/>
    <row r="212" ht="13.8" hidden="1" x14ac:dyDescent="0.3"/>
    <row r="213" ht="13.8" hidden="1" x14ac:dyDescent="0.3"/>
    <row r="214" ht="13.8" hidden="1" x14ac:dyDescent="0.3"/>
    <row r="215" ht="13.8" hidden="1" x14ac:dyDescent="0.3"/>
    <row r="216" ht="13.8" hidden="1" x14ac:dyDescent="0.3"/>
    <row r="217" ht="13.8" hidden="1" x14ac:dyDescent="0.3"/>
    <row r="218" ht="13.8" hidden="1" x14ac:dyDescent="0.3"/>
    <row r="219" ht="13.8" hidden="1" x14ac:dyDescent="0.3"/>
    <row r="220" ht="13.8" hidden="1" x14ac:dyDescent="0.3"/>
    <row r="221" ht="13.8" hidden="1" x14ac:dyDescent="0.3"/>
    <row r="222" ht="13.8" hidden="1" x14ac:dyDescent="0.3"/>
    <row r="223" ht="13.8" hidden="1" x14ac:dyDescent="0.3"/>
    <row r="224" ht="13.8" hidden="1" x14ac:dyDescent="0.3"/>
    <row r="225" ht="13.8" hidden="1" x14ac:dyDescent="0.3"/>
    <row r="226" ht="13.8" hidden="1" x14ac:dyDescent="0.3"/>
    <row r="227" ht="13.8" hidden="1" x14ac:dyDescent="0.3"/>
    <row r="228" ht="13.8" hidden="1" x14ac:dyDescent="0.3"/>
    <row r="229" ht="13.8" hidden="1" x14ac:dyDescent="0.3"/>
    <row r="230" ht="13.8" hidden="1" x14ac:dyDescent="0.3"/>
    <row r="231" ht="13.8" hidden="1" x14ac:dyDescent="0.3"/>
    <row r="232" ht="13.8" hidden="1" x14ac:dyDescent="0.3"/>
    <row r="233" ht="13.8" hidden="1" x14ac:dyDescent="0.3"/>
    <row r="234" ht="13.8" hidden="1" x14ac:dyDescent="0.3"/>
    <row r="235" ht="13.8" hidden="1" x14ac:dyDescent="0.3"/>
    <row r="236" ht="13.8" hidden="1" x14ac:dyDescent="0.3"/>
    <row r="237" ht="13.8" hidden="1" x14ac:dyDescent="0.3"/>
    <row r="238" ht="13.8" hidden="1" x14ac:dyDescent="0.3"/>
    <row r="239" ht="13.8" hidden="1" x14ac:dyDescent="0.3"/>
    <row r="240" ht="13.8" hidden="1" x14ac:dyDescent="0.3"/>
    <row r="241" ht="13.8" hidden="1" x14ac:dyDescent="0.3"/>
    <row r="242" ht="13.8" hidden="1" x14ac:dyDescent="0.3"/>
    <row r="243" ht="13.8" hidden="1" x14ac:dyDescent="0.3"/>
    <row r="244" ht="13.8" hidden="1" x14ac:dyDescent="0.3"/>
    <row r="245" ht="13.8" hidden="1" x14ac:dyDescent="0.3"/>
    <row r="246" ht="13.8" hidden="1" x14ac:dyDescent="0.3"/>
    <row r="247" ht="13.8" hidden="1" x14ac:dyDescent="0.3"/>
    <row r="248" ht="13.8" hidden="1" x14ac:dyDescent="0.3"/>
    <row r="249" ht="13.8" hidden="1" x14ac:dyDescent="0.3"/>
    <row r="250" ht="13.8" hidden="1" x14ac:dyDescent="0.3"/>
    <row r="251" ht="13.8" hidden="1" x14ac:dyDescent="0.3"/>
    <row r="252" ht="13.8" hidden="1" x14ac:dyDescent="0.3"/>
    <row r="253" ht="13.8" hidden="1" x14ac:dyDescent="0.3"/>
    <row r="254" ht="13.8" hidden="1" x14ac:dyDescent="0.3"/>
    <row r="255" ht="13.8" hidden="1" x14ac:dyDescent="0.3"/>
    <row r="256" ht="13.8" hidden="1" x14ac:dyDescent="0.3"/>
    <row r="257" ht="13.8" hidden="1" x14ac:dyDescent="0.3"/>
    <row r="258" ht="13.8" hidden="1" x14ac:dyDescent="0.3"/>
    <row r="259" ht="13.8" hidden="1" x14ac:dyDescent="0.3"/>
    <row r="260" ht="13.8" hidden="1" x14ac:dyDescent="0.3"/>
    <row r="261" ht="13.8" hidden="1" x14ac:dyDescent="0.3"/>
    <row r="262" ht="13.8" hidden="1" x14ac:dyDescent="0.3"/>
    <row r="263" ht="13.8" hidden="1" x14ac:dyDescent="0.3"/>
    <row r="264" ht="13.8" hidden="1" x14ac:dyDescent="0.3"/>
    <row r="265" ht="13.8" hidden="1" x14ac:dyDescent="0.3"/>
    <row r="266" ht="13.8" hidden="1" x14ac:dyDescent="0.3"/>
    <row r="267" ht="13.8" hidden="1" x14ac:dyDescent="0.3"/>
    <row r="268" ht="13.8" hidden="1" x14ac:dyDescent="0.3"/>
    <row r="269" ht="13.8" hidden="1" x14ac:dyDescent="0.3"/>
    <row r="270" ht="13.8" hidden="1" x14ac:dyDescent="0.3"/>
    <row r="271" ht="13.8" hidden="1" x14ac:dyDescent="0.3"/>
    <row r="272" ht="13.8" hidden="1" x14ac:dyDescent="0.3"/>
    <row r="273" ht="13.8" hidden="1" x14ac:dyDescent="0.3"/>
    <row r="274" ht="13.8" hidden="1" x14ac:dyDescent="0.3"/>
    <row r="275" ht="13.8" hidden="1" x14ac:dyDescent="0.3"/>
    <row r="276" ht="13.8" hidden="1" x14ac:dyDescent="0.3"/>
    <row r="277" ht="13.8" hidden="1" x14ac:dyDescent="0.3"/>
    <row r="278" ht="13.8" hidden="1" x14ac:dyDescent="0.3"/>
    <row r="279" ht="13.8" hidden="1" x14ac:dyDescent="0.3"/>
    <row r="280" ht="13.8" hidden="1" x14ac:dyDescent="0.3"/>
    <row r="281" ht="13.8" hidden="1" x14ac:dyDescent="0.3"/>
    <row r="282" ht="13.8" hidden="1" x14ac:dyDescent="0.3"/>
    <row r="283" ht="13.8" hidden="1" x14ac:dyDescent="0.3"/>
    <row r="284" ht="13.8" hidden="1" x14ac:dyDescent="0.3"/>
    <row r="285" ht="13.8" hidden="1" x14ac:dyDescent="0.3"/>
    <row r="286" ht="13.8" hidden="1" x14ac:dyDescent="0.3"/>
    <row r="287" ht="13.8" hidden="1" x14ac:dyDescent="0.3"/>
    <row r="288" ht="13.8" hidden="1" x14ac:dyDescent="0.3"/>
    <row r="289" ht="13.8" hidden="1" x14ac:dyDescent="0.3"/>
    <row r="290" ht="13.8" hidden="1" x14ac:dyDescent="0.3"/>
    <row r="291" ht="13.8" hidden="1" x14ac:dyDescent="0.3"/>
    <row r="292" ht="13.8" hidden="1" x14ac:dyDescent="0.3"/>
    <row r="293" ht="13.8" hidden="1" x14ac:dyDescent="0.3"/>
    <row r="294" ht="13.8" hidden="1" x14ac:dyDescent="0.3"/>
    <row r="295" ht="13.8" hidden="1" x14ac:dyDescent="0.3"/>
    <row r="296" ht="13.8" hidden="1" x14ac:dyDescent="0.3"/>
    <row r="297" ht="13.8" hidden="1" x14ac:dyDescent="0.3"/>
    <row r="298" ht="13.8" hidden="1" x14ac:dyDescent="0.3"/>
    <row r="299" ht="13.8" hidden="1" x14ac:dyDescent="0.3"/>
    <row r="300" ht="13.8" hidden="1" x14ac:dyDescent="0.3"/>
    <row r="301" ht="13.8" hidden="1" x14ac:dyDescent="0.3"/>
    <row r="302" ht="13.8" hidden="1" x14ac:dyDescent="0.3"/>
    <row r="303" ht="13.8" hidden="1" x14ac:dyDescent="0.3"/>
    <row r="304" ht="13.8" hidden="1" x14ac:dyDescent="0.3"/>
    <row r="305" ht="13.8" hidden="1" x14ac:dyDescent="0.3"/>
    <row r="306" ht="13.8" hidden="1" x14ac:dyDescent="0.3"/>
    <row r="307" ht="13.8" hidden="1" x14ac:dyDescent="0.3"/>
    <row r="308" ht="13.8" hidden="1" x14ac:dyDescent="0.3"/>
    <row r="309" ht="13.8" hidden="1" x14ac:dyDescent="0.3"/>
    <row r="310" ht="13.8" hidden="1" x14ac:dyDescent="0.3"/>
    <row r="311" ht="13.8" hidden="1" x14ac:dyDescent="0.3"/>
    <row r="312" ht="13.8" hidden="1" x14ac:dyDescent="0.3"/>
    <row r="313" ht="13.8" hidden="1" x14ac:dyDescent="0.3"/>
    <row r="314" ht="13.8" hidden="1" x14ac:dyDescent="0.3"/>
    <row r="315" ht="13.8" hidden="1" x14ac:dyDescent="0.3"/>
    <row r="316" ht="13.8" hidden="1" x14ac:dyDescent="0.3"/>
    <row r="317" ht="13.8" hidden="1" x14ac:dyDescent="0.3"/>
    <row r="318" ht="13.8" hidden="1" x14ac:dyDescent="0.3"/>
    <row r="319" ht="13.8" hidden="1" x14ac:dyDescent="0.3"/>
    <row r="320" ht="13.8" hidden="1" x14ac:dyDescent="0.3"/>
    <row r="321" spans="1:13" s="53" customFormat="1" ht="13.8" hidden="1" x14ac:dyDescent="0.3">
      <c r="A321" s="54"/>
      <c r="B321" s="51"/>
      <c r="M321" s="54"/>
    </row>
    <row r="322" spans="1:13" s="53" customFormat="1" ht="13.8" hidden="1" x14ac:dyDescent="0.3">
      <c r="A322" s="54"/>
      <c r="B322" s="51"/>
      <c r="M322" s="54"/>
    </row>
    <row r="323" spans="1:13" s="53" customFormat="1" ht="13.8" hidden="1" x14ac:dyDescent="0.3">
      <c r="A323" s="54"/>
      <c r="B323" s="51"/>
      <c r="M323" s="54"/>
    </row>
    <row r="324" spans="1:13" s="53" customFormat="1" ht="13.8" hidden="1" x14ac:dyDescent="0.3">
      <c r="A324" s="54"/>
      <c r="B324" s="51"/>
      <c r="M324" s="54"/>
    </row>
    <row r="325" spans="1:13" s="53" customFormat="1" ht="13.8" hidden="1" x14ac:dyDescent="0.3">
      <c r="A325" s="54"/>
      <c r="B325" s="51"/>
      <c r="M325" s="54"/>
    </row>
    <row r="326" spans="1:13" s="53" customFormat="1" ht="13.8" hidden="1" x14ac:dyDescent="0.3">
      <c r="A326" s="54"/>
      <c r="B326" s="51"/>
      <c r="M326" s="54"/>
    </row>
    <row r="327" spans="1:13" s="53" customFormat="1" ht="13.8" hidden="1" x14ac:dyDescent="0.3">
      <c r="A327" s="54"/>
      <c r="B327" s="51"/>
      <c r="M327" s="54"/>
    </row>
    <row r="328" spans="1:13" s="53" customFormat="1" ht="13.8" hidden="1" x14ac:dyDescent="0.3">
      <c r="A328" s="54"/>
      <c r="B328" s="51"/>
      <c r="M328" s="54"/>
    </row>
    <row r="329" spans="1:13" s="53" customFormat="1" ht="13.8" hidden="1" x14ac:dyDescent="0.3">
      <c r="A329" s="54"/>
      <c r="B329" s="51"/>
      <c r="M329" s="54"/>
    </row>
    <row r="330" spans="1:13" s="53" customFormat="1" ht="13.8" hidden="1" x14ac:dyDescent="0.3">
      <c r="A330" s="54"/>
      <c r="B330" s="51"/>
      <c r="M330" s="54"/>
    </row>
    <row r="331" spans="1:13" s="53" customFormat="1" ht="13.8" hidden="1" x14ac:dyDescent="0.3">
      <c r="A331" s="54"/>
      <c r="B331" s="51"/>
      <c r="M331" s="54"/>
    </row>
    <row r="332" spans="1:13" s="53" customFormat="1" ht="13.8" hidden="1" x14ac:dyDescent="0.3">
      <c r="A332" s="54"/>
      <c r="B332" s="51"/>
    </row>
    <row r="333" spans="1:13" s="53" customFormat="1" ht="13.8" hidden="1" x14ac:dyDescent="0.3">
      <c r="A333" s="54"/>
      <c r="B333" s="51"/>
    </row>
    <row r="334" spans="1:13" s="53" customFormat="1" ht="13.8" hidden="1" x14ac:dyDescent="0.3">
      <c r="A334" s="54"/>
      <c r="B334" s="51"/>
    </row>
    <row r="335" spans="1:13" s="53" customFormat="1" ht="13.8" hidden="1" x14ac:dyDescent="0.3">
      <c r="A335" s="54"/>
      <c r="B335" s="51"/>
    </row>
    <row r="336" spans="1:13" s="53" customFormat="1" ht="13.8" hidden="1" x14ac:dyDescent="0.3">
      <c r="A336" s="54"/>
      <c r="B336" s="51"/>
    </row>
    <row r="337" spans="1:2" s="53" customFormat="1" ht="13.8" hidden="1" x14ac:dyDescent="0.3">
      <c r="A337" s="54"/>
      <c r="B337" s="51"/>
    </row>
    <row r="338" spans="1:2" s="53" customFormat="1" ht="13.8" hidden="1" x14ac:dyDescent="0.3">
      <c r="A338" s="54"/>
      <c r="B338" s="51"/>
    </row>
    <row r="339" spans="1:2" s="53" customFormat="1" ht="13.8" hidden="1" x14ac:dyDescent="0.3">
      <c r="A339" s="54"/>
      <c r="B339" s="51"/>
    </row>
    <row r="340" spans="1:2" s="53" customFormat="1" ht="13.8" hidden="1" x14ac:dyDescent="0.3">
      <c r="A340" s="54"/>
      <c r="B340" s="51"/>
    </row>
    <row r="341" spans="1:2" s="53" customFormat="1" ht="13.8" hidden="1" x14ac:dyDescent="0.3">
      <c r="A341" s="54"/>
      <c r="B341" s="51"/>
    </row>
    <row r="342" spans="1:2" s="53" customFormat="1" ht="13.8" hidden="1" x14ac:dyDescent="0.3">
      <c r="A342" s="54"/>
      <c r="B342" s="51"/>
    </row>
    <row r="343" spans="1:2" s="53" customFormat="1" ht="13.8" hidden="1" x14ac:dyDescent="0.3">
      <c r="A343" s="54"/>
      <c r="B343" s="51"/>
    </row>
    <row r="344" spans="1:2" s="53" customFormat="1" ht="13.8" hidden="1" x14ac:dyDescent="0.3">
      <c r="A344" s="54"/>
      <c r="B344" s="51"/>
    </row>
    <row r="345" spans="1:2" s="53" customFormat="1" ht="13.8" hidden="1" x14ac:dyDescent="0.3">
      <c r="A345" s="54"/>
      <c r="B345" s="51"/>
    </row>
    <row r="346" spans="1:2" s="53" customFormat="1" ht="13.8" hidden="1" x14ac:dyDescent="0.3">
      <c r="A346" s="54"/>
      <c r="B346" s="51"/>
    </row>
    <row r="347" spans="1:2" s="53" customFormat="1" ht="13.8" hidden="1" x14ac:dyDescent="0.3">
      <c r="A347" s="54"/>
      <c r="B347" s="51"/>
    </row>
    <row r="348" spans="1:2" s="53" customFormat="1" ht="13.8" hidden="1" x14ac:dyDescent="0.3">
      <c r="A348" s="54"/>
      <c r="B348" s="51"/>
    </row>
    <row r="349" spans="1:2" s="53" customFormat="1" ht="14.1" hidden="1" customHeight="1" x14ac:dyDescent="0.3">
      <c r="A349" s="54"/>
      <c r="B349" s="51"/>
    </row>
    <row r="350" spans="1:2" s="53" customFormat="1" ht="14.1" hidden="1" customHeight="1" x14ac:dyDescent="0.3">
      <c r="A350" s="54"/>
      <c r="B350" s="51"/>
    </row>
    <row r="351" spans="1:2" s="53" customFormat="1" ht="14.1" hidden="1" customHeight="1" x14ac:dyDescent="0.3">
      <c r="A351" s="54"/>
      <c r="B351" s="51"/>
    </row>
    <row r="352" spans="1:2" s="53" customFormat="1" ht="14.1" hidden="1" customHeight="1" x14ac:dyDescent="0.3">
      <c r="A352" s="54"/>
      <c r="B352" s="51"/>
    </row>
    <row r="353" spans="1:13" s="53" customFormat="1" ht="14.1" hidden="1" customHeight="1" x14ac:dyDescent="0.3">
      <c r="A353" s="54"/>
      <c r="B353" s="51"/>
    </row>
    <row r="354" spans="1:13" s="53" customFormat="1" ht="14.1" hidden="1" customHeight="1" x14ac:dyDescent="0.3">
      <c r="A354" s="54"/>
      <c r="B354" s="51"/>
    </row>
    <row r="355" spans="1:13" s="53" customFormat="1" ht="14.1" hidden="1" customHeight="1" x14ac:dyDescent="0.3">
      <c r="A355" s="54"/>
      <c r="B355" s="51"/>
    </row>
    <row r="356" spans="1:13" s="53" customFormat="1" ht="14.1" hidden="1" customHeight="1" x14ac:dyDescent="0.3">
      <c r="A356" s="54"/>
      <c r="B356" s="51"/>
    </row>
    <row r="357" spans="1:13" s="53" customFormat="1" ht="14.1" hidden="1" customHeight="1" x14ac:dyDescent="0.3">
      <c r="A357" s="54"/>
      <c r="B357" s="51"/>
    </row>
    <row r="358" spans="1:13" s="53" customFormat="1" ht="14.1" hidden="1" customHeight="1" x14ac:dyDescent="0.3">
      <c r="A358" s="54"/>
      <c r="B358" s="51"/>
    </row>
    <row r="359" spans="1:13" s="53" customFormat="1" ht="14.1" hidden="1" customHeight="1" x14ac:dyDescent="0.3">
      <c r="A359" s="54"/>
      <c r="B359" s="51"/>
    </row>
    <row r="360" spans="1:13" s="53" customFormat="1" ht="14.1" hidden="1" customHeight="1" x14ac:dyDescent="0.3">
      <c r="A360" s="54"/>
      <c r="B360" s="51"/>
    </row>
    <row r="361" spans="1:13" s="53" customFormat="1" ht="14.1" hidden="1" customHeight="1" x14ac:dyDescent="0.3">
      <c r="A361" s="54"/>
      <c r="B361" s="51"/>
    </row>
    <row r="362" spans="1:13" s="53" customFormat="1" ht="14.1" hidden="1" customHeight="1" x14ac:dyDescent="0.3">
      <c r="A362" s="54"/>
      <c r="B362" s="51"/>
    </row>
    <row r="363" spans="1:13" s="53" customFormat="1" ht="14.1" hidden="1" customHeight="1" x14ac:dyDescent="0.3">
      <c r="A363" s="54"/>
      <c r="B363" s="51"/>
    </row>
    <row r="364" spans="1:13" s="53" customFormat="1" ht="14.1" hidden="1" customHeight="1" x14ac:dyDescent="0.3">
      <c r="A364" s="54"/>
      <c r="B364" s="51"/>
      <c r="M364" s="54"/>
    </row>
    <row r="365" spans="1:13" s="53" customFormat="1" ht="14.1" hidden="1" customHeight="1" x14ac:dyDescent="0.3">
      <c r="A365" s="54"/>
      <c r="B365" s="51"/>
      <c r="M365" s="54"/>
    </row>
    <row r="366" spans="1:13" s="53" customFormat="1" ht="14.1" hidden="1" customHeight="1" x14ac:dyDescent="0.3">
      <c r="A366" s="54"/>
      <c r="B366" s="51"/>
      <c r="M366" s="54"/>
    </row>
    <row r="367" spans="1:13" s="53" customFormat="1" ht="14.1" hidden="1" customHeight="1" x14ac:dyDescent="0.3">
      <c r="A367" s="54"/>
      <c r="B367" s="51"/>
      <c r="M367" s="54"/>
    </row>
    <row r="368" spans="1:13" s="53" customFormat="1" ht="14.1" hidden="1" customHeight="1" x14ac:dyDescent="0.3">
      <c r="A368" s="54"/>
      <c r="B368" s="51"/>
      <c r="M368" s="54"/>
    </row>
    <row r="369" ht="14.1" hidden="1" customHeight="1" x14ac:dyDescent="0.3"/>
    <row r="370" ht="14.1" hidden="1" customHeight="1" x14ac:dyDescent="0.3"/>
    <row r="371" ht="14.1" hidden="1" customHeight="1" x14ac:dyDescent="0.3"/>
    <row r="372" ht="14.1" hidden="1" customHeight="1" x14ac:dyDescent="0.3"/>
    <row r="373" ht="14.1" hidden="1" customHeight="1" x14ac:dyDescent="0.3"/>
    <row r="374" ht="14.1" hidden="1" customHeight="1" x14ac:dyDescent="0.3"/>
    <row r="375" ht="14.1" hidden="1" customHeight="1" x14ac:dyDescent="0.3"/>
    <row r="376" ht="14.1" hidden="1" customHeight="1" x14ac:dyDescent="0.3"/>
    <row r="377" ht="14.1" hidden="1" customHeight="1" x14ac:dyDescent="0.3"/>
    <row r="378" ht="14.1" hidden="1" customHeight="1" x14ac:dyDescent="0.3"/>
    <row r="379" ht="14.1" hidden="1" customHeight="1" x14ac:dyDescent="0.3"/>
    <row r="380" ht="14.1" hidden="1" customHeight="1" x14ac:dyDescent="0.3"/>
    <row r="381" ht="14.1" hidden="1" customHeight="1" x14ac:dyDescent="0.3"/>
    <row r="382" ht="14.1" hidden="1" customHeight="1" x14ac:dyDescent="0.3"/>
    <row r="383" ht="14.1" hidden="1" customHeight="1" x14ac:dyDescent="0.3"/>
    <row r="384" ht="14.1" hidden="1" customHeight="1" x14ac:dyDescent="0.3"/>
    <row r="385" ht="14.1" hidden="1" customHeight="1" x14ac:dyDescent="0.3"/>
    <row r="386" ht="14.1" hidden="1" customHeight="1" x14ac:dyDescent="0.3"/>
    <row r="387" ht="14.1" hidden="1" customHeight="1" x14ac:dyDescent="0.3"/>
    <row r="388" ht="14.1" hidden="1" customHeight="1" x14ac:dyDescent="0.3"/>
    <row r="389" ht="14.1" hidden="1" customHeight="1" x14ac:dyDescent="0.3"/>
    <row r="390" ht="14.1" hidden="1" customHeight="1" x14ac:dyDescent="0.3"/>
    <row r="391" ht="14.1" hidden="1" customHeight="1" x14ac:dyDescent="0.3"/>
    <row r="392" ht="14.1" hidden="1" customHeight="1" x14ac:dyDescent="0.3"/>
    <row r="393" ht="14.1" hidden="1" customHeight="1" x14ac:dyDescent="0.3"/>
    <row r="394" ht="14.1" hidden="1" customHeight="1" x14ac:dyDescent="0.3"/>
    <row r="395" ht="14.1" hidden="1" customHeight="1" x14ac:dyDescent="0.3"/>
    <row r="396" ht="14.1" hidden="1" customHeight="1" x14ac:dyDescent="0.3"/>
    <row r="397" ht="14.1" hidden="1" customHeight="1" x14ac:dyDescent="0.3"/>
    <row r="398" ht="14.1" hidden="1" customHeight="1" x14ac:dyDescent="0.3"/>
    <row r="399" ht="14.1" hidden="1" customHeight="1" x14ac:dyDescent="0.3"/>
    <row r="400" ht="14.1" hidden="1" customHeight="1" x14ac:dyDescent="0.3"/>
    <row r="401" ht="14.1" hidden="1" customHeight="1" x14ac:dyDescent="0.3"/>
    <row r="402" ht="14.1" hidden="1" customHeight="1" x14ac:dyDescent="0.3"/>
    <row r="403" ht="14.1" hidden="1" customHeight="1" x14ac:dyDescent="0.3"/>
    <row r="404" ht="14.1" hidden="1" customHeight="1" x14ac:dyDescent="0.3"/>
    <row r="405" ht="14.1" hidden="1" customHeight="1" x14ac:dyDescent="0.3"/>
    <row r="406" ht="14.1" hidden="1" customHeight="1" x14ac:dyDescent="0.3"/>
    <row r="407" ht="14.1" hidden="1" customHeight="1" x14ac:dyDescent="0.3"/>
    <row r="408" ht="14.1" hidden="1" customHeight="1" x14ac:dyDescent="0.3"/>
    <row r="409" ht="14.1" hidden="1" customHeight="1" x14ac:dyDescent="0.3"/>
    <row r="410" ht="14.1" hidden="1" customHeight="1" x14ac:dyDescent="0.3"/>
    <row r="411" ht="14.1" hidden="1" customHeight="1" x14ac:dyDescent="0.3"/>
    <row r="412" ht="14.1" hidden="1" customHeight="1" x14ac:dyDescent="0.3"/>
    <row r="413" ht="14.1" hidden="1" customHeight="1" x14ac:dyDescent="0.3"/>
    <row r="414" ht="14.1" hidden="1" customHeight="1" x14ac:dyDescent="0.3"/>
    <row r="415" ht="14.1" hidden="1" customHeight="1" x14ac:dyDescent="0.3"/>
    <row r="416" ht="14.1" hidden="1" customHeight="1" x14ac:dyDescent="0.3"/>
    <row r="417" ht="14.1" hidden="1" customHeight="1" x14ac:dyDescent="0.3"/>
    <row r="418" ht="14.1" hidden="1" customHeight="1" x14ac:dyDescent="0.3"/>
    <row r="419" ht="14.1" hidden="1" customHeight="1" x14ac:dyDescent="0.3"/>
    <row r="420" ht="14.1" hidden="1" customHeight="1" x14ac:dyDescent="0.3"/>
    <row r="421" ht="14.1" hidden="1" customHeight="1" x14ac:dyDescent="0.3"/>
    <row r="422" ht="14.1" hidden="1" customHeight="1" x14ac:dyDescent="0.3"/>
    <row r="423" ht="14.1" hidden="1" customHeight="1" x14ac:dyDescent="0.3"/>
    <row r="424" ht="14.1" hidden="1" customHeight="1" x14ac:dyDescent="0.3"/>
    <row r="425" ht="14.1" hidden="1" customHeight="1" x14ac:dyDescent="0.3"/>
    <row r="426" ht="14.1" hidden="1" customHeight="1" x14ac:dyDescent="0.3"/>
    <row r="427" ht="14.1" hidden="1" customHeight="1" x14ac:dyDescent="0.3"/>
    <row r="428" ht="14.1" hidden="1" customHeight="1" x14ac:dyDescent="0.3"/>
    <row r="429" ht="14.1" hidden="1" customHeight="1" x14ac:dyDescent="0.3"/>
    <row r="430" ht="14.1" hidden="1" customHeight="1" x14ac:dyDescent="0.3"/>
    <row r="431" ht="14.1" hidden="1" customHeight="1" x14ac:dyDescent="0.3"/>
    <row r="432" ht="14.1" hidden="1" customHeight="1" x14ac:dyDescent="0.3"/>
    <row r="433" ht="14.1" hidden="1" customHeight="1" x14ac:dyDescent="0.3"/>
    <row r="434" ht="14.1" hidden="1" customHeight="1" x14ac:dyDescent="0.3"/>
    <row r="435" ht="14.1" hidden="1" customHeight="1" x14ac:dyDescent="0.3"/>
    <row r="436" ht="14.1" hidden="1" customHeight="1" x14ac:dyDescent="0.3"/>
    <row r="437" ht="14.1" hidden="1" customHeight="1" x14ac:dyDescent="0.3"/>
    <row r="438" ht="14.1" hidden="1" customHeight="1" x14ac:dyDescent="0.3"/>
    <row r="439" ht="14.1" hidden="1" customHeight="1" x14ac:dyDescent="0.3"/>
    <row r="440" ht="14.1" hidden="1" customHeight="1" x14ac:dyDescent="0.3"/>
    <row r="441" ht="14.1" hidden="1" customHeight="1" x14ac:dyDescent="0.3"/>
    <row r="442" ht="14.1" hidden="1" customHeight="1" x14ac:dyDescent="0.3"/>
    <row r="443" ht="14.1" hidden="1" customHeight="1" x14ac:dyDescent="0.3"/>
    <row r="444" ht="14.1" hidden="1" customHeight="1" x14ac:dyDescent="0.3"/>
    <row r="445" ht="14.1" hidden="1" customHeight="1" x14ac:dyDescent="0.3"/>
    <row r="446" ht="14.1" hidden="1" customHeight="1" x14ac:dyDescent="0.3"/>
    <row r="447" ht="14.1" hidden="1" customHeight="1" x14ac:dyDescent="0.3"/>
    <row r="448" ht="14.1" hidden="1" customHeight="1" x14ac:dyDescent="0.3"/>
    <row r="449" spans="1:12" s="117" customFormat="1" ht="14.1" hidden="1" customHeight="1" x14ac:dyDescent="0.3">
      <c r="A449" s="54"/>
      <c r="B449" s="51"/>
      <c r="C449" s="53"/>
      <c r="D449" s="53"/>
      <c r="E449" s="53"/>
      <c r="F449" s="53"/>
      <c r="G449" s="53"/>
      <c r="H449" s="53"/>
      <c r="I449" s="53"/>
      <c r="J449" s="53"/>
      <c r="K449" s="53"/>
      <c r="L449" s="53"/>
    </row>
    <row r="450" spans="1:12" s="117" customFormat="1" ht="14.1" hidden="1" customHeight="1" x14ac:dyDescent="0.3">
      <c r="A450" s="54"/>
      <c r="B450" s="51"/>
      <c r="C450" s="53"/>
      <c r="D450" s="53"/>
      <c r="E450" s="53"/>
      <c r="F450" s="53"/>
      <c r="G450" s="53"/>
      <c r="H450" s="53"/>
      <c r="I450" s="53"/>
      <c r="J450" s="53"/>
      <c r="K450" s="53"/>
      <c r="L450" s="53"/>
    </row>
    <row r="451" spans="1:12" s="117" customFormat="1" ht="14.1" hidden="1" customHeight="1" x14ac:dyDescent="0.3">
      <c r="A451" s="54"/>
      <c r="B451" s="51"/>
      <c r="C451" s="53"/>
      <c r="D451" s="53"/>
      <c r="E451" s="53"/>
      <c r="F451" s="53"/>
      <c r="G451" s="53"/>
      <c r="H451" s="53"/>
      <c r="I451" s="53"/>
      <c r="J451" s="53"/>
      <c r="K451" s="53"/>
      <c r="L451" s="53"/>
    </row>
    <row r="452" spans="1:12" s="117" customFormat="1" ht="14.1" hidden="1" customHeight="1" x14ac:dyDescent="0.3">
      <c r="A452" s="54"/>
      <c r="B452" s="51"/>
      <c r="C452" s="53"/>
      <c r="D452" s="53"/>
      <c r="E452" s="53"/>
      <c r="F452" s="53"/>
      <c r="G452" s="53"/>
      <c r="H452" s="53"/>
      <c r="I452" s="53"/>
      <c r="J452" s="53"/>
      <c r="K452" s="53"/>
      <c r="L452" s="53"/>
    </row>
    <row r="453" spans="1:12" s="117" customFormat="1" ht="14.1" hidden="1" customHeight="1" x14ac:dyDescent="0.3">
      <c r="A453" s="54"/>
      <c r="B453" s="51"/>
      <c r="C453" s="53"/>
      <c r="D453" s="53"/>
      <c r="E453" s="53"/>
      <c r="F453" s="53"/>
      <c r="G453" s="53"/>
      <c r="H453" s="53"/>
      <c r="I453" s="53"/>
      <c r="J453" s="53"/>
      <c r="K453" s="53"/>
      <c r="L453" s="53"/>
    </row>
    <row r="454" spans="1:12" s="117" customFormat="1" ht="14.1" hidden="1" customHeight="1" x14ac:dyDescent="0.3">
      <c r="A454" s="54"/>
      <c r="B454" s="51"/>
      <c r="C454" s="53"/>
      <c r="D454" s="53"/>
      <c r="E454" s="53"/>
      <c r="F454" s="53"/>
      <c r="G454" s="53"/>
      <c r="H454" s="53"/>
      <c r="I454" s="53"/>
      <c r="J454" s="53"/>
      <c r="K454" s="53"/>
      <c r="L454" s="53"/>
    </row>
    <row r="455" spans="1:12" s="117" customFormat="1" ht="14.1" hidden="1" customHeight="1" x14ac:dyDescent="0.3">
      <c r="A455" s="54"/>
      <c r="B455" s="51"/>
      <c r="C455" s="53"/>
      <c r="D455" s="53"/>
      <c r="E455" s="53"/>
      <c r="F455" s="53"/>
      <c r="G455" s="53"/>
      <c r="H455" s="53"/>
      <c r="I455" s="53"/>
      <c r="J455" s="53"/>
      <c r="K455" s="53"/>
      <c r="L455" s="53"/>
    </row>
    <row r="456" spans="1:12" s="117" customFormat="1" ht="14.1" hidden="1" customHeight="1" x14ac:dyDescent="0.3">
      <c r="A456" s="54"/>
      <c r="B456" s="51"/>
      <c r="C456" s="53"/>
      <c r="D456" s="53"/>
      <c r="E456" s="53"/>
      <c r="F456" s="53"/>
      <c r="G456" s="53"/>
      <c r="H456" s="53"/>
      <c r="I456" s="53"/>
      <c r="J456" s="53"/>
      <c r="K456" s="53"/>
      <c r="L456" s="53"/>
    </row>
    <row r="457" spans="1:12" s="117" customFormat="1" ht="14.1" hidden="1" customHeight="1" x14ac:dyDescent="0.3">
      <c r="A457" s="54"/>
      <c r="B457" s="51"/>
      <c r="C457" s="53"/>
      <c r="D457" s="53"/>
      <c r="E457" s="53"/>
      <c r="F457" s="53"/>
      <c r="G457" s="53"/>
      <c r="H457" s="53"/>
      <c r="I457" s="53"/>
      <c r="J457" s="53"/>
      <c r="K457" s="53"/>
      <c r="L457" s="53"/>
    </row>
    <row r="458" spans="1:12" s="117" customFormat="1" ht="14.1" hidden="1" customHeight="1" x14ac:dyDescent="0.3">
      <c r="A458" s="54"/>
      <c r="B458" s="51"/>
      <c r="C458" s="53"/>
      <c r="D458" s="53"/>
      <c r="E458" s="53"/>
      <c r="F458" s="53"/>
      <c r="G458" s="53"/>
      <c r="H458" s="53"/>
      <c r="I458" s="53"/>
      <c r="J458" s="53"/>
      <c r="K458" s="53"/>
      <c r="L458" s="53"/>
    </row>
    <row r="459" spans="1:12" s="117" customFormat="1" ht="14.1" hidden="1" customHeight="1" x14ac:dyDescent="0.3">
      <c r="A459" s="54"/>
      <c r="B459" s="51"/>
      <c r="C459" s="53"/>
      <c r="D459" s="53"/>
      <c r="E459" s="53"/>
      <c r="F459" s="53"/>
      <c r="G459" s="53"/>
      <c r="H459" s="53"/>
      <c r="I459" s="53"/>
      <c r="J459" s="53"/>
      <c r="K459" s="53"/>
      <c r="L459" s="53"/>
    </row>
    <row r="460" spans="1:12" s="117" customFormat="1" ht="14.1" hidden="1" customHeight="1" x14ac:dyDescent="0.3">
      <c r="A460" s="54"/>
      <c r="B460" s="51"/>
      <c r="C460" s="53"/>
      <c r="D460" s="53"/>
      <c r="E460" s="53"/>
      <c r="F460" s="53"/>
      <c r="G460" s="53"/>
      <c r="H460" s="53"/>
      <c r="I460" s="53"/>
      <c r="J460" s="53"/>
      <c r="K460" s="53"/>
      <c r="L460" s="53"/>
    </row>
    <row r="461" spans="1:12" s="117" customFormat="1" ht="14.1" hidden="1" customHeight="1" x14ac:dyDescent="0.3">
      <c r="A461" s="54"/>
      <c r="B461" s="51"/>
      <c r="C461" s="53"/>
      <c r="D461" s="53"/>
      <c r="E461" s="53"/>
      <c r="F461" s="53"/>
      <c r="G461" s="53"/>
      <c r="H461" s="53"/>
      <c r="I461" s="53"/>
      <c r="J461" s="53"/>
      <c r="K461" s="53"/>
      <c r="L461" s="53"/>
    </row>
    <row r="462" spans="1:12" s="117" customFormat="1" ht="14.1" hidden="1" customHeight="1" x14ac:dyDescent="0.3">
      <c r="A462" s="54"/>
      <c r="B462" s="51"/>
      <c r="C462" s="53"/>
      <c r="D462" s="53"/>
      <c r="E462" s="53"/>
      <c r="F462" s="53"/>
      <c r="G462" s="53"/>
      <c r="H462" s="53"/>
      <c r="I462" s="53"/>
      <c r="J462" s="53"/>
      <c r="K462" s="53"/>
      <c r="L462" s="53"/>
    </row>
    <row r="463" spans="1:12" s="117" customFormat="1" ht="14.1" hidden="1" customHeight="1" x14ac:dyDescent="0.3">
      <c r="A463" s="54"/>
      <c r="B463" s="51"/>
      <c r="C463" s="53"/>
      <c r="D463" s="53"/>
      <c r="E463" s="53"/>
      <c r="F463" s="53"/>
      <c r="G463" s="53"/>
      <c r="H463" s="53"/>
      <c r="I463" s="53"/>
      <c r="J463" s="53"/>
      <c r="K463" s="53"/>
      <c r="L463" s="114"/>
    </row>
    <row r="464" spans="1:12" s="117" customFormat="1" ht="0" hidden="1" customHeight="1" x14ac:dyDescent="0.3">
      <c r="A464" s="54"/>
      <c r="B464" s="51"/>
      <c r="C464" s="53"/>
      <c r="D464" s="53"/>
      <c r="E464" s="53"/>
      <c r="F464" s="53"/>
      <c r="G464" s="53"/>
      <c r="H464" s="53"/>
      <c r="I464" s="53"/>
      <c r="J464" s="53"/>
      <c r="K464" s="53"/>
      <c r="L464" s="53"/>
    </row>
  </sheetData>
  <sheetProtection algorithmName="SHA-512" hashValue="QyiZKRWuan+OYUBEhok0xsBZ1ULasqNq0/Bl4p0HLq9wLhq0zzFa7coxNn52uYa6bDUKFGGLhcMAPHGcwtvJYw==" saltValue="6Vz7dKrkNDedKWmoDT8wD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6"/>
  <sheetViews>
    <sheetView showGridLines="0" zoomScale="85" zoomScaleNormal="85" workbookViewId="0">
      <selection activeCell="D19" sqref="D19:E19"/>
    </sheetView>
  </sheetViews>
  <sheetFormatPr defaultColWidth="0" defaultRowHeight="0" customHeight="1" zeroHeight="1" x14ac:dyDescent="0.3"/>
  <cols>
    <col min="1" max="1" width="3.6640625" style="54" customWidth="1"/>
    <col min="2" max="2" width="4.109375" style="54" bestFit="1" customWidth="1"/>
    <col min="3" max="3" width="63.44140625" style="51" customWidth="1"/>
    <col min="4" max="4" width="17.88671875" style="54" customWidth="1"/>
    <col min="5" max="5" width="17.6640625" style="53" bestFit="1" customWidth="1"/>
    <col min="6" max="6" width="19.5546875" style="53" customWidth="1"/>
    <col min="7" max="7" width="14.33203125" style="53" customWidth="1"/>
    <col min="8" max="10" width="15.6640625" style="53" customWidth="1"/>
    <col min="11" max="12" width="15.6640625" style="102" customWidth="1"/>
    <col min="13" max="13" width="15.6640625" style="54" customWidth="1"/>
    <col min="14" max="15" width="14.6640625" style="54" customWidth="1"/>
    <col min="16" max="16" width="3.6640625" style="54" customWidth="1"/>
    <col min="17" max="17" width="9.33203125" style="54" hidden="1" customWidth="1"/>
    <col min="18" max="18" width="8.88671875" style="54" hidden="1" customWidth="1"/>
    <col min="19" max="19" width="8.6640625" style="54" hidden="1" customWidth="1"/>
    <col min="20" max="20" width="8.88671875" style="54" hidden="1" customWidth="1"/>
    <col min="21" max="21" width="16.6640625" style="54" hidden="1" customWidth="1"/>
    <col min="22" max="24" width="23.6640625" style="54" hidden="1" customWidth="1"/>
    <col min="25" max="16383" width="8.88671875" style="54" hidden="1"/>
    <col min="16384" max="16384" width="43.33203125" style="54" hidden="1" customWidth="1"/>
  </cols>
  <sheetData>
    <row r="1" spans="1:25" ht="16.2" x14ac:dyDescent="0.3">
      <c r="A1" s="436"/>
      <c r="B1" s="437"/>
      <c r="J1" s="127"/>
      <c r="K1" s="127"/>
      <c r="L1" s="127"/>
    </row>
    <row r="2" spans="1:25" s="59" customFormat="1" ht="22.2" x14ac:dyDescent="0.3">
      <c r="C2" s="55" t="s">
        <v>81</v>
      </c>
      <c r="D2" s="128"/>
      <c r="E2" s="62"/>
      <c r="F2" s="128"/>
      <c r="G2" s="128"/>
      <c r="H2" s="128"/>
      <c r="I2" s="128"/>
      <c r="J2" s="129"/>
      <c r="K2" s="129"/>
      <c r="L2" s="129"/>
      <c r="M2" s="129"/>
      <c r="N2" s="130"/>
      <c r="O2" s="130"/>
      <c r="P2" s="54"/>
      <c r="Q2" s="131"/>
      <c r="R2" s="131"/>
      <c r="S2" s="131"/>
      <c r="T2" s="131"/>
      <c r="U2" s="131"/>
      <c r="V2" s="131"/>
      <c r="W2" s="131"/>
      <c r="X2" s="131"/>
      <c r="Y2" s="131"/>
    </row>
    <row r="3" spans="1:25" s="50" customFormat="1" ht="17.399999999999999" x14ac:dyDescent="0.3">
      <c r="C3" s="60" t="s">
        <v>82</v>
      </c>
      <c r="D3" s="65"/>
      <c r="E3" s="65"/>
      <c r="F3" s="65"/>
      <c r="G3" s="65"/>
      <c r="H3" s="65"/>
      <c r="I3" s="65"/>
      <c r="J3" s="129"/>
      <c r="K3" s="129"/>
      <c r="L3" s="129"/>
      <c r="M3" s="129"/>
      <c r="N3" s="132"/>
      <c r="O3" s="132"/>
      <c r="P3" s="54"/>
      <c r="Q3" s="133"/>
      <c r="R3" s="133"/>
      <c r="S3" s="133"/>
      <c r="T3" s="133"/>
      <c r="U3" s="133"/>
      <c r="V3" s="133"/>
      <c r="W3" s="133"/>
      <c r="X3" s="133"/>
      <c r="Y3" s="133"/>
    </row>
    <row r="4" spans="1:25" s="50" customFormat="1" ht="16.2" x14ac:dyDescent="0.3">
      <c r="C4" s="63" t="s">
        <v>135</v>
      </c>
      <c r="D4" s="65"/>
      <c r="E4" s="65"/>
      <c r="F4" s="65"/>
      <c r="G4" s="65"/>
      <c r="H4" s="65"/>
      <c r="I4" s="65"/>
      <c r="J4" s="129"/>
      <c r="K4" s="129"/>
      <c r="L4" s="129"/>
      <c r="M4" s="129"/>
      <c r="N4" s="132"/>
      <c r="O4" s="132"/>
      <c r="P4" s="54"/>
      <c r="Q4" s="133"/>
      <c r="R4" s="133"/>
      <c r="S4" s="133"/>
      <c r="T4" s="133"/>
      <c r="U4" s="133"/>
      <c r="V4" s="133"/>
      <c r="W4" s="133"/>
      <c r="X4" s="133"/>
      <c r="Y4" s="133"/>
    </row>
    <row r="5" spans="1:25" s="50" customFormat="1" ht="16.2" x14ac:dyDescent="0.3">
      <c r="C5" s="19" t="s">
        <v>83</v>
      </c>
      <c r="D5" s="65"/>
      <c r="E5" s="65"/>
      <c r="F5" s="65"/>
      <c r="G5" s="65"/>
      <c r="H5" s="65"/>
      <c r="I5" s="65"/>
      <c r="J5" s="129"/>
      <c r="K5" s="129"/>
      <c r="L5" s="129"/>
      <c r="M5" s="129"/>
      <c r="N5" s="132"/>
      <c r="O5" s="132"/>
      <c r="P5" s="54"/>
      <c r="Q5" s="133"/>
      <c r="R5" s="133"/>
      <c r="S5" s="133"/>
      <c r="T5" s="133"/>
      <c r="U5" s="133"/>
      <c r="V5" s="133"/>
      <c r="W5" s="133"/>
      <c r="X5" s="133"/>
      <c r="Y5" s="133"/>
    </row>
    <row r="6" spans="1:25" s="50" customFormat="1" ht="16.2" x14ac:dyDescent="0.3">
      <c r="C6" s="66" t="s">
        <v>31</v>
      </c>
      <c r="D6" s="65"/>
      <c r="E6" s="65"/>
      <c r="F6" s="65"/>
      <c r="G6" s="65"/>
      <c r="H6" s="65"/>
      <c r="I6" s="65"/>
      <c r="J6" s="129"/>
      <c r="K6" s="129"/>
      <c r="L6" s="129"/>
      <c r="M6" s="129"/>
      <c r="N6" s="132"/>
      <c r="O6" s="132"/>
      <c r="P6" s="54"/>
      <c r="Q6" s="133"/>
      <c r="R6" s="133"/>
      <c r="S6" s="133"/>
      <c r="T6" s="133"/>
      <c r="U6" s="133"/>
      <c r="V6" s="133"/>
      <c r="W6" s="133"/>
      <c r="X6" s="133"/>
      <c r="Y6" s="133"/>
    </row>
    <row r="7" spans="1:25" s="50" customFormat="1" ht="16.2" x14ac:dyDescent="0.3">
      <c r="C7" s="68"/>
      <c r="D7" s="134"/>
      <c r="E7" s="70"/>
      <c r="F7" s="135"/>
      <c r="G7" s="135"/>
      <c r="H7" s="135"/>
      <c r="I7" s="70"/>
      <c r="J7" s="129"/>
      <c r="K7" s="129"/>
      <c r="L7" s="129"/>
      <c r="M7" s="129"/>
      <c r="N7" s="132"/>
      <c r="O7" s="132"/>
      <c r="P7" s="54"/>
      <c r="Q7" s="133"/>
      <c r="R7" s="133"/>
      <c r="S7" s="133"/>
      <c r="T7" s="133"/>
      <c r="U7" s="133"/>
      <c r="V7" s="133"/>
      <c r="W7" s="133"/>
      <c r="X7" s="133"/>
      <c r="Y7" s="133"/>
    </row>
    <row r="8" spans="1:25" s="50" customFormat="1" ht="16.2" x14ac:dyDescent="0.3">
      <c r="C8" s="75"/>
      <c r="D8" s="118"/>
      <c r="E8" s="118"/>
      <c r="F8" s="118"/>
      <c r="G8" s="118"/>
      <c r="H8" s="118"/>
      <c r="I8" s="118"/>
      <c r="J8" s="127"/>
      <c r="K8" s="127"/>
      <c r="L8" s="127"/>
      <c r="M8" s="133"/>
      <c r="N8" s="133"/>
      <c r="O8" s="133"/>
      <c r="P8" s="54"/>
      <c r="Q8" s="133"/>
      <c r="R8" s="133"/>
      <c r="S8" s="133"/>
      <c r="T8" s="133"/>
      <c r="U8" s="133"/>
      <c r="V8" s="133"/>
      <c r="W8" s="133"/>
      <c r="X8" s="133"/>
      <c r="Y8" s="133"/>
    </row>
    <row r="9" spans="1:25" s="50" customFormat="1" ht="16.2" x14ac:dyDescent="0.3">
      <c r="C9" s="78" t="s">
        <v>9</v>
      </c>
      <c r="D9" s="80"/>
      <c r="E9" s="80"/>
      <c r="F9" s="434" t="s">
        <v>103</v>
      </c>
      <c r="G9" s="435"/>
      <c r="H9" s="136" t="s">
        <v>102</v>
      </c>
      <c r="I9" s="80"/>
      <c r="J9" s="80"/>
      <c r="K9" s="80"/>
      <c r="L9" s="80"/>
      <c r="M9" s="119"/>
      <c r="N9" s="133"/>
      <c r="O9" s="133"/>
      <c r="P9" s="54"/>
      <c r="Q9" s="133"/>
      <c r="R9" s="133"/>
      <c r="S9" s="133"/>
      <c r="T9" s="133"/>
      <c r="U9" s="133"/>
      <c r="V9" s="133"/>
      <c r="W9" s="133"/>
      <c r="X9" s="133"/>
      <c r="Y9" s="133"/>
    </row>
    <row r="10" spans="1:25" s="50" customFormat="1" ht="13.8" x14ac:dyDescent="0.3">
      <c r="C10" s="120"/>
      <c r="D10" s="126" t="s">
        <v>23</v>
      </c>
      <c r="E10" s="126" t="s">
        <v>24</v>
      </c>
      <c r="F10" s="126" t="s">
        <v>25</v>
      </c>
      <c r="G10" s="126" t="s">
        <v>26</v>
      </c>
      <c r="H10" s="126" t="s">
        <v>57</v>
      </c>
      <c r="I10" s="126" t="s">
        <v>64</v>
      </c>
      <c r="J10" s="126" t="s">
        <v>65</v>
      </c>
      <c r="K10" s="126" t="s">
        <v>66</v>
      </c>
      <c r="L10" s="126" t="s">
        <v>67</v>
      </c>
      <c r="M10" s="126" t="s">
        <v>68</v>
      </c>
      <c r="N10" s="133"/>
      <c r="O10" s="133"/>
      <c r="P10" s="54"/>
      <c r="Q10" s="133"/>
      <c r="R10" s="133"/>
      <c r="S10" s="133"/>
      <c r="T10" s="133"/>
      <c r="U10" s="133"/>
      <c r="V10" s="133"/>
      <c r="W10" s="133"/>
      <c r="X10" s="133"/>
      <c r="Y10" s="133"/>
    </row>
    <row r="11" spans="1:25" s="50" customFormat="1" ht="16.95" customHeight="1" x14ac:dyDescent="0.3">
      <c r="C11" s="124" t="s">
        <v>69</v>
      </c>
      <c r="D11" s="108">
        <v>112</v>
      </c>
      <c r="E11" s="108">
        <v>112</v>
      </c>
      <c r="F11" s="108">
        <f>+E11+20</f>
        <v>132</v>
      </c>
      <c r="G11" s="138">
        <f>+F11+20</f>
        <v>152</v>
      </c>
      <c r="H11" s="139">
        <f>+G11</f>
        <v>152</v>
      </c>
      <c r="I11" s="108">
        <f t="shared" ref="I11:M11" si="0">+H11</f>
        <v>152</v>
      </c>
      <c r="J11" s="108">
        <f t="shared" si="0"/>
        <v>152</v>
      </c>
      <c r="K11" s="108">
        <f t="shared" si="0"/>
        <v>152</v>
      </c>
      <c r="L11" s="108">
        <f t="shared" si="0"/>
        <v>152</v>
      </c>
      <c r="M11" s="108">
        <f t="shared" si="0"/>
        <v>152</v>
      </c>
      <c r="N11" s="133"/>
      <c r="O11" s="133"/>
      <c r="P11" s="54"/>
      <c r="Q11" s="133"/>
      <c r="R11" s="133"/>
      <c r="S11" s="133"/>
      <c r="T11" s="133"/>
      <c r="U11" s="133"/>
      <c r="V11" s="133"/>
      <c r="W11" s="133"/>
      <c r="X11" s="133"/>
      <c r="Y11" s="133"/>
    </row>
    <row r="12" spans="1:25" s="50" customFormat="1" ht="28.5" customHeight="1" x14ac:dyDescent="0.3">
      <c r="C12" s="124" t="s">
        <v>154</v>
      </c>
      <c r="D12" s="101">
        <v>4</v>
      </c>
      <c r="E12" s="101">
        <v>4</v>
      </c>
      <c r="F12" s="101">
        <f>+E12+2</f>
        <v>6</v>
      </c>
      <c r="G12" s="140">
        <f>+F12+2</f>
        <v>8</v>
      </c>
      <c r="H12" s="141">
        <f>+G12</f>
        <v>8</v>
      </c>
      <c r="I12" s="101">
        <f t="shared" ref="I12:M12" si="1">+H12</f>
        <v>8</v>
      </c>
      <c r="J12" s="101">
        <f t="shared" si="1"/>
        <v>8</v>
      </c>
      <c r="K12" s="101">
        <f t="shared" si="1"/>
        <v>8</v>
      </c>
      <c r="L12" s="101">
        <f t="shared" si="1"/>
        <v>8</v>
      </c>
      <c r="M12" s="101">
        <f t="shared" si="1"/>
        <v>8</v>
      </c>
      <c r="N12" s="133"/>
      <c r="O12" s="133"/>
      <c r="P12" s="54"/>
      <c r="Q12" s="133"/>
      <c r="R12" s="133"/>
      <c r="S12" s="133"/>
      <c r="T12" s="133"/>
      <c r="U12" s="133"/>
      <c r="V12" s="133"/>
      <c r="W12" s="133"/>
      <c r="X12" s="133"/>
      <c r="Y12" s="133"/>
    </row>
    <row r="13" spans="1:25" s="50" customFormat="1" ht="13.8" x14ac:dyDescent="0.3">
      <c r="C13" s="124" t="s">
        <v>75</v>
      </c>
      <c r="D13" s="108">
        <v>12</v>
      </c>
      <c r="E13" s="108">
        <v>12</v>
      </c>
      <c r="F13" s="108">
        <f>+E13+2</f>
        <v>14</v>
      </c>
      <c r="G13" s="138">
        <f>+F13+2</f>
        <v>16</v>
      </c>
      <c r="H13" s="141">
        <f>+G13</f>
        <v>16</v>
      </c>
      <c r="I13" s="101">
        <f t="shared" ref="I13:M13" si="2">+H13</f>
        <v>16</v>
      </c>
      <c r="J13" s="101">
        <f t="shared" si="2"/>
        <v>16</v>
      </c>
      <c r="K13" s="101">
        <f t="shared" si="2"/>
        <v>16</v>
      </c>
      <c r="L13" s="101">
        <f t="shared" si="2"/>
        <v>16</v>
      </c>
      <c r="M13" s="101">
        <f t="shared" si="2"/>
        <v>16</v>
      </c>
      <c r="N13" s="133"/>
      <c r="O13" s="133"/>
      <c r="P13" s="54"/>
      <c r="Q13" s="133"/>
      <c r="R13" s="133"/>
      <c r="S13" s="133"/>
      <c r="T13" s="133"/>
      <c r="U13" s="133"/>
      <c r="V13" s="133"/>
      <c r="W13" s="133"/>
      <c r="X13" s="133"/>
      <c r="Y13" s="133"/>
    </row>
    <row r="14" spans="1:25" s="50" customFormat="1" ht="14.4" thickBot="1" x14ac:dyDescent="0.35">
      <c r="C14" s="72"/>
      <c r="D14" s="74"/>
      <c r="E14" s="74"/>
      <c r="F14" s="74"/>
      <c r="G14" s="74"/>
      <c r="H14" s="74"/>
      <c r="I14" s="74"/>
      <c r="J14" s="74"/>
      <c r="K14" s="74"/>
      <c r="L14" s="74"/>
      <c r="M14" s="74"/>
      <c r="N14" s="74"/>
      <c r="O14" s="74"/>
      <c r="P14" s="54"/>
      <c r="Q14" s="133"/>
      <c r="R14" s="133"/>
      <c r="S14" s="133"/>
      <c r="T14" s="133"/>
      <c r="U14" s="133"/>
      <c r="V14" s="133"/>
      <c r="W14" s="133"/>
      <c r="X14" s="133"/>
      <c r="Y14" s="133"/>
    </row>
    <row r="15" spans="1:25" s="50" customFormat="1" ht="13.8" x14ac:dyDescent="0.3">
      <c r="C15" s="75"/>
      <c r="D15" s="118"/>
      <c r="E15" s="118"/>
      <c r="F15" s="118"/>
      <c r="G15" s="118"/>
      <c r="H15" s="118"/>
      <c r="I15" s="118"/>
      <c r="J15" s="118"/>
      <c r="K15" s="118"/>
      <c r="L15" s="118"/>
      <c r="M15" s="118"/>
      <c r="N15" s="118"/>
      <c r="O15" s="118"/>
      <c r="P15" s="54"/>
      <c r="Q15" s="133"/>
      <c r="R15" s="133"/>
      <c r="S15" s="133"/>
      <c r="T15" s="133"/>
      <c r="U15" s="133"/>
      <c r="V15" s="133"/>
      <c r="W15" s="133"/>
      <c r="X15" s="133"/>
      <c r="Y15" s="133"/>
    </row>
    <row r="16" spans="1:25" s="50" customFormat="1" ht="24.6" x14ac:dyDescent="0.3">
      <c r="B16" s="142"/>
      <c r="C16" s="143" t="s">
        <v>100</v>
      </c>
      <c r="D16" s="144"/>
      <c r="E16" s="144"/>
      <c r="F16" s="145"/>
      <c r="G16" s="145"/>
      <c r="H16" s="145"/>
      <c r="I16" s="145"/>
      <c r="J16" s="145"/>
      <c r="K16" s="145"/>
      <c r="L16" s="146"/>
      <c r="M16" s="133"/>
      <c r="N16" s="133"/>
      <c r="O16" s="133"/>
      <c r="P16" s="54"/>
      <c r="Q16" s="133"/>
      <c r="R16" s="133"/>
      <c r="S16" s="133"/>
      <c r="T16" s="133"/>
      <c r="U16" s="133"/>
      <c r="V16" s="133"/>
      <c r="W16" s="133"/>
      <c r="X16" s="133"/>
      <c r="Y16" s="133"/>
    </row>
    <row r="17" spans="2:25" s="50" customFormat="1" ht="16.2" x14ac:dyDescent="0.3">
      <c r="C17" s="75"/>
      <c r="D17" s="118"/>
      <c r="E17" s="118"/>
      <c r="F17" s="118"/>
      <c r="G17" s="118"/>
      <c r="H17" s="118"/>
      <c r="I17" s="118"/>
      <c r="J17" s="118"/>
      <c r="K17" s="118"/>
      <c r="L17" s="127"/>
      <c r="M17" s="133"/>
      <c r="N17" s="133"/>
      <c r="O17" s="133"/>
      <c r="P17" s="54"/>
      <c r="Q17" s="133"/>
      <c r="R17" s="133"/>
      <c r="S17" s="133"/>
      <c r="T17" s="133"/>
      <c r="U17" s="133"/>
      <c r="V17" s="133"/>
      <c r="W17" s="133"/>
      <c r="X17" s="133"/>
      <c r="Y17" s="133"/>
    </row>
    <row r="18" spans="2:25" s="50" customFormat="1" ht="13.8" x14ac:dyDescent="0.3">
      <c r="C18" s="147" t="s">
        <v>76</v>
      </c>
      <c r="D18" s="452" t="s">
        <v>77</v>
      </c>
      <c r="E18" s="452"/>
      <c r="F18" s="147" t="s">
        <v>10</v>
      </c>
      <c r="G18" s="147" t="s">
        <v>11</v>
      </c>
      <c r="H18" s="148" t="s">
        <v>12</v>
      </c>
      <c r="I18" s="149"/>
      <c r="J18" s="149"/>
      <c r="K18" s="149"/>
      <c r="L18" s="150"/>
      <c r="M18" s="133"/>
      <c r="N18" s="133"/>
      <c r="O18" s="133"/>
      <c r="P18" s="54"/>
      <c r="Q18" s="133"/>
      <c r="R18" s="133"/>
      <c r="S18" s="133"/>
      <c r="T18" s="133"/>
      <c r="U18" s="133"/>
      <c r="V18" s="133"/>
      <c r="W18" s="133"/>
      <c r="X18" s="133"/>
      <c r="Y18" s="133"/>
    </row>
    <row r="19" spans="2:25" s="50" customFormat="1" ht="24.6" x14ac:dyDescent="0.3">
      <c r="B19" s="142">
        <v>1</v>
      </c>
      <c r="C19" s="124" t="str">
        <f>+C11</f>
        <v>Dosimeters (meten gamma- én röntgenstraling)</v>
      </c>
      <c r="D19" s="441" t="s">
        <v>0</v>
      </c>
      <c r="E19" s="441"/>
      <c r="F19" s="151"/>
      <c r="G19" s="151"/>
      <c r="H19" s="449"/>
      <c r="I19" s="450"/>
      <c r="J19" s="450"/>
      <c r="K19" s="450"/>
      <c r="L19" s="451"/>
      <c r="M19" s="133"/>
      <c r="N19" s="133"/>
      <c r="O19" s="133"/>
      <c r="P19" s="54"/>
      <c r="Q19" s="133"/>
      <c r="R19" s="133"/>
      <c r="S19" s="133"/>
      <c r="T19" s="133"/>
      <c r="U19" s="133"/>
      <c r="V19" s="133"/>
      <c r="W19" s="133"/>
      <c r="X19" s="133"/>
      <c r="Y19" s="133"/>
    </row>
    <row r="20" spans="2:25" s="50" customFormat="1" ht="25.2" x14ac:dyDescent="0.3">
      <c r="B20" s="142">
        <v>2</v>
      </c>
      <c r="C20" s="124" t="str">
        <f>+C12</f>
        <v>Dosimeters (meten gamma-,  röntgenstraling én  neutronenstraling)</v>
      </c>
      <c r="D20" s="441" t="s">
        <v>0</v>
      </c>
      <c r="E20" s="441"/>
      <c r="F20" s="151"/>
      <c r="G20" s="151"/>
      <c r="H20" s="449"/>
      <c r="I20" s="450"/>
      <c r="J20" s="450"/>
      <c r="K20" s="450"/>
      <c r="L20" s="451"/>
      <c r="M20" s="133"/>
      <c r="N20" s="133"/>
      <c r="O20" s="133"/>
      <c r="P20" s="54"/>
      <c r="Q20" s="133"/>
      <c r="R20" s="133"/>
      <c r="S20" s="133"/>
      <c r="T20" s="133"/>
      <c r="U20" s="133"/>
      <c r="V20" s="133"/>
      <c r="W20" s="133"/>
      <c r="X20" s="133"/>
      <c r="Y20" s="133"/>
    </row>
    <row r="21" spans="2:25" s="50" customFormat="1" ht="24.6" x14ac:dyDescent="0.3">
      <c r="B21" s="142">
        <v>3</v>
      </c>
      <c r="C21" s="124" t="str">
        <f>+C13</f>
        <v>Readers</v>
      </c>
      <c r="D21" s="441" t="s">
        <v>0</v>
      </c>
      <c r="E21" s="441"/>
      <c r="F21" s="151"/>
      <c r="G21" s="151"/>
      <c r="H21" s="449"/>
      <c r="I21" s="450"/>
      <c r="J21" s="450"/>
      <c r="K21" s="450"/>
      <c r="L21" s="451"/>
      <c r="M21" s="133"/>
      <c r="N21" s="133"/>
      <c r="O21" s="133"/>
      <c r="P21" s="54"/>
      <c r="Q21" s="133"/>
      <c r="R21" s="133"/>
      <c r="S21" s="133"/>
      <c r="T21" s="133"/>
      <c r="U21" s="133"/>
      <c r="V21" s="133"/>
      <c r="W21" s="133"/>
      <c r="X21" s="133"/>
      <c r="Y21" s="133"/>
    </row>
    <row r="22" spans="2:25" s="50" customFormat="1" ht="14.4" thickBot="1" x14ac:dyDescent="0.35">
      <c r="C22" s="152" t="s">
        <v>33</v>
      </c>
      <c r="D22" s="74"/>
      <c r="E22" s="74"/>
      <c r="F22" s="74"/>
      <c r="G22" s="74"/>
      <c r="H22" s="74"/>
      <c r="I22" s="74"/>
      <c r="J22" s="74"/>
      <c r="K22" s="74"/>
      <c r="L22" s="74"/>
      <c r="M22" s="74"/>
      <c r="N22" s="74"/>
      <c r="O22" s="74"/>
      <c r="P22" s="54"/>
      <c r="Q22" s="133"/>
      <c r="R22" s="133"/>
      <c r="S22" s="133"/>
      <c r="T22" s="133"/>
      <c r="U22" s="133"/>
      <c r="V22" s="133"/>
      <c r="W22" s="133"/>
      <c r="X22" s="133"/>
      <c r="Y22" s="133"/>
    </row>
    <row r="23" spans="2:25" s="50" customFormat="1" ht="13.8" x14ac:dyDescent="0.3">
      <c r="C23" s="75"/>
      <c r="D23" s="118"/>
      <c r="E23" s="118"/>
      <c r="F23" s="118"/>
      <c r="G23" s="118"/>
      <c r="H23" s="118"/>
      <c r="I23" s="118"/>
      <c r="J23" s="118"/>
      <c r="K23" s="118"/>
      <c r="L23" s="118"/>
      <c r="M23" s="118"/>
      <c r="N23" s="118"/>
      <c r="O23" s="118"/>
      <c r="P23" s="54"/>
      <c r="Q23" s="133"/>
      <c r="R23" s="133"/>
      <c r="S23" s="133"/>
      <c r="T23" s="133"/>
      <c r="U23" s="133"/>
      <c r="V23" s="133"/>
      <c r="W23" s="133"/>
      <c r="X23" s="133"/>
      <c r="Y23" s="133"/>
    </row>
    <row r="24" spans="2:25" s="50" customFormat="1" ht="24.6" x14ac:dyDescent="0.3">
      <c r="B24" s="142">
        <v>1</v>
      </c>
      <c r="C24" s="143" t="s">
        <v>136</v>
      </c>
      <c r="D24" s="144"/>
      <c r="E24" s="144"/>
      <c r="F24" s="145"/>
      <c r="G24" s="145"/>
      <c r="H24" s="145"/>
      <c r="I24" s="145"/>
      <c r="J24" s="145"/>
      <c r="K24" s="145"/>
      <c r="L24" s="145"/>
      <c r="M24" s="145"/>
      <c r="N24" s="145"/>
      <c r="O24" s="146"/>
      <c r="P24" s="54"/>
      <c r="Q24" s="133"/>
      <c r="R24" s="133"/>
      <c r="S24" s="133"/>
      <c r="T24" s="133"/>
      <c r="U24" s="133"/>
      <c r="V24" s="133"/>
      <c r="W24" s="133"/>
      <c r="X24" s="133"/>
      <c r="Y24" s="133"/>
    </row>
    <row r="25" spans="2:25" s="50" customFormat="1" ht="16.2" x14ac:dyDescent="0.3">
      <c r="C25" s="77"/>
      <c r="D25" s="77"/>
      <c r="E25" s="77"/>
      <c r="F25" s="77"/>
      <c r="G25" s="77"/>
      <c r="H25" s="77"/>
      <c r="I25" s="77"/>
      <c r="J25" s="77"/>
      <c r="K25" s="127"/>
      <c r="L25" s="127"/>
      <c r="M25" s="133"/>
      <c r="N25" s="133"/>
      <c r="O25" s="133"/>
      <c r="P25" s="54"/>
      <c r="Q25" s="133"/>
      <c r="R25" s="133"/>
      <c r="S25" s="133"/>
      <c r="T25" s="133"/>
      <c r="U25" s="133"/>
      <c r="V25" s="133"/>
      <c r="W25" s="133"/>
      <c r="X25" s="133"/>
      <c r="Y25" s="133"/>
    </row>
    <row r="26" spans="2:25" s="50" customFormat="1" ht="16.2" x14ac:dyDescent="0.3">
      <c r="C26" s="78" t="s">
        <v>74</v>
      </c>
      <c r="D26" s="153" t="s">
        <v>0</v>
      </c>
      <c r="E26" s="154" t="s">
        <v>0</v>
      </c>
      <c r="F26" s="155" t="s">
        <v>0</v>
      </c>
      <c r="G26" s="155"/>
      <c r="H26" s="155"/>
      <c r="I26" s="155"/>
      <c r="J26" s="156"/>
      <c r="K26" s="127"/>
      <c r="L26" s="78" t="s">
        <v>155</v>
      </c>
      <c r="M26" s="157"/>
      <c r="N26" s="157"/>
      <c r="O26" s="158"/>
      <c r="P26" s="54"/>
      <c r="Q26" s="133"/>
      <c r="R26" s="133"/>
      <c r="S26" s="133"/>
      <c r="T26" s="133"/>
      <c r="U26" s="133"/>
      <c r="V26" s="133"/>
      <c r="W26" s="133"/>
      <c r="X26" s="133"/>
    </row>
    <row r="27" spans="2:25" s="50" customFormat="1" ht="16.2" x14ac:dyDescent="0.3">
      <c r="C27" s="159"/>
      <c r="D27" s="231"/>
      <c r="E27" s="230" t="s">
        <v>38</v>
      </c>
      <c r="F27" s="162"/>
      <c r="G27" s="162"/>
      <c r="H27" s="162"/>
      <c r="I27" s="162"/>
      <c r="J27" s="163"/>
      <c r="K27" s="127"/>
      <c r="L27" s="164"/>
      <c r="M27" s="165"/>
      <c r="N27" s="165"/>
      <c r="O27" s="166"/>
      <c r="P27" s="54"/>
      <c r="Q27" s="133"/>
      <c r="R27" s="133"/>
      <c r="S27" s="133"/>
      <c r="T27" s="133"/>
      <c r="U27" s="133"/>
      <c r="V27" s="133"/>
      <c r="W27" s="133"/>
      <c r="X27" s="133"/>
    </row>
    <row r="28" spans="2:25" s="50" customFormat="1" ht="16.2" x14ac:dyDescent="0.3">
      <c r="C28" s="167" t="s">
        <v>0</v>
      </c>
      <c r="D28" s="231" t="s">
        <v>47</v>
      </c>
      <c r="E28" s="230" t="s">
        <v>58</v>
      </c>
      <c r="F28" s="162"/>
      <c r="G28" s="162"/>
      <c r="H28" s="162"/>
      <c r="I28" s="162"/>
      <c r="J28" s="163"/>
      <c r="K28" s="127"/>
      <c r="L28" s="164"/>
      <c r="M28" s="165"/>
      <c r="N28" s="165"/>
      <c r="O28" s="166"/>
      <c r="P28" s="54"/>
      <c r="Q28" s="133"/>
      <c r="R28" s="133"/>
      <c r="S28" s="133"/>
      <c r="T28" s="133"/>
      <c r="U28" s="133"/>
      <c r="V28" s="133"/>
      <c r="W28" s="133"/>
      <c r="X28" s="133"/>
    </row>
    <row r="29" spans="2:25" s="50" customFormat="1" ht="16.2" x14ac:dyDescent="0.3">
      <c r="C29" s="168" t="s">
        <v>35</v>
      </c>
      <c r="D29" s="232" t="str">
        <f>C30</f>
        <v>Dosimeter</v>
      </c>
      <c r="E29" s="230" t="s">
        <v>49</v>
      </c>
      <c r="F29" s="162"/>
      <c r="G29" s="162"/>
      <c r="H29" s="162"/>
      <c r="I29" s="162"/>
      <c r="J29" s="163"/>
      <c r="K29" s="127"/>
      <c r="L29" s="164"/>
      <c r="M29" s="165"/>
      <c r="N29" s="165"/>
      <c r="O29" s="166"/>
      <c r="P29" s="54"/>
      <c r="Q29" s="133"/>
      <c r="R29" s="133"/>
      <c r="S29" s="133"/>
      <c r="T29" s="133"/>
      <c r="U29" s="133"/>
      <c r="V29" s="133"/>
      <c r="W29" s="133"/>
      <c r="X29" s="133"/>
    </row>
    <row r="30" spans="2:25" s="50" customFormat="1" ht="16.2" x14ac:dyDescent="0.3">
      <c r="C30" s="124" t="s">
        <v>71</v>
      </c>
      <c r="D30" s="171">
        <v>0</v>
      </c>
      <c r="E30" s="171">
        <v>0</v>
      </c>
      <c r="F30" s="162" t="s">
        <v>0</v>
      </c>
      <c r="G30" s="162"/>
      <c r="H30" s="162"/>
      <c r="I30" s="162"/>
      <c r="J30" s="163"/>
      <c r="K30" s="127"/>
      <c r="L30" s="172">
        <f>+E30</f>
        <v>0</v>
      </c>
      <c r="M30" s="165"/>
      <c r="N30" s="165"/>
      <c r="O30" s="166"/>
      <c r="P30" s="54"/>
      <c r="Q30" s="133"/>
      <c r="R30" s="133"/>
      <c r="S30" s="133"/>
      <c r="T30" s="133"/>
      <c r="U30" s="133"/>
      <c r="V30" s="133"/>
      <c r="W30" s="133"/>
      <c r="X30" s="133"/>
    </row>
    <row r="31" spans="2:25" s="50" customFormat="1" ht="16.2" x14ac:dyDescent="0.3">
      <c r="C31" s="173"/>
      <c r="D31" s="162"/>
      <c r="E31" s="162"/>
      <c r="F31" s="161"/>
      <c r="G31" s="161"/>
      <c r="H31" s="161" t="s">
        <v>0</v>
      </c>
      <c r="I31" s="161" t="s">
        <v>0</v>
      </c>
      <c r="J31" s="163"/>
      <c r="K31" s="127"/>
      <c r="L31" s="164"/>
      <c r="M31" s="165"/>
      <c r="N31" s="165"/>
      <c r="O31" s="166"/>
      <c r="P31" s="54"/>
      <c r="Q31" s="133"/>
      <c r="R31" s="133"/>
      <c r="S31" s="133"/>
      <c r="T31" s="133"/>
      <c r="U31" s="133"/>
      <c r="V31" s="133"/>
      <c r="W31" s="133"/>
      <c r="X31" s="133"/>
    </row>
    <row r="32" spans="2:25" s="50" customFormat="1" ht="16.2" x14ac:dyDescent="0.3">
      <c r="C32" s="174" t="s">
        <v>37</v>
      </c>
      <c r="D32" s="175"/>
      <c r="E32" s="175"/>
      <c r="F32" s="161" t="s">
        <v>0</v>
      </c>
      <c r="G32" s="176"/>
      <c r="H32" s="176" t="s">
        <v>0</v>
      </c>
      <c r="I32" s="176" t="s">
        <v>0</v>
      </c>
      <c r="J32" s="177" t="s">
        <v>0</v>
      </c>
      <c r="K32" s="127"/>
      <c r="L32" s="164"/>
      <c r="M32" s="165"/>
      <c r="N32" s="165"/>
      <c r="O32" s="166"/>
      <c r="P32" s="54"/>
      <c r="Q32" s="133"/>
      <c r="R32" s="133"/>
      <c r="S32" s="133"/>
      <c r="T32" s="133"/>
      <c r="U32" s="133"/>
      <c r="V32" s="133"/>
      <c r="W32" s="133"/>
      <c r="X32" s="133"/>
      <c r="Y32" s="133"/>
    </row>
    <row r="33" spans="2:26 16384:16384" s="50" customFormat="1" ht="15" customHeight="1" x14ac:dyDescent="0.3">
      <c r="C33" s="168"/>
      <c r="D33" s="447" t="str">
        <f>"# "&amp;C30</f>
        <v># Dosimeter</v>
      </c>
      <c r="E33" s="448"/>
      <c r="F33" s="334" t="str">
        <f>"# "&amp;C30</f>
        <v># Dosimeter</v>
      </c>
      <c r="G33" s="334" t="s">
        <v>47</v>
      </c>
      <c r="H33" s="442" t="s">
        <v>59</v>
      </c>
      <c r="I33" s="179" t="s">
        <v>50</v>
      </c>
      <c r="J33" s="236" t="s">
        <v>0</v>
      </c>
      <c r="K33" s="127"/>
      <c r="L33" s="164"/>
      <c r="M33" s="453" t="s">
        <v>46</v>
      </c>
      <c r="N33" s="334" t="s">
        <v>47</v>
      </c>
      <c r="O33" s="240"/>
      <c r="P33" s="54"/>
      <c r="Q33" s="133"/>
      <c r="R33" s="133"/>
      <c r="S33" s="133"/>
      <c r="T33" s="133"/>
      <c r="U33" s="133"/>
      <c r="V33" s="133"/>
      <c r="W33" s="133"/>
      <c r="X33" s="133"/>
      <c r="Y33" s="133"/>
      <c r="XFD33" s="241"/>
    </row>
    <row r="34" spans="2:26 16384:16384" s="50" customFormat="1" ht="16.2" customHeight="1" x14ac:dyDescent="0.3">
      <c r="C34" s="181" t="s">
        <v>36</v>
      </c>
      <c r="D34" s="233" t="s">
        <v>13</v>
      </c>
      <c r="E34" s="233" t="s">
        <v>14</v>
      </c>
      <c r="F34" s="184" t="s">
        <v>45</v>
      </c>
      <c r="G34" s="335" t="str">
        <f>C30</f>
        <v>Dosimeter</v>
      </c>
      <c r="H34" s="446"/>
      <c r="I34" s="334" t="str">
        <f>$C$30</f>
        <v>Dosimeter</v>
      </c>
      <c r="J34" s="239" t="s">
        <v>44</v>
      </c>
      <c r="K34" s="127"/>
      <c r="L34" s="187"/>
      <c r="M34" s="454"/>
      <c r="N34" s="335" t="str">
        <f>+C30</f>
        <v>Dosimeter</v>
      </c>
      <c r="O34" s="239" t="s">
        <v>44</v>
      </c>
      <c r="P34" s="54"/>
      <c r="Q34" s="133" t="s">
        <v>40</v>
      </c>
      <c r="R34" s="133" t="s">
        <v>40</v>
      </c>
      <c r="S34" s="133" t="s">
        <v>40</v>
      </c>
      <c r="T34" s="188"/>
      <c r="U34" s="133" t="s">
        <v>60</v>
      </c>
      <c r="V34" s="133" t="s">
        <v>61</v>
      </c>
      <c r="W34" s="133" t="s">
        <v>62</v>
      </c>
      <c r="X34" s="133"/>
      <c r="Y34" s="133"/>
      <c r="Z34" s="133"/>
    </row>
    <row r="35" spans="2:26 16384:16384" s="50" customFormat="1" ht="16.2" x14ac:dyDescent="0.3">
      <c r="B35" s="189"/>
      <c r="C35" s="228" t="s">
        <v>15</v>
      </c>
      <c r="D35" s="190">
        <v>1</v>
      </c>
      <c r="E35" s="191">
        <v>112</v>
      </c>
      <c r="F35" s="192">
        <f>IF(+E35&lt;&gt;0,E35,"&gt;")</f>
        <v>112</v>
      </c>
      <c r="G35" s="193">
        <f>+$D$30</f>
        <v>0</v>
      </c>
      <c r="H35" s="194">
        <v>0</v>
      </c>
      <c r="I35" s="195">
        <f>IF(Q35=2,"",+$D$30*(1-H35))</f>
        <v>0</v>
      </c>
      <c r="J35" s="196" t="str">
        <f>IF(Q35=0,W35,IF(Q35=1,U35,""))</f>
        <v>1 t/m 112 Dosimeter</v>
      </c>
      <c r="K35" s="127"/>
      <c r="L35" s="193">
        <f>IF(Q35=2,"",$L$30)</f>
        <v>0</v>
      </c>
      <c r="M35" s="194">
        <v>0</v>
      </c>
      <c r="N35" s="195">
        <f>IF(Q35=2,"",+$E$30*(1-M35))</f>
        <v>0</v>
      </c>
      <c r="O35" s="196" t="str">
        <f>IF(Q35=0,W35,IF(Q35=1,V35,""))</f>
        <v>1 t/m 112 Dosimeter</v>
      </c>
      <c r="P35" s="54"/>
      <c r="Q35" s="197">
        <f>IF(AND(D35&lt;&gt;" ",E35="&gt;"),0,IF(AND(D35=" ",E35="&gt;"),2,1))</f>
        <v>1</v>
      </c>
      <c r="R35" s="197">
        <v>0</v>
      </c>
      <c r="S35" s="197">
        <v>0</v>
      </c>
      <c r="T35" s="188"/>
      <c r="U35" s="198" t="str">
        <f>D35&amp; " t/m " &amp; E35 &amp; " " &amp; C30</f>
        <v>1 t/m 112 Dosimeter</v>
      </c>
      <c r="V35" s="198" t="str">
        <f xml:space="preserve"> "1 t/m " &amp; F35 &amp; " " &amp; C30</f>
        <v>1 t/m 112 Dosimeter</v>
      </c>
      <c r="W35" s="198" t="str">
        <f>F35&amp;" "&amp;E34&amp;" "&amp;C30</f>
        <v>112 tot en met Dosimeter</v>
      </c>
      <c r="X35" s="133"/>
      <c r="Y35" s="133"/>
    </row>
    <row r="36" spans="2:26 16384:16384" s="50" customFormat="1" ht="16.2" x14ac:dyDescent="0.3">
      <c r="B36" s="189"/>
      <c r="C36" s="228" t="s">
        <v>16</v>
      </c>
      <c r="D36" s="190">
        <f>+E35+1</f>
        <v>113</v>
      </c>
      <c r="E36" s="191"/>
      <c r="F36" s="192" t="str">
        <f>IF(Q36=2,"",IF(+E36&lt;&gt;0,E36,"&gt;"))</f>
        <v>&gt;</v>
      </c>
      <c r="G36" s="193">
        <f>IF(Q36=2," ",+$D$30)</f>
        <v>0</v>
      </c>
      <c r="H36" s="194">
        <v>0</v>
      </c>
      <c r="I36" s="195">
        <f>IF(Q36=2,"",+$D$30*(1-H36))</f>
        <v>0</v>
      </c>
      <c r="J36" s="196" t="str">
        <f>IF(Q36=0,W36,IF(Q36=1,U36,""))</f>
        <v>113 t/m  Dosimeter</v>
      </c>
      <c r="K36" s="127"/>
      <c r="L36" s="193">
        <f>IF(Q36=2,"",$L$30)</f>
        <v>0</v>
      </c>
      <c r="M36" s="194">
        <v>0</v>
      </c>
      <c r="N36" s="195">
        <f>IF(Q36=2,"",+$E$30*(1-M36))</f>
        <v>0</v>
      </c>
      <c r="O36" s="196" t="str">
        <f>+V36</f>
        <v>1 t/m &gt; Dosimeter</v>
      </c>
      <c r="P36" s="54"/>
      <c r="Q36" s="197">
        <f>IF(AND(D36&lt;&gt;" ",E36="&gt;"),0,IF(AND(D36=" ",E36="&gt;"),2,1))</f>
        <v>1</v>
      </c>
      <c r="R36" s="197">
        <f>IF(Q36&lt;&gt;2,IF(I36&gt;I35,1,0),0)</f>
        <v>0</v>
      </c>
      <c r="S36" s="197">
        <f>IF(Q36&lt;&gt;2,IF(N36&gt;N35,1,0),0)</f>
        <v>0</v>
      </c>
      <c r="T36" s="133"/>
      <c r="U36" s="198" t="str">
        <f>D36&amp; " t/m " &amp; E36 &amp; " " &amp; C30</f>
        <v>113 t/m  Dosimeter</v>
      </c>
      <c r="V36" s="198" t="str">
        <f xml:space="preserve"> "1 t/m " &amp; F36 &amp; " " &amp; C30</f>
        <v>1 t/m &gt; Dosimeter</v>
      </c>
      <c r="W36" s="198" t="str">
        <f>F36&amp;" "&amp;E35&amp;" "&amp;C30</f>
        <v>&gt; 112 Dosimeter</v>
      </c>
      <c r="X36" s="133"/>
      <c r="Y36" s="133"/>
    </row>
    <row r="37" spans="2:26 16384:16384" s="50" customFormat="1" ht="16.2" customHeight="1" x14ac:dyDescent="0.3">
      <c r="B37" s="189"/>
      <c r="C37" s="440" t="s">
        <v>72</v>
      </c>
      <c r="D37" s="440"/>
      <c r="E37" s="440"/>
      <c r="F37" s="440"/>
      <c r="G37" s="440"/>
      <c r="H37" s="199"/>
      <c r="I37" s="200" t="str">
        <f>IF(R37=0,"OK","Fout !")</f>
        <v>OK</v>
      </c>
      <c r="J37" s="102" t="s">
        <v>42</v>
      </c>
      <c r="K37" s="127"/>
      <c r="L37" s="127"/>
      <c r="M37" s="199"/>
      <c r="N37" s="200" t="str">
        <f>IF(S37=0,"OK","Fout !")</f>
        <v>OK</v>
      </c>
      <c r="O37" s="102" t="s">
        <v>42</v>
      </c>
      <c r="P37" s="54"/>
      <c r="Q37" s="201"/>
      <c r="R37" s="197">
        <f>SUM(R35:R36)</f>
        <v>0</v>
      </c>
      <c r="S37" s="197">
        <f>SUM(S35:S36)</f>
        <v>0</v>
      </c>
      <c r="T37" s="133"/>
      <c r="U37" s="133"/>
      <c r="V37" s="133"/>
      <c r="W37" s="133"/>
      <c r="X37" s="133"/>
      <c r="Y37" s="133"/>
    </row>
    <row r="38" spans="2:26 16384:16384" s="50" customFormat="1" ht="18.600000000000001" customHeight="1" x14ac:dyDescent="0.3">
      <c r="B38" s="189"/>
      <c r="C38" s="440"/>
      <c r="D38" s="440"/>
      <c r="E38" s="440"/>
      <c r="F38" s="440"/>
      <c r="G38" s="440"/>
      <c r="H38" s="199"/>
      <c r="I38" s="199"/>
      <c r="J38" s="102"/>
      <c r="K38" s="127"/>
      <c r="L38" s="127"/>
      <c r="M38" s="127"/>
      <c r="N38" s="127"/>
      <c r="O38" s="127"/>
      <c r="P38" s="54"/>
      <c r="Q38" s="201"/>
      <c r="R38" s="197"/>
      <c r="S38" s="202"/>
      <c r="T38" s="133"/>
      <c r="U38" s="133"/>
      <c r="V38" s="133"/>
      <c r="W38" s="133"/>
      <c r="X38" s="133"/>
      <c r="Y38" s="133"/>
    </row>
    <row r="39" spans="2:26 16384:16384" s="50" customFormat="1" ht="16.2" x14ac:dyDescent="0.3">
      <c r="B39" s="189"/>
      <c r="C39" s="133"/>
      <c r="D39" s="77"/>
      <c r="E39" s="77"/>
      <c r="F39" s="77"/>
      <c r="G39" s="77"/>
      <c r="H39" s="199"/>
      <c r="I39" s="199"/>
      <c r="J39" s="102"/>
      <c r="L39" s="127"/>
      <c r="M39" s="127"/>
      <c r="N39" s="127"/>
      <c r="O39" s="127"/>
      <c r="P39" s="54"/>
      <c r="Q39" s="127"/>
      <c r="R39" s="201"/>
      <c r="S39" s="197"/>
      <c r="T39" s="202"/>
      <c r="U39" s="133"/>
      <c r="V39" s="133"/>
      <c r="W39" s="133"/>
      <c r="X39" s="133"/>
      <c r="Y39" s="133"/>
      <c r="Z39" s="133"/>
    </row>
    <row r="40" spans="2:26 16384:16384" s="50" customFormat="1" ht="16.2" x14ac:dyDescent="0.3">
      <c r="C40" s="143" t="s">
        <v>70</v>
      </c>
      <c r="D40" s="126" t="str">
        <f t="shared" ref="D40:M40" si="3">+D10</f>
        <v>Jaar 1</v>
      </c>
      <c r="E40" s="126" t="str">
        <f t="shared" si="3"/>
        <v>Jaar 2</v>
      </c>
      <c r="F40" s="126" t="str">
        <f t="shared" si="3"/>
        <v>Jaar 3</v>
      </c>
      <c r="G40" s="126" t="str">
        <f t="shared" si="3"/>
        <v>Jaar 4</v>
      </c>
      <c r="H40" s="126" t="str">
        <f t="shared" si="3"/>
        <v>Jaar 5</v>
      </c>
      <c r="I40" s="126" t="str">
        <f t="shared" si="3"/>
        <v>Jaar 6</v>
      </c>
      <c r="J40" s="126" t="str">
        <f t="shared" si="3"/>
        <v>Jaar 7</v>
      </c>
      <c r="K40" s="126" t="str">
        <f t="shared" si="3"/>
        <v>Jaar 8</v>
      </c>
      <c r="L40" s="126" t="str">
        <f t="shared" si="3"/>
        <v>Jaar 9</v>
      </c>
      <c r="M40" s="126" t="str">
        <f t="shared" si="3"/>
        <v>Jaar 10</v>
      </c>
      <c r="N40" s="127"/>
      <c r="O40" s="127"/>
      <c r="P40" s="54"/>
      <c r="Q40" s="127"/>
      <c r="R40" s="133"/>
      <c r="S40" s="133"/>
      <c r="T40" s="133"/>
      <c r="U40" s="133"/>
      <c r="V40" s="133"/>
      <c r="W40" s="133"/>
      <c r="X40" s="133"/>
      <c r="Y40" s="133"/>
      <c r="Z40" s="133"/>
    </row>
    <row r="41" spans="2:26 16384:16384" s="50" customFormat="1" ht="16.2" x14ac:dyDescent="0.3">
      <c r="C41" s="229" t="str">
        <f>"Benodigd aantal Dosimeters"</f>
        <v>Benodigd aantal Dosimeters</v>
      </c>
      <c r="D41" s="206">
        <f t="shared" ref="D41:M41" si="4">+D11</f>
        <v>112</v>
      </c>
      <c r="E41" s="206">
        <f t="shared" si="4"/>
        <v>112</v>
      </c>
      <c r="F41" s="206">
        <f t="shared" si="4"/>
        <v>132</v>
      </c>
      <c r="G41" s="206">
        <f t="shared" si="4"/>
        <v>152</v>
      </c>
      <c r="H41" s="206">
        <f t="shared" si="4"/>
        <v>152</v>
      </c>
      <c r="I41" s="206">
        <f t="shared" si="4"/>
        <v>152</v>
      </c>
      <c r="J41" s="206">
        <f t="shared" si="4"/>
        <v>152</v>
      </c>
      <c r="K41" s="206">
        <f t="shared" si="4"/>
        <v>152</v>
      </c>
      <c r="L41" s="206">
        <f t="shared" si="4"/>
        <v>152</v>
      </c>
      <c r="M41" s="206">
        <f t="shared" si="4"/>
        <v>152</v>
      </c>
      <c r="N41" s="127"/>
      <c r="O41" s="127"/>
      <c r="P41" s="54"/>
      <c r="Q41" s="127"/>
      <c r="R41" s="133"/>
      <c r="S41" s="133"/>
      <c r="T41" s="133"/>
      <c r="U41" s="133"/>
      <c r="V41" s="133"/>
      <c r="W41" s="133"/>
      <c r="X41" s="133"/>
      <c r="Y41" s="133"/>
      <c r="Z41" s="133"/>
    </row>
    <row r="42" spans="2:26 16384:16384" s="50" customFormat="1" ht="16.2" x14ac:dyDescent="0.3">
      <c r="C42" s="229" t="s">
        <v>53</v>
      </c>
      <c r="D42" s="207">
        <f>+D41</f>
        <v>112</v>
      </c>
      <c r="E42" s="207">
        <f t="shared" ref="E42:M42" si="5">+E41-D41</f>
        <v>0</v>
      </c>
      <c r="F42" s="207">
        <f t="shared" si="5"/>
        <v>20</v>
      </c>
      <c r="G42" s="207">
        <f t="shared" si="5"/>
        <v>20</v>
      </c>
      <c r="H42" s="207">
        <f t="shared" si="5"/>
        <v>0</v>
      </c>
      <c r="I42" s="207">
        <f t="shared" si="5"/>
        <v>0</v>
      </c>
      <c r="J42" s="207">
        <f t="shared" si="5"/>
        <v>0</v>
      </c>
      <c r="K42" s="207">
        <f t="shared" si="5"/>
        <v>0</v>
      </c>
      <c r="L42" s="207">
        <f t="shared" si="5"/>
        <v>0</v>
      </c>
      <c r="M42" s="207">
        <f t="shared" si="5"/>
        <v>0</v>
      </c>
      <c r="N42" s="127"/>
      <c r="O42" s="127"/>
      <c r="P42" s="54"/>
      <c r="Q42" s="127"/>
      <c r="R42" s="133"/>
      <c r="S42" s="133"/>
      <c r="T42" s="133"/>
      <c r="U42" s="133"/>
      <c r="V42" s="133"/>
      <c r="W42" s="133"/>
      <c r="X42" s="133"/>
      <c r="Y42" s="133"/>
      <c r="Z42" s="133"/>
    </row>
    <row r="43" spans="2:26 16384:16384" s="50" customFormat="1" ht="13.8" x14ac:dyDescent="0.3">
      <c r="C43" s="229" t="str">
        <f>"Prijs per "&amp;C30&amp;" conform staffel"</f>
        <v>Prijs per Dosimeter conform staffel</v>
      </c>
      <c r="D43" s="243">
        <f t="shared" ref="D43:M43" si="6">VLOOKUP(D41,$D$35:$I$36,6,TRUE)</f>
        <v>0</v>
      </c>
      <c r="E43" s="243">
        <f t="shared" si="6"/>
        <v>0</v>
      </c>
      <c r="F43" s="243">
        <f t="shared" si="6"/>
        <v>0</v>
      </c>
      <c r="G43" s="243">
        <f t="shared" si="6"/>
        <v>0</v>
      </c>
      <c r="H43" s="243">
        <f t="shared" si="6"/>
        <v>0</v>
      </c>
      <c r="I43" s="243">
        <f t="shared" si="6"/>
        <v>0</v>
      </c>
      <c r="J43" s="243">
        <f t="shared" si="6"/>
        <v>0</v>
      </c>
      <c r="K43" s="243">
        <f t="shared" si="6"/>
        <v>0</v>
      </c>
      <c r="L43" s="243">
        <f t="shared" si="6"/>
        <v>0</v>
      </c>
      <c r="M43" s="243">
        <f t="shared" si="6"/>
        <v>0</v>
      </c>
      <c r="N43" s="133"/>
      <c r="O43" s="133"/>
      <c r="P43" s="54"/>
      <c r="Q43" s="133"/>
      <c r="R43" s="133"/>
      <c r="S43" s="133"/>
      <c r="T43" s="133"/>
      <c r="U43" s="133"/>
      <c r="V43" s="133"/>
      <c r="W43" s="133"/>
      <c r="X43" s="133"/>
      <c r="Y43" s="133"/>
    </row>
    <row r="44" spans="2:26 16384:16384" s="50" customFormat="1" ht="14.4" thickBot="1" x14ac:dyDescent="0.35">
      <c r="C44" s="229" t="s">
        <v>54</v>
      </c>
      <c r="D44" s="242">
        <f t="shared" ref="D44:M44" si="7">IF(ISERROR(+D43*D42),0,+D43*D42)</f>
        <v>0</v>
      </c>
      <c r="E44" s="242">
        <f t="shared" si="7"/>
        <v>0</v>
      </c>
      <c r="F44" s="242">
        <f t="shared" si="7"/>
        <v>0</v>
      </c>
      <c r="G44" s="242">
        <f t="shared" si="7"/>
        <v>0</v>
      </c>
      <c r="H44" s="242">
        <f t="shared" si="7"/>
        <v>0</v>
      </c>
      <c r="I44" s="242">
        <f t="shared" si="7"/>
        <v>0</v>
      </c>
      <c r="J44" s="242">
        <f t="shared" si="7"/>
        <v>0</v>
      </c>
      <c r="K44" s="242">
        <f t="shared" si="7"/>
        <v>0</v>
      </c>
      <c r="L44" s="242">
        <f t="shared" si="7"/>
        <v>0</v>
      </c>
      <c r="M44" s="242">
        <f t="shared" si="7"/>
        <v>0</v>
      </c>
      <c r="N44" s="133"/>
      <c r="O44" s="133"/>
      <c r="P44" s="54"/>
      <c r="Q44" s="133"/>
      <c r="R44" s="133"/>
      <c r="S44" s="133"/>
      <c r="T44" s="133"/>
      <c r="U44" s="133"/>
      <c r="V44" s="133"/>
      <c r="W44" s="133"/>
      <c r="X44" s="133"/>
      <c r="Y44" s="133"/>
    </row>
    <row r="45" spans="2:26 16384:16384" s="50" customFormat="1" ht="17.399999999999999" thickTop="1" thickBot="1" x14ac:dyDescent="0.35">
      <c r="C45" s="210" t="s">
        <v>73</v>
      </c>
      <c r="D45" s="211">
        <f>SUM(D44:M44)</f>
        <v>0</v>
      </c>
      <c r="E45" s="77"/>
      <c r="F45" s="77"/>
      <c r="G45" s="77"/>
      <c r="H45" s="77"/>
      <c r="I45" s="77"/>
      <c r="J45" s="77"/>
      <c r="K45" s="77"/>
      <c r="L45" s="127"/>
      <c r="M45" s="133"/>
      <c r="N45" s="133"/>
      <c r="O45" s="133"/>
      <c r="P45" s="54"/>
      <c r="Q45" s="133"/>
      <c r="R45" s="133"/>
      <c r="S45" s="133"/>
      <c r="T45" s="133"/>
      <c r="U45" s="133"/>
      <c r="V45" s="133"/>
      <c r="W45" s="133"/>
      <c r="X45" s="133"/>
      <c r="Y45" s="133"/>
    </row>
    <row r="46" spans="2:26 16384:16384" s="50" customFormat="1" ht="16.8" thickTop="1" x14ac:dyDescent="0.3">
      <c r="C46" s="77"/>
      <c r="D46" s="77"/>
      <c r="E46" s="77"/>
      <c r="F46" s="77"/>
      <c r="G46" s="77"/>
      <c r="H46" s="77"/>
      <c r="I46" s="77"/>
      <c r="J46" s="77"/>
      <c r="K46" s="77"/>
      <c r="L46" s="127"/>
      <c r="M46" s="133"/>
      <c r="N46" s="133"/>
      <c r="O46" s="133"/>
      <c r="P46" s="54"/>
      <c r="Q46" s="133"/>
      <c r="R46" s="133"/>
      <c r="S46" s="133"/>
      <c r="T46" s="133"/>
      <c r="U46" s="133"/>
      <c r="V46" s="133"/>
      <c r="W46" s="133"/>
      <c r="X46" s="133"/>
      <c r="Y46" s="133"/>
    </row>
    <row r="47" spans="2:26 16384:16384" s="50" customFormat="1" ht="16.2" x14ac:dyDescent="0.3">
      <c r="C47" s="347" t="s">
        <v>55</v>
      </c>
      <c r="D47" s="126" t="str">
        <f>+D40</f>
        <v>Jaar 1</v>
      </c>
      <c r="E47" s="126" t="str">
        <f t="shared" ref="E47:M47" si="8">+E40</f>
        <v>Jaar 2</v>
      </c>
      <c r="F47" s="126" t="str">
        <f t="shared" si="8"/>
        <v>Jaar 3</v>
      </c>
      <c r="G47" s="126" t="str">
        <f t="shared" si="8"/>
        <v>Jaar 4</v>
      </c>
      <c r="H47" s="126" t="str">
        <f t="shared" si="8"/>
        <v>Jaar 5</v>
      </c>
      <c r="I47" s="126" t="str">
        <f t="shared" si="8"/>
        <v>Jaar 6</v>
      </c>
      <c r="J47" s="126" t="str">
        <f t="shared" si="8"/>
        <v>Jaar 7</v>
      </c>
      <c r="K47" s="126" t="str">
        <f t="shared" si="8"/>
        <v>Jaar 8</v>
      </c>
      <c r="L47" s="126" t="str">
        <f t="shared" si="8"/>
        <v>Jaar 9</v>
      </c>
      <c r="M47" s="126" t="str">
        <f t="shared" si="8"/>
        <v>Jaar 10</v>
      </c>
      <c r="N47" s="133"/>
      <c r="O47" s="133"/>
      <c r="P47" s="54"/>
      <c r="Q47" s="133"/>
      <c r="R47" s="133"/>
      <c r="S47" s="133"/>
      <c r="T47" s="133"/>
      <c r="U47" s="133"/>
      <c r="V47" s="133"/>
      <c r="W47" s="133"/>
      <c r="X47" s="133"/>
      <c r="Y47" s="133"/>
    </row>
    <row r="48" spans="2:26 16384:16384" s="50" customFormat="1" ht="13.8" x14ac:dyDescent="0.3">
      <c r="C48" s="229" t="str">
        <f>"Benodigd aantal Dosimeters"</f>
        <v>Benodigd aantal Dosimeters</v>
      </c>
      <c r="D48" s="207">
        <f>+D41</f>
        <v>112</v>
      </c>
      <c r="E48" s="207">
        <f>+E41</f>
        <v>112</v>
      </c>
      <c r="F48" s="207">
        <f>+F41</f>
        <v>132</v>
      </c>
      <c r="G48" s="207">
        <f>+G41</f>
        <v>152</v>
      </c>
      <c r="H48" s="207">
        <f>+H41</f>
        <v>152</v>
      </c>
      <c r="I48" s="207">
        <f t="shared" ref="I48:M48" si="9">+I41</f>
        <v>152</v>
      </c>
      <c r="J48" s="207">
        <f t="shared" si="9"/>
        <v>152</v>
      </c>
      <c r="K48" s="207">
        <f t="shared" si="9"/>
        <v>152</v>
      </c>
      <c r="L48" s="207">
        <f t="shared" si="9"/>
        <v>152</v>
      </c>
      <c r="M48" s="207">
        <f t="shared" si="9"/>
        <v>152</v>
      </c>
      <c r="N48" s="133"/>
      <c r="O48" s="133"/>
      <c r="P48" s="54"/>
      <c r="Q48" s="133"/>
      <c r="R48" s="133"/>
      <c r="S48" s="133"/>
      <c r="T48" s="133"/>
      <c r="U48" s="133"/>
      <c r="V48" s="133"/>
      <c r="W48" s="133"/>
      <c r="X48" s="133"/>
      <c r="Y48" s="133"/>
    </row>
    <row r="49" spans="2:25" s="50" customFormat="1" ht="13.8" x14ac:dyDescent="0.3">
      <c r="C49" s="229" t="str">
        <f>"Prijs per "&amp;C30&amp;" conform staffel"</f>
        <v>Prijs per Dosimeter conform staffel</v>
      </c>
      <c r="D49" s="208">
        <f t="shared" ref="D49:M49" si="10">VLOOKUP(D48,$D$35:$N$36,11,TRUE)</f>
        <v>0</v>
      </c>
      <c r="E49" s="208">
        <f t="shared" si="10"/>
        <v>0</v>
      </c>
      <c r="F49" s="208">
        <f t="shared" si="10"/>
        <v>0</v>
      </c>
      <c r="G49" s="208">
        <f t="shared" si="10"/>
        <v>0</v>
      </c>
      <c r="H49" s="208">
        <f t="shared" si="10"/>
        <v>0</v>
      </c>
      <c r="I49" s="208">
        <f t="shared" si="10"/>
        <v>0</v>
      </c>
      <c r="J49" s="208">
        <f t="shared" si="10"/>
        <v>0</v>
      </c>
      <c r="K49" s="208">
        <f t="shared" si="10"/>
        <v>0</v>
      </c>
      <c r="L49" s="208">
        <f t="shared" si="10"/>
        <v>0</v>
      </c>
      <c r="M49" s="208">
        <f t="shared" si="10"/>
        <v>0</v>
      </c>
      <c r="N49" s="133"/>
      <c r="O49" s="133"/>
      <c r="P49" s="54"/>
      <c r="Q49" s="133"/>
      <c r="R49" s="133"/>
      <c r="S49" s="133"/>
      <c r="T49" s="133"/>
      <c r="U49" s="133"/>
      <c r="V49" s="133"/>
      <c r="W49" s="133"/>
      <c r="X49" s="133"/>
      <c r="Y49" s="133"/>
    </row>
    <row r="50" spans="2:25" s="50" customFormat="1" ht="14.4" thickBot="1" x14ac:dyDescent="0.35">
      <c r="C50" s="229" t="s">
        <v>54</v>
      </c>
      <c r="D50" s="209">
        <f>IF(ISERROR(+D49*D48),0,+D49*D48)</f>
        <v>0</v>
      </c>
      <c r="E50" s="209">
        <f>IF(ISERROR(+E49*E48),0,+E49*E48)</f>
        <v>0</v>
      </c>
      <c r="F50" s="209">
        <f>IF(ISERROR(+F49*F48),0,+F49*F48)</f>
        <v>0</v>
      </c>
      <c r="G50" s="209">
        <f>IF(ISERROR(+G49*G48),0,+G49*G48)</f>
        <v>0</v>
      </c>
      <c r="H50" s="209">
        <f>IF(ISERROR(+H49*H48),0,+H49*H48)</f>
        <v>0</v>
      </c>
      <c r="I50" s="209">
        <f t="shared" ref="I50:M50" si="11">IF(ISERROR(+I49*I48),0,+I49*I48)</f>
        <v>0</v>
      </c>
      <c r="J50" s="209">
        <f t="shared" si="11"/>
        <v>0</v>
      </c>
      <c r="K50" s="209">
        <f t="shared" si="11"/>
        <v>0</v>
      </c>
      <c r="L50" s="209">
        <f t="shared" si="11"/>
        <v>0</v>
      </c>
      <c r="M50" s="209">
        <f t="shared" si="11"/>
        <v>0</v>
      </c>
      <c r="N50" s="133"/>
      <c r="O50" s="133"/>
      <c r="P50" s="54"/>
      <c r="Q50" s="133"/>
      <c r="R50" s="133"/>
      <c r="S50" s="133"/>
      <c r="T50" s="133"/>
      <c r="U50" s="133"/>
      <c r="V50" s="133"/>
      <c r="W50" s="133"/>
      <c r="X50" s="133"/>
      <c r="Y50" s="133"/>
    </row>
    <row r="51" spans="2:25" s="50" customFormat="1" ht="17.399999999999999" thickTop="1" thickBot="1" x14ac:dyDescent="0.35">
      <c r="C51" s="210" t="s">
        <v>73</v>
      </c>
      <c r="D51" s="211">
        <f>SUM(D50:M50)</f>
        <v>0</v>
      </c>
      <c r="E51" s="77"/>
      <c r="F51" s="77"/>
      <c r="G51" s="77"/>
      <c r="H51" s="77"/>
      <c r="I51" s="77"/>
      <c r="J51" s="77"/>
      <c r="K51" s="77"/>
      <c r="L51" s="127"/>
      <c r="M51" s="133"/>
      <c r="N51" s="133"/>
      <c r="O51" s="133"/>
      <c r="P51" s="54"/>
      <c r="Q51" s="133"/>
      <c r="R51" s="133"/>
      <c r="S51" s="133"/>
      <c r="T51" s="133"/>
      <c r="U51" s="133"/>
      <c r="V51" s="133"/>
      <c r="W51" s="133"/>
      <c r="X51" s="133"/>
      <c r="Y51" s="133"/>
    </row>
    <row r="52" spans="2:25" s="50" customFormat="1" ht="16.8" thickTop="1" x14ac:dyDescent="0.3">
      <c r="C52" s="77"/>
      <c r="D52" s="77"/>
      <c r="E52" s="77"/>
      <c r="F52" s="77"/>
      <c r="G52" s="77"/>
      <c r="H52" s="77"/>
      <c r="I52" s="77"/>
      <c r="J52" s="77"/>
      <c r="K52" s="77"/>
      <c r="L52" s="127"/>
      <c r="M52" s="133"/>
      <c r="N52" s="133"/>
      <c r="O52" s="133"/>
      <c r="P52" s="54"/>
      <c r="Q52" s="133"/>
      <c r="R52" s="133"/>
      <c r="S52" s="133"/>
      <c r="T52" s="133"/>
      <c r="U52" s="133"/>
      <c r="V52" s="133"/>
      <c r="W52" s="133"/>
      <c r="X52" s="133"/>
      <c r="Y52" s="133"/>
    </row>
    <row r="53" spans="2:25" s="50" customFormat="1" ht="16.2" x14ac:dyDescent="0.3">
      <c r="C53" s="143" t="s">
        <v>32</v>
      </c>
      <c r="D53" s="268" t="s">
        <v>41</v>
      </c>
      <c r="E53" s="77"/>
      <c r="F53" s="77"/>
      <c r="G53" s="77"/>
      <c r="H53" s="77"/>
      <c r="I53" s="77"/>
      <c r="J53" s="77"/>
      <c r="K53" s="127"/>
      <c r="L53" s="127"/>
      <c r="M53" s="133"/>
      <c r="N53" s="133"/>
      <c r="O53" s="133"/>
      <c r="P53" s="54"/>
      <c r="Q53" s="133"/>
      <c r="R53" s="133"/>
      <c r="S53" s="133"/>
      <c r="T53" s="133"/>
      <c r="U53" s="133"/>
      <c r="V53" s="133"/>
      <c r="W53" s="133"/>
      <c r="X53" s="133"/>
      <c r="Y53" s="133"/>
    </row>
    <row r="54" spans="2:25" s="50" customFormat="1" ht="16.8" thickBot="1" x14ac:dyDescent="0.35">
      <c r="C54" s="213" t="s">
        <v>56</v>
      </c>
      <c r="D54" s="214">
        <f>+D51+D45</f>
        <v>0</v>
      </c>
      <c r="E54" s="215"/>
      <c r="G54" s="77"/>
      <c r="H54" s="77"/>
      <c r="I54" s="77"/>
      <c r="J54" s="77"/>
      <c r="K54" s="127"/>
      <c r="L54" s="127"/>
      <c r="M54" s="133"/>
      <c r="N54" s="133"/>
      <c r="O54" s="133"/>
      <c r="P54" s="54"/>
      <c r="Q54" s="133"/>
      <c r="R54" s="133"/>
      <c r="S54" s="133"/>
      <c r="T54" s="133"/>
      <c r="U54" s="133"/>
      <c r="V54" s="133"/>
      <c r="W54" s="133"/>
      <c r="X54" s="133"/>
      <c r="Y54" s="133"/>
    </row>
    <row r="55" spans="2:25" s="50" customFormat="1" ht="17.399999999999999" thickTop="1" thickBot="1" x14ac:dyDescent="0.35">
      <c r="C55" s="216"/>
      <c r="D55" s="217"/>
      <c r="E55" s="217"/>
      <c r="F55" s="218"/>
      <c r="G55" s="216"/>
      <c r="H55" s="216"/>
      <c r="I55" s="216"/>
      <c r="J55" s="216"/>
      <c r="K55" s="219"/>
      <c r="L55" s="219"/>
      <c r="M55" s="220"/>
      <c r="N55" s="220"/>
      <c r="O55" s="220"/>
      <c r="P55" s="54"/>
      <c r="Q55" s="133"/>
      <c r="R55" s="133"/>
      <c r="S55" s="133"/>
      <c r="T55" s="133"/>
      <c r="U55" s="133"/>
      <c r="V55" s="133"/>
      <c r="W55" s="133"/>
      <c r="X55" s="133"/>
      <c r="Y55" s="133"/>
    </row>
    <row r="56" spans="2:25" s="50" customFormat="1" ht="16.2" x14ac:dyDescent="0.3">
      <c r="C56" s="221"/>
      <c r="D56" s="222"/>
      <c r="E56" s="222"/>
      <c r="F56" s="223"/>
      <c r="G56" s="221"/>
      <c r="H56" s="221"/>
      <c r="I56" s="221"/>
      <c r="J56" s="221"/>
      <c r="K56" s="224"/>
      <c r="L56" s="224"/>
      <c r="M56" s="225"/>
      <c r="N56" s="225"/>
      <c r="O56" s="225"/>
      <c r="P56" s="54"/>
      <c r="Q56" s="133"/>
      <c r="R56" s="133"/>
      <c r="S56" s="133"/>
      <c r="T56" s="133"/>
      <c r="U56" s="133"/>
      <c r="V56" s="133"/>
      <c r="W56" s="133"/>
      <c r="X56" s="133"/>
      <c r="Y56" s="133"/>
    </row>
    <row r="57" spans="2:25" s="50" customFormat="1" ht="24.6" x14ac:dyDescent="0.3">
      <c r="B57" s="142">
        <v>2</v>
      </c>
      <c r="C57" s="143" t="s">
        <v>156</v>
      </c>
      <c r="D57" s="144"/>
      <c r="E57" s="144"/>
      <c r="F57" s="145"/>
      <c r="G57" s="145"/>
      <c r="H57" s="145"/>
      <c r="I57" s="145"/>
      <c r="J57" s="145"/>
      <c r="K57" s="145"/>
      <c r="L57" s="145"/>
      <c r="M57" s="145"/>
      <c r="N57" s="145"/>
      <c r="O57" s="146"/>
      <c r="P57" s="54"/>
      <c r="Q57" s="133"/>
      <c r="R57" s="133"/>
      <c r="S57" s="133"/>
      <c r="T57" s="133"/>
      <c r="U57" s="133"/>
      <c r="V57" s="133"/>
      <c r="W57" s="133"/>
      <c r="X57" s="133"/>
      <c r="Y57" s="133"/>
    </row>
    <row r="58" spans="2:25" s="50" customFormat="1" ht="16.2" x14ac:dyDescent="0.3">
      <c r="C58" s="77"/>
      <c r="D58" s="77"/>
      <c r="E58" s="77"/>
      <c r="F58" s="77"/>
      <c r="G58" s="77"/>
      <c r="H58" s="77"/>
      <c r="I58" s="77"/>
      <c r="J58" s="77"/>
      <c r="K58" s="127"/>
      <c r="L58" s="127"/>
      <c r="M58" s="133"/>
      <c r="N58" s="133"/>
      <c r="O58" s="133"/>
      <c r="P58" s="54"/>
      <c r="Q58" s="133"/>
      <c r="R58" s="133"/>
      <c r="S58" s="133"/>
      <c r="T58" s="133"/>
      <c r="U58" s="133"/>
      <c r="V58" s="133"/>
      <c r="W58" s="133"/>
      <c r="X58" s="133"/>
      <c r="Y58" s="133"/>
    </row>
    <row r="59" spans="2:25" s="50" customFormat="1" ht="16.2" x14ac:dyDescent="0.3">
      <c r="C59" s="78" t="s">
        <v>74</v>
      </c>
      <c r="D59" s="153" t="s">
        <v>0</v>
      </c>
      <c r="E59" s="154" t="s">
        <v>0</v>
      </c>
      <c r="F59" s="155" t="s">
        <v>0</v>
      </c>
      <c r="G59" s="155"/>
      <c r="H59" s="155"/>
      <c r="I59" s="155"/>
      <c r="J59" s="156"/>
      <c r="K59" s="127"/>
      <c r="L59" s="78" t="s">
        <v>155</v>
      </c>
      <c r="M59" s="157"/>
      <c r="N59" s="157"/>
      <c r="O59" s="158"/>
      <c r="P59" s="54"/>
      <c r="Q59" s="133"/>
      <c r="R59" s="133"/>
      <c r="S59" s="133"/>
      <c r="T59" s="133"/>
      <c r="U59" s="133"/>
      <c r="V59" s="133"/>
      <c r="W59" s="133"/>
      <c r="X59" s="133"/>
    </row>
    <row r="60" spans="2:25" s="50" customFormat="1" ht="16.2" x14ac:dyDescent="0.3">
      <c r="C60" s="159"/>
      <c r="D60" s="160"/>
      <c r="E60" s="161" t="s">
        <v>38</v>
      </c>
      <c r="F60" s="162"/>
      <c r="G60" s="162"/>
      <c r="H60" s="162"/>
      <c r="I60" s="162"/>
      <c r="J60" s="163"/>
      <c r="K60" s="127"/>
      <c r="L60" s="164"/>
      <c r="M60" s="165"/>
      <c r="N60" s="165"/>
      <c r="O60" s="166"/>
      <c r="P60" s="54"/>
      <c r="Q60" s="133"/>
      <c r="R60" s="133"/>
      <c r="S60" s="133"/>
      <c r="T60" s="133"/>
      <c r="U60" s="133"/>
      <c r="V60" s="133"/>
      <c r="W60" s="133"/>
      <c r="X60" s="133"/>
    </row>
    <row r="61" spans="2:25" s="50" customFormat="1" ht="16.2" x14ac:dyDescent="0.3">
      <c r="C61" s="167" t="s">
        <v>0</v>
      </c>
      <c r="D61" s="160" t="s">
        <v>47</v>
      </c>
      <c r="E61" s="161" t="s">
        <v>58</v>
      </c>
      <c r="F61" s="162"/>
      <c r="G61" s="162"/>
      <c r="H61" s="162"/>
      <c r="I61" s="162"/>
      <c r="J61" s="163"/>
      <c r="K61" s="127"/>
      <c r="L61" s="164"/>
      <c r="M61" s="165"/>
      <c r="N61" s="165"/>
      <c r="O61" s="166"/>
      <c r="P61" s="54"/>
      <c r="Q61" s="133"/>
      <c r="R61" s="133"/>
      <c r="S61" s="133"/>
      <c r="T61" s="133"/>
      <c r="U61" s="133"/>
      <c r="V61" s="133"/>
      <c r="W61" s="133"/>
      <c r="X61" s="133"/>
    </row>
    <row r="62" spans="2:25" s="50" customFormat="1" ht="16.2" x14ac:dyDescent="0.3">
      <c r="C62" s="168" t="s">
        <v>35</v>
      </c>
      <c r="D62" s="169" t="str">
        <f>C63</f>
        <v>Dosimeter</v>
      </c>
      <c r="E62" s="161" t="s">
        <v>49</v>
      </c>
      <c r="F62" s="162"/>
      <c r="G62" s="162"/>
      <c r="H62" s="162"/>
      <c r="I62" s="162"/>
      <c r="J62" s="163"/>
      <c r="K62" s="127"/>
      <c r="L62" s="164"/>
      <c r="M62" s="165"/>
      <c r="N62" s="165"/>
      <c r="O62" s="166"/>
      <c r="P62" s="54"/>
      <c r="Q62" s="133"/>
      <c r="R62" s="133"/>
      <c r="S62" s="133"/>
      <c r="T62" s="133"/>
      <c r="U62" s="133"/>
      <c r="V62" s="133"/>
      <c r="W62" s="133"/>
      <c r="X62" s="133"/>
    </row>
    <row r="63" spans="2:25" s="50" customFormat="1" ht="16.2" x14ac:dyDescent="0.3">
      <c r="C63" s="124" t="s">
        <v>71</v>
      </c>
      <c r="D63" s="226"/>
      <c r="E63" s="226"/>
      <c r="F63" s="162" t="s">
        <v>0</v>
      </c>
      <c r="G63" s="162"/>
      <c r="H63" s="162"/>
      <c r="I63" s="162"/>
      <c r="J63" s="163"/>
      <c r="K63" s="127"/>
      <c r="L63" s="172">
        <f>+E63</f>
        <v>0</v>
      </c>
      <c r="M63" s="165"/>
      <c r="N63" s="165"/>
      <c r="O63" s="166"/>
      <c r="P63" s="54"/>
      <c r="Q63" s="133"/>
      <c r="R63" s="133"/>
      <c r="S63" s="133"/>
      <c r="T63" s="133"/>
      <c r="U63" s="133"/>
      <c r="V63" s="133"/>
      <c r="W63" s="133"/>
      <c r="X63" s="133"/>
    </row>
    <row r="64" spans="2:25" s="50" customFormat="1" ht="16.2" x14ac:dyDescent="0.3">
      <c r="C64" s="173"/>
      <c r="D64" s="162"/>
      <c r="E64" s="162"/>
      <c r="F64" s="161" t="s">
        <v>0</v>
      </c>
      <c r="G64" s="161"/>
      <c r="H64" s="161" t="s">
        <v>0</v>
      </c>
      <c r="I64" s="161" t="s">
        <v>0</v>
      </c>
      <c r="J64" s="163"/>
      <c r="K64" s="127"/>
      <c r="L64" s="164"/>
      <c r="M64" s="165"/>
      <c r="N64" s="165"/>
      <c r="O64" s="166"/>
      <c r="P64" s="54"/>
      <c r="Q64" s="133"/>
      <c r="R64" s="133"/>
      <c r="S64" s="133"/>
      <c r="T64" s="133"/>
      <c r="U64" s="133"/>
      <c r="V64" s="133"/>
      <c r="W64" s="133"/>
      <c r="X64" s="133"/>
    </row>
    <row r="65" spans="2:25 16384:16384" s="50" customFormat="1" ht="16.2" x14ac:dyDescent="0.3">
      <c r="C65" s="174" t="s">
        <v>37</v>
      </c>
      <c r="D65" s="175"/>
      <c r="E65" s="175"/>
      <c r="F65" s="442" t="str">
        <f>"# "&amp;C63</f>
        <v># Dosimeter</v>
      </c>
      <c r="G65" s="176"/>
      <c r="H65" s="176" t="s">
        <v>0</v>
      </c>
      <c r="I65" s="176" t="s">
        <v>0</v>
      </c>
      <c r="J65" s="177" t="s">
        <v>0</v>
      </c>
      <c r="K65" s="127"/>
      <c r="L65" s="164"/>
      <c r="M65" s="165"/>
      <c r="N65" s="165"/>
      <c r="O65" s="166"/>
      <c r="P65" s="54"/>
      <c r="Q65" s="133"/>
      <c r="R65" s="133"/>
      <c r="S65" s="133"/>
      <c r="T65" s="133"/>
      <c r="U65" s="133"/>
      <c r="V65" s="133"/>
      <c r="W65" s="133"/>
      <c r="X65" s="133"/>
    </row>
    <row r="66" spans="2:25 16384:16384" s="50" customFormat="1" ht="16.2" x14ac:dyDescent="0.3">
      <c r="C66" s="168"/>
      <c r="D66" s="444" t="str">
        <f>"# "&amp;C63</f>
        <v># Dosimeter</v>
      </c>
      <c r="E66" s="445"/>
      <c r="F66" s="443"/>
      <c r="G66" s="178" t="s">
        <v>47</v>
      </c>
      <c r="H66" s="442" t="s">
        <v>59</v>
      </c>
      <c r="I66" s="179" t="s">
        <v>50</v>
      </c>
      <c r="J66" s="180" t="s">
        <v>0</v>
      </c>
      <c r="K66" s="127"/>
      <c r="L66" s="164"/>
      <c r="M66" s="438" t="s">
        <v>46</v>
      </c>
      <c r="N66" s="438" t="str">
        <f>$C$30</f>
        <v>Dosimeter</v>
      </c>
      <c r="O66" s="166"/>
      <c r="P66" s="54"/>
      <c r="Q66" s="133"/>
      <c r="R66" s="133"/>
      <c r="S66" s="133"/>
      <c r="T66" s="133"/>
      <c r="U66" s="133"/>
      <c r="V66" s="133"/>
      <c r="W66" s="133"/>
      <c r="X66" s="133"/>
    </row>
    <row r="67" spans="2:25 16384:16384" s="50" customFormat="1" ht="16.2" x14ac:dyDescent="0.3">
      <c r="C67" s="181" t="s">
        <v>36</v>
      </c>
      <c r="D67" s="182" t="s">
        <v>13</v>
      </c>
      <c r="E67" s="183" t="s">
        <v>14</v>
      </c>
      <c r="F67" s="184" t="s">
        <v>45</v>
      </c>
      <c r="G67" s="185" t="str">
        <f>C63</f>
        <v>Dosimeter</v>
      </c>
      <c r="H67" s="446"/>
      <c r="I67" s="178" t="str">
        <f>$C$30</f>
        <v>Dosimeter</v>
      </c>
      <c r="J67" s="186" t="s">
        <v>44</v>
      </c>
      <c r="K67" s="127"/>
      <c r="L67" s="187"/>
      <c r="M67" s="439"/>
      <c r="N67" s="439"/>
      <c r="O67" s="186" t="s">
        <v>44</v>
      </c>
      <c r="P67" s="54"/>
      <c r="Q67" s="133" t="s">
        <v>40</v>
      </c>
      <c r="R67" s="133" t="s">
        <v>40</v>
      </c>
      <c r="S67" s="133" t="s">
        <v>40</v>
      </c>
      <c r="T67" s="188"/>
      <c r="U67" s="133" t="s">
        <v>60</v>
      </c>
      <c r="V67" s="133" t="s">
        <v>61</v>
      </c>
      <c r="W67" s="133" t="s">
        <v>62</v>
      </c>
      <c r="X67" s="133"/>
      <c r="XFD67" s="431"/>
    </row>
    <row r="68" spans="2:25 16384:16384" s="50" customFormat="1" ht="16.2" x14ac:dyDescent="0.3">
      <c r="B68" s="189"/>
      <c r="C68" s="228" t="s">
        <v>15</v>
      </c>
      <c r="D68" s="190">
        <v>1</v>
      </c>
      <c r="E68" s="191">
        <v>4</v>
      </c>
      <c r="F68" s="192">
        <f>IF(+E68&lt;&gt;0,E68,"&gt;")</f>
        <v>4</v>
      </c>
      <c r="G68" s="193">
        <f>+$D$63</f>
        <v>0</v>
      </c>
      <c r="H68" s="194">
        <v>0</v>
      </c>
      <c r="I68" s="195">
        <f>IF(Q68=2,"",+$D$63*(1-H68))</f>
        <v>0</v>
      </c>
      <c r="J68" s="196" t="str">
        <f>IF(Q68=0,W68,IF(Q68=1,U68,""))</f>
        <v>1 t/m 4 Dosimeter</v>
      </c>
      <c r="K68" s="127"/>
      <c r="L68" s="193">
        <f>IF(Q68=2,"",$L$63)</f>
        <v>0</v>
      </c>
      <c r="M68" s="194">
        <v>0</v>
      </c>
      <c r="N68" s="195">
        <f>IF(Q68=2,"",+$E$63*(1-M68))</f>
        <v>0</v>
      </c>
      <c r="O68" s="196" t="str">
        <f>IF(Q68=0,W68,IF(Q68=1,V68,""))</f>
        <v>1 t/m 4 Dosimeter</v>
      </c>
      <c r="P68" s="54"/>
      <c r="Q68" s="197">
        <f>IF(AND(D68&lt;&gt;" ",E68="&gt;"),0,IF(AND(D68=" ",E68="&gt;"),2,1))</f>
        <v>1</v>
      </c>
      <c r="R68" s="197">
        <v>0</v>
      </c>
      <c r="S68" s="197">
        <v>0</v>
      </c>
      <c r="T68" s="188"/>
      <c r="U68" s="198" t="str">
        <f>D68&amp; " t/m " &amp; E68 &amp; " " &amp; C63</f>
        <v>1 t/m 4 Dosimeter</v>
      </c>
      <c r="V68" s="198" t="str">
        <f xml:space="preserve"> "1 t/m " &amp; F68 &amp; " " &amp; C63</f>
        <v>1 t/m 4 Dosimeter</v>
      </c>
      <c r="W68" s="198" t="str">
        <f>F68&amp;" "&amp;E67&amp;" "&amp;C63</f>
        <v>4 tot en met Dosimeter</v>
      </c>
      <c r="X68" s="133"/>
      <c r="XFD68" s="431"/>
    </row>
    <row r="69" spans="2:25 16384:16384" s="50" customFormat="1" ht="16.2" x14ac:dyDescent="0.3">
      <c r="B69" s="189"/>
      <c r="C69" s="228" t="s">
        <v>16</v>
      </c>
      <c r="D69" s="190">
        <f>+E68+1</f>
        <v>5</v>
      </c>
      <c r="E69" s="191" t="s">
        <v>34</v>
      </c>
      <c r="F69" s="192" t="str">
        <f>IF(Q69=2,"",IF(+E69&lt;&gt;0,E69,"&gt;"))</f>
        <v>&gt;</v>
      </c>
      <c r="G69" s="193">
        <f>+$D$63</f>
        <v>0</v>
      </c>
      <c r="H69" s="194">
        <v>0</v>
      </c>
      <c r="I69" s="195">
        <f>IF(Q69=2,"",+$D$63*(1-H69))</f>
        <v>0</v>
      </c>
      <c r="J69" s="196" t="str">
        <f>IF(Q69=0,W69,IF(Q69=1,U69,""))</f>
        <v>&gt; 4 Dosimeter</v>
      </c>
      <c r="K69" s="127"/>
      <c r="L69" s="193">
        <f>IF(Q69=2,"",$L$63)</f>
        <v>0</v>
      </c>
      <c r="M69" s="194">
        <v>0</v>
      </c>
      <c r="N69" s="195">
        <f>IF(Q69=2,"",+$E$63*(1-M69))</f>
        <v>0</v>
      </c>
      <c r="O69" s="196" t="str">
        <f>+V69</f>
        <v>1 t/m &gt; Dosimeter</v>
      </c>
      <c r="P69" s="54"/>
      <c r="Q69" s="197">
        <f>IF(AND(D69&lt;&gt;" ",E69="&gt;"),0,IF(AND(D69=" ",E69="&gt;"),2,1))</f>
        <v>0</v>
      </c>
      <c r="R69" s="197">
        <f>IF(Q69&lt;&gt;2,IF(I69&gt;I68,1,0),0)</f>
        <v>0</v>
      </c>
      <c r="S69" s="197">
        <f>IF(Q69&lt;&gt;2,IF(N69&gt;N68,1,0),0)</f>
        <v>0</v>
      </c>
      <c r="T69" s="133"/>
      <c r="U69" s="198" t="str">
        <f>D69&amp; " t/m " &amp; E69 &amp; " " &amp; C63</f>
        <v>5 t/m &gt; Dosimeter</v>
      </c>
      <c r="V69" s="198" t="str">
        <f xml:space="preserve"> "1 t/m " &amp; F69 &amp; " " &amp; C63</f>
        <v>1 t/m &gt; Dosimeter</v>
      </c>
      <c r="W69" s="198" t="str">
        <f>F69&amp;" "&amp;E68&amp;" "&amp;C63</f>
        <v>&gt; 4 Dosimeter</v>
      </c>
      <c r="X69" s="133"/>
    </row>
    <row r="70" spans="2:25 16384:16384" s="50" customFormat="1" ht="16.2" x14ac:dyDescent="0.3">
      <c r="B70" s="189"/>
      <c r="C70" s="440" t="s">
        <v>72</v>
      </c>
      <c r="D70" s="440"/>
      <c r="E70" s="440"/>
      <c r="F70" s="440"/>
      <c r="G70" s="440"/>
      <c r="H70" s="199"/>
      <c r="I70" s="200" t="str">
        <f>IF(R70=0,"OK","Fout !")</f>
        <v>OK</v>
      </c>
      <c r="J70" s="102" t="s">
        <v>42</v>
      </c>
      <c r="K70" s="127"/>
      <c r="L70" s="127"/>
      <c r="M70" s="199"/>
      <c r="N70" s="200" t="str">
        <f>IF(S70=0,"OK","Fout !")</f>
        <v>OK</v>
      </c>
      <c r="O70" s="102" t="s">
        <v>42</v>
      </c>
      <c r="P70" s="54"/>
      <c r="Q70" s="201"/>
      <c r="R70" s="197">
        <f>SUM(R68:R69)</f>
        <v>0</v>
      </c>
      <c r="S70" s="197">
        <f>SUM(S68:S69)</f>
        <v>0</v>
      </c>
      <c r="T70" s="133"/>
      <c r="U70" s="133"/>
      <c r="V70" s="133"/>
      <c r="W70" s="133"/>
      <c r="X70" s="133"/>
    </row>
    <row r="71" spans="2:25 16384:16384" s="50" customFormat="1" ht="16.2" x14ac:dyDescent="0.3">
      <c r="B71" s="189"/>
      <c r="C71" s="440"/>
      <c r="D71" s="440"/>
      <c r="E71" s="440"/>
      <c r="F71" s="440"/>
      <c r="G71" s="440"/>
      <c r="H71" s="199"/>
      <c r="I71" s="199"/>
      <c r="J71" s="102"/>
      <c r="K71" s="127"/>
      <c r="L71" s="127"/>
      <c r="M71" s="127"/>
      <c r="N71" s="127"/>
      <c r="O71" s="127"/>
      <c r="P71" s="54"/>
      <c r="Q71" s="201"/>
      <c r="R71" s="197"/>
      <c r="S71" s="202"/>
      <c r="T71" s="133"/>
      <c r="U71" s="133"/>
      <c r="V71" s="133"/>
      <c r="W71" s="133"/>
      <c r="X71" s="133"/>
    </row>
    <row r="72" spans="2:25 16384:16384" s="50" customFormat="1" ht="16.2" x14ac:dyDescent="0.3">
      <c r="B72" s="189"/>
      <c r="C72" s="133"/>
      <c r="D72" s="77"/>
      <c r="E72" s="77"/>
      <c r="F72" s="77"/>
      <c r="G72" s="77"/>
      <c r="H72" s="199"/>
      <c r="I72" s="199"/>
      <c r="J72" s="102"/>
      <c r="L72" s="127"/>
      <c r="M72" s="127"/>
      <c r="N72" s="127"/>
      <c r="O72" s="127"/>
      <c r="P72" s="54"/>
      <c r="Q72" s="127"/>
      <c r="R72" s="201"/>
      <c r="S72" s="197"/>
      <c r="T72" s="202"/>
      <c r="U72" s="133"/>
      <c r="V72" s="133"/>
      <c r="W72" s="133"/>
      <c r="X72" s="133"/>
      <c r="Y72" s="133"/>
    </row>
    <row r="73" spans="2:25 16384:16384" s="50" customFormat="1" ht="16.2" x14ac:dyDescent="0.3">
      <c r="C73" s="143" t="s">
        <v>70</v>
      </c>
      <c r="D73" s="126" t="str">
        <f t="shared" ref="D73:M73" si="12">+D10</f>
        <v>Jaar 1</v>
      </c>
      <c r="E73" s="126" t="str">
        <f t="shared" si="12"/>
        <v>Jaar 2</v>
      </c>
      <c r="F73" s="126" t="str">
        <f t="shared" si="12"/>
        <v>Jaar 3</v>
      </c>
      <c r="G73" s="126" t="str">
        <f t="shared" si="12"/>
        <v>Jaar 4</v>
      </c>
      <c r="H73" s="126" t="str">
        <f t="shared" si="12"/>
        <v>Jaar 5</v>
      </c>
      <c r="I73" s="126" t="str">
        <f t="shared" si="12"/>
        <v>Jaar 6</v>
      </c>
      <c r="J73" s="126" t="str">
        <f t="shared" si="12"/>
        <v>Jaar 7</v>
      </c>
      <c r="K73" s="126" t="str">
        <f t="shared" si="12"/>
        <v>Jaar 8</v>
      </c>
      <c r="L73" s="126" t="str">
        <f t="shared" si="12"/>
        <v>Jaar 9</v>
      </c>
      <c r="M73" s="126" t="str">
        <f t="shared" si="12"/>
        <v>Jaar 10</v>
      </c>
      <c r="N73" s="127"/>
      <c r="O73" s="127"/>
      <c r="P73" s="54"/>
      <c r="Q73" s="127"/>
      <c r="R73" s="133"/>
      <c r="S73" s="133"/>
      <c r="T73" s="133"/>
      <c r="U73" s="133"/>
      <c r="V73" s="133"/>
      <c r="W73" s="133"/>
      <c r="X73" s="133"/>
      <c r="Y73" s="133"/>
    </row>
    <row r="74" spans="2:25 16384:16384" s="50" customFormat="1" ht="16.2" x14ac:dyDescent="0.3">
      <c r="C74" s="229" t="s">
        <v>137</v>
      </c>
      <c r="D74" s="206">
        <f t="shared" ref="D74:M74" si="13">+D12</f>
        <v>4</v>
      </c>
      <c r="E74" s="206">
        <f t="shared" si="13"/>
        <v>4</v>
      </c>
      <c r="F74" s="206">
        <f t="shared" si="13"/>
        <v>6</v>
      </c>
      <c r="G74" s="206">
        <f t="shared" si="13"/>
        <v>8</v>
      </c>
      <c r="H74" s="206">
        <f t="shared" si="13"/>
        <v>8</v>
      </c>
      <c r="I74" s="206">
        <f t="shared" si="13"/>
        <v>8</v>
      </c>
      <c r="J74" s="206">
        <f t="shared" si="13"/>
        <v>8</v>
      </c>
      <c r="K74" s="206">
        <f t="shared" si="13"/>
        <v>8</v>
      </c>
      <c r="L74" s="206">
        <f t="shared" si="13"/>
        <v>8</v>
      </c>
      <c r="M74" s="206">
        <f t="shared" si="13"/>
        <v>8</v>
      </c>
      <c r="N74" s="127"/>
      <c r="O74" s="127"/>
      <c r="P74" s="54"/>
      <c r="Q74" s="127"/>
      <c r="R74" s="133"/>
      <c r="S74" s="133"/>
      <c r="T74" s="133"/>
      <c r="U74" s="133"/>
      <c r="V74" s="133"/>
      <c r="W74" s="133"/>
      <c r="X74" s="133"/>
      <c r="Y74" s="133"/>
    </row>
    <row r="75" spans="2:25 16384:16384" s="50" customFormat="1" ht="16.2" x14ac:dyDescent="0.3">
      <c r="C75" s="229" t="s">
        <v>53</v>
      </c>
      <c r="D75" s="207">
        <f>+D74</f>
        <v>4</v>
      </c>
      <c r="E75" s="207">
        <f t="shared" ref="E75:M75" si="14">+E74-D74</f>
        <v>0</v>
      </c>
      <c r="F75" s="207">
        <f t="shared" si="14"/>
        <v>2</v>
      </c>
      <c r="G75" s="207">
        <f t="shared" si="14"/>
        <v>2</v>
      </c>
      <c r="H75" s="207">
        <f t="shared" si="14"/>
        <v>0</v>
      </c>
      <c r="I75" s="207">
        <f t="shared" si="14"/>
        <v>0</v>
      </c>
      <c r="J75" s="207">
        <f t="shared" si="14"/>
        <v>0</v>
      </c>
      <c r="K75" s="207">
        <f t="shared" si="14"/>
        <v>0</v>
      </c>
      <c r="L75" s="207">
        <f t="shared" si="14"/>
        <v>0</v>
      </c>
      <c r="M75" s="207">
        <f t="shared" si="14"/>
        <v>0</v>
      </c>
      <c r="N75" s="127"/>
      <c r="O75" s="127"/>
      <c r="P75" s="54"/>
      <c r="Q75" s="127"/>
      <c r="R75" s="133"/>
      <c r="S75" s="133"/>
      <c r="T75" s="133"/>
      <c r="U75" s="133"/>
      <c r="V75" s="133"/>
      <c r="W75" s="133"/>
      <c r="X75" s="133"/>
      <c r="Y75" s="133"/>
    </row>
    <row r="76" spans="2:25 16384:16384" s="50" customFormat="1" ht="13.8" x14ac:dyDescent="0.3">
      <c r="C76" s="229" t="str">
        <f>"Prijs per "&amp;C63&amp;" conform staffel"</f>
        <v>Prijs per Dosimeter conform staffel</v>
      </c>
      <c r="D76" s="208">
        <f>VLOOKUP(D74,$D$68:$I$69,6,TRUE)</f>
        <v>0</v>
      </c>
      <c r="E76" s="208">
        <f t="shared" ref="E76:M76" si="15">VLOOKUP(E74,$D$68:$I$69,6,TRUE)</f>
        <v>0</v>
      </c>
      <c r="F76" s="208">
        <f t="shared" si="15"/>
        <v>0</v>
      </c>
      <c r="G76" s="208">
        <f t="shared" si="15"/>
        <v>0</v>
      </c>
      <c r="H76" s="208">
        <f t="shared" si="15"/>
        <v>0</v>
      </c>
      <c r="I76" s="208">
        <f t="shared" si="15"/>
        <v>0</v>
      </c>
      <c r="J76" s="208">
        <f t="shared" si="15"/>
        <v>0</v>
      </c>
      <c r="K76" s="208">
        <f t="shared" si="15"/>
        <v>0</v>
      </c>
      <c r="L76" s="208">
        <f t="shared" si="15"/>
        <v>0</v>
      </c>
      <c r="M76" s="208">
        <f t="shared" si="15"/>
        <v>0</v>
      </c>
      <c r="N76" s="133"/>
      <c r="O76" s="133"/>
      <c r="P76" s="54"/>
      <c r="Q76" s="133"/>
      <c r="R76" s="133"/>
      <c r="S76" s="133"/>
      <c r="T76" s="133"/>
      <c r="U76" s="133"/>
      <c r="V76" s="133"/>
      <c r="W76" s="133"/>
      <c r="X76" s="133"/>
      <c r="Y76" s="133"/>
    </row>
    <row r="77" spans="2:25 16384:16384" s="50" customFormat="1" ht="14.4" thickBot="1" x14ac:dyDescent="0.35">
      <c r="C77" s="229" t="s">
        <v>54</v>
      </c>
      <c r="D77" s="209">
        <f t="shared" ref="D77:M77" si="16">IF(ISERROR(+D76*D75),0,+D76*D75)</f>
        <v>0</v>
      </c>
      <c r="E77" s="209">
        <f t="shared" si="16"/>
        <v>0</v>
      </c>
      <c r="F77" s="209">
        <f t="shared" si="16"/>
        <v>0</v>
      </c>
      <c r="G77" s="209">
        <f t="shared" si="16"/>
        <v>0</v>
      </c>
      <c r="H77" s="209">
        <f t="shared" si="16"/>
        <v>0</v>
      </c>
      <c r="I77" s="209">
        <f t="shared" si="16"/>
        <v>0</v>
      </c>
      <c r="J77" s="209">
        <f t="shared" si="16"/>
        <v>0</v>
      </c>
      <c r="K77" s="209">
        <f t="shared" si="16"/>
        <v>0</v>
      </c>
      <c r="L77" s="209">
        <f t="shared" si="16"/>
        <v>0</v>
      </c>
      <c r="M77" s="209">
        <f t="shared" si="16"/>
        <v>0</v>
      </c>
      <c r="N77" s="133"/>
      <c r="O77" s="133"/>
      <c r="P77" s="54"/>
      <c r="Q77" s="133"/>
      <c r="R77" s="133"/>
      <c r="S77" s="133"/>
      <c r="T77" s="133"/>
      <c r="U77" s="133"/>
      <c r="V77" s="133"/>
      <c r="W77" s="133"/>
      <c r="X77" s="133"/>
      <c r="Y77" s="133"/>
    </row>
    <row r="78" spans="2:25 16384:16384" s="50" customFormat="1" ht="17.399999999999999" thickTop="1" thickBot="1" x14ac:dyDescent="0.35">
      <c r="C78" s="210" t="s">
        <v>73</v>
      </c>
      <c r="D78" s="211">
        <f>SUM(D77:M77)</f>
        <v>0</v>
      </c>
      <c r="E78" s="77"/>
      <c r="F78" s="77"/>
      <c r="G78" s="77"/>
      <c r="H78" s="77"/>
      <c r="I78" s="77"/>
      <c r="J78" s="77"/>
      <c r="K78" s="77"/>
      <c r="L78" s="127"/>
      <c r="M78" s="133"/>
      <c r="N78" s="133"/>
      <c r="O78" s="133"/>
      <c r="P78" s="54"/>
      <c r="Q78" s="133"/>
      <c r="R78" s="133"/>
      <c r="S78" s="133"/>
      <c r="T78" s="133"/>
      <c r="U78" s="133"/>
      <c r="V78" s="133"/>
      <c r="W78" s="133"/>
      <c r="X78" s="133"/>
      <c r="Y78" s="133"/>
    </row>
    <row r="79" spans="2:25 16384:16384" s="50" customFormat="1" ht="16.8" thickTop="1" x14ac:dyDescent="0.3">
      <c r="C79" s="77"/>
      <c r="D79" s="77"/>
      <c r="E79" s="77"/>
      <c r="F79" s="77"/>
      <c r="G79" s="77"/>
      <c r="H79" s="77"/>
      <c r="I79" s="77"/>
      <c r="J79" s="77"/>
      <c r="K79" s="77"/>
      <c r="L79" s="127"/>
      <c r="M79" s="133"/>
      <c r="N79" s="133"/>
      <c r="O79" s="133"/>
      <c r="P79" s="54"/>
      <c r="Q79" s="133"/>
      <c r="R79" s="133"/>
      <c r="S79" s="133"/>
      <c r="T79" s="133"/>
      <c r="U79" s="133"/>
      <c r="V79" s="133"/>
      <c r="W79" s="133"/>
      <c r="X79" s="133"/>
      <c r="Y79" s="133"/>
    </row>
    <row r="80" spans="2:25 16384:16384" s="50" customFormat="1" ht="16.2" x14ac:dyDescent="0.3">
      <c r="C80" s="143" t="s">
        <v>55</v>
      </c>
      <c r="D80" s="126" t="str">
        <f>+D73</f>
        <v>Jaar 1</v>
      </c>
      <c r="E80" s="126" t="str">
        <f t="shared" ref="E80:M80" si="17">+E73</f>
        <v>Jaar 2</v>
      </c>
      <c r="F80" s="126" t="str">
        <f t="shared" si="17"/>
        <v>Jaar 3</v>
      </c>
      <c r="G80" s="126" t="str">
        <f t="shared" si="17"/>
        <v>Jaar 4</v>
      </c>
      <c r="H80" s="126" t="str">
        <f t="shared" si="17"/>
        <v>Jaar 5</v>
      </c>
      <c r="I80" s="126" t="str">
        <f t="shared" si="17"/>
        <v>Jaar 6</v>
      </c>
      <c r="J80" s="126" t="str">
        <f t="shared" si="17"/>
        <v>Jaar 7</v>
      </c>
      <c r="K80" s="126" t="str">
        <f t="shared" si="17"/>
        <v>Jaar 8</v>
      </c>
      <c r="L80" s="126" t="str">
        <f t="shared" si="17"/>
        <v>Jaar 9</v>
      </c>
      <c r="M80" s="126" t="str">
        <f t="shared" si="17"/>
        <v>Jaar 10</v>
      </c>
      <c r="N80" s="133"/>
      <c r="O80" s="133"/>
      <c r="P80" s="54"/>
      <c r="Q80" s="133"/>
      <c r="R80" s="133"/>
      <c r="S80" s="133"/>
      <c r="T80" s="133"/>
      <c r="U80" s="133"/>
      <c r="V80" s="133"/>
      <c r="W80" s="133"/>
      <c r="X80" s="133"/>
      <c r="Y80" s="133"/>
    </row>
    <row r="81" spans="2:25" s="50" customFormat="1" ht="13.8" x14ac:dyDescent="0.3">
      <c r="C81" s="229" t="s">
        <v>137</v>
      </c>
      <c r="D81" s="207">
        <f>+D74</f>
        <v>4</v>
      </c>
      <c r="E81" s="207">
        <f>+E74</f>
        <v>4</v>
      </c>
      <c r="F81" s="207">
        <f>+F74</f>
        <v>6</v>
      </c>
      <c r="G81" s="207">
        <f>+G74</f>
        <v>8</v>
      </c>
      <c r="H81" s="207">
        <f>+H74</f>
        <v>8</v>
      </c>
      <c r="I81" s="207">
        <f t="shared" ref="I81:M81" si="18">+I74</f>
        <v>8</v>
      </c>
      <c r="J81" s="207">
        <f t="shared" si="18"/>
        <v>8</v>
      </c>
      <c r="K81" s="207">
        <f t="shared" si="18"/>
        <v>8</v>
      </c>
      <c r="L81" s="207">
        <f t="shared" si="18"/>
        <v>8</v>
      </c>
      <c r="M81" s="207">
        <f t="shared" si="18"/>
        <v>8</v>
      </c>
      <c r="N81" s="133"/>
      <c r="O81" s="133"/>
      <c r="P81" s="54"/>
      <c r="Q81" s="133"/>
      <c r="R81" s="133"/>
      <c r="S81" s="133"/>
      <c r="T81" s="133"/>
      <c r="U81" s="133"/>
      <c r="V81" s="133"/>
      <c r="W81" s="133"/>
      <c r="X81" s="133"/>
      <c r="Y81" s="133"/>
    </row>
    <row r="82" spans="2:25" s="50" customFormat="1" ht="13.8" x14ac:dyDescent="0.3">
      <c r="C82" s="229" t="str">
        <f>"Prijs per "&amp;C63&amp;" conform staffel"</f>
        <v>Prijs per Dosimeter conform staffel</v>
      </c>
      <c r="D82" s="208">
        <f>VLOOKUP(D81,$D$68:$N$69,11,TRUE)</f>
        <v>0</v>
      </c>
      <c r="E82" s="208">
        <f t="shared" ref="E82:M82" si="19">VLOOKUP(E81,$D$68:$N$69,11,TRUE)</f>
        <v>0</v>
      </c>
      <c r="F82" s="208">
        <f t="shared" si="19"/>
        <v>0</v>
      </c>
      <c r="G82" s="208">
        <f t="shared" si="19"/>
        <v>0</v>
      </c>
      <c r="H82" s="208">
        <f t="shared" si="19"/>
        <v>0</v>
      </c>
      <c r="I82" s="208">
        <f t="shared" si="19"/>
        <v>0</v>
      </c>
      <c r="J82" s="208">
        <f t="shared" si="19"/>
        <v>0</v>
      </c>
      <c r="K82" s="208">
        <f t="shared" si="19"/>
        <v>0</v>
      </c>
      <c r="L82" s="208">
        <f t="shared" si="19"/>
        <v>0</v>
      </c>
      <c r="M82" s="208">
        <f t="shared" si="19"/>
        <v>0</v>
      </c>
      <c r="N82" s="133"/>
      <c r="O82" s="133"/>
      <c r="P82" s="54"/>
      <c r="Q82" s="133"/>
      <c r="R82" s="133"/>
      <c r="S82" s="133"/>
      <c r="T82" s="133"/>
      <c r="U82" s="133"/>
      <c r="V82" s="133"/>
      <c r="W82" s="133"/>
      <c r="X82" s="133"/>
      <c r="Y82" s="133"/>
    </row>
    <row r="83" spans="2:25" s="50" customFormat="1" ht="14.4" thickBot="1" x14ac:dyDescent="0.35">
      <c r="C83" s="229" t="s">
        <v>54</v>
      </c>
      <c r="D83" s="209">
        <f>IF(ISERROR(+D82*D81),0,+D82*D81)</f>
        <v>0</v>
      </c>
      <c r="E83" s="209">
        <f>IF(ISERROR(+E82*E81),0,+E82*E81)</f>
        <v>0</v>
      </c>
      <c r="F83" s="209">
        <f>IF(ISERROR(+F82*F81),0,+F82*F81)</f>
        <v>0</v>
      </c>
      <c r="G83" s="209">
        <f>IF(ISERROR(+G82*G81),0,+G82*G81)</f>
        <v>0</v>
      </c>
      <c r="H83" s="209">
        <f>IF(ISERROR(+H82*H81),0,+H82*H81)</f>
        <v>0</v>
      </c>
      <c r="I83" s="209">
        <f t="shared" ref="I83" si="20">IF(ISERROR(+I82*I81),0,+I82*I81)</f>
        <v>0</v>
      </c>
      <c r="J83" s="209">
        <f t="shared" ref="J83" si="21">IF(ISERROR(+J82*J81),0,+J82*J81)</f>
        <v>0</v>
      </c>
      <c r="K83" s="209">
        <f t="shared" ref="K83" si="22">IF(ISERROR(+K82*K81),0,+K82*K81)</f>
        <v>0</v>
      </c>
      <c r="L83" s="209">
        <f t="shared" ref="L83" si="23">IF(ISERROR(+L82*L81),0,+L82*L81)</f>
        <v>0</v>
      </c>
      <c r="M83" s="209">
        <f t="shared" ref="M83" si="24">IF(ISERROR(+M82*M81),0,+M82*M81)</f>
        <v>0</v>
      </c>
      <c r="N83" s="133"/>
      <c r="O83" s="133"/>
      <c r="P83" s="54"/>
      <c r="Q83" s="133"/>
      <c r="R83" s="133"/>
      <c r="S83" s="133"/>
      <c r="T83" s="133"/>
      <c r="U83" s="133"/>
      <c r="V83" s="133"/>
      <c r="W83" s="133"/>
      <c r="X83" s="133"/>
      <c r="Y83" s="133"/>
    </row>
    <row r="84" spans="2:25" s="50" customFormat="1" ht="17.399999999999999" thickTop="1" thickBot="1" x14ac:dyDescent="0.35">
      <c r="C84" s="210" t="s">
        <v>73</v>
      </c>
      <c r="D84" s="211">
        <f>SUM(D83:M83)</f>
        <v>0</v>
      </c>
      <c r="E84" s="77"/>
      <c r="F84" s="77"/>
      <c r="G84" s="77"/>
      <c r="H84" s="77"/>
      <c r="I84" s="77"/>
      <c r="J84" s="77"/>
      <c r="K84" s="77"/>
      <c r="L84" s="127"/>
      <c r="M84" s="133"/>
      <c r="N84" s="133"/>
      <c r="O84" s="133"/>
      <c r="P84" s="54"/>
      <c r="Q84" s="133"/>
      <c r="R84" s="133"/>
      <c r="S84" s="133"/>
      <c r="T84" s="133"/>
      <c r="U84" s="133"/>
      <c r="V84" s="133"/>
      <c r="W84" s="133"/>
      <c r="X84" s="133"/>
      <c r="Y84" s="133"/>
    </row>
    <row r="85" spans="2:25" s="50" customFormat="1" ht="16.8" thickTop="1" x14ac:dyDescent="0.3">
      <c r="C85" s="77"/>
      <c r="D85" s="77"/>
      <c r="E85" s="77"/>
      <c r="F85" s="77"/>
      <c r="G85" s="77"/>
      <c r="H85" s="77"/>
      <c r="I85" s="77"/>
      <c r="J85" s="77"/>
      <c r="K85" s="77"/>
      <c r="L85" s="127"/>
      <c r="M85" s="133"/>
      <c r="N85" s="133"/>
      <c r="O85" s="133"/>
      <c r="P85" s="54"/>
      <c r="Q85" s="133"/>
      <c r="R85" s="133"/>
      <c r="S85" s="133"/>
      <c r="T85" s="133"/>
      <c r="U85" s="133"/>
      <c r="V85" s="133"/>
      <c r="W85" s="133"/>
      <c r="X85" s="133"/>
      <c r="Y85" s="133"/>
    </row>
    <row r="86" spans="2:25" s="50" customFormat="1" ht="16.2" x14ac:dyDescent="0.3">
      <c r="C86" s="143" t="s">
        <v>32</v>
      </c>
      <c r="D86" s="268" t="s">
        <v>41</v>
      </c>
      <c r="E86" s="77"/>
      <c r="F86" s="77"/>
      <c r="G86" s="77"/>
      <c r="H86" s="77"/>
      <c r="I86" s="77"/>
      <c r="J86" s="77"/>
      <c r="K86" s="127"/>
      <c r="L86" s="127"/>
      <c r="M86" s="133"/>
      <c r="N86" s="133"/>
      <c r="O86" s="133"/>
      <c r="P86" s="54"/>
      <c r="Q86" s="133"/>
      <c r="R86" s="133"/>
      <c r="S86" s="133"/>
      <c r="T86" s="133"/>
      <c r="U86" s="133"/>
      <c r="V86" s="133"/>
      <c r="W86" s="133"/>
      <c r="X86" s="133"/>
      <c r="Y86" s="133"/>
    </row>
    <row r="87" spans="2:25" s="50" customFormat="1" ht="16.8" thickBot="1" x14ac:dyDescent="0.35">
      <c r="C87" s="213" t="s">
        <v>56</v>
      </c>
      <c r="D87" s="227">
        <f>+D84+D78</f>
        <v>0</v>
      </c>
      <c r="E87" s="215"/>
      <c r="G87" s="77"/>
      <c r="H87" s="77"/>
      <c r="I87" s="77"/>
      <c r="J87" s="77"/>
      <c r="K87" s="127"/>
      <c r="L87" s="127"/>
      <c r="M87" s="133"/>
      <c r="N87" s="133"/>
      <c r="O87" s="133"/>
      <c r="P87" s="54"/>
      <c r="Q87" s="133"/>
      <c r="R87" s="133"/>
      <c r="S87" s="133"/>
      <c r="T87" s="133"/>
      <c r="U87" s="133"/>
      <c r="V87" s="133"/>
      <c r="W87" s="133"/>
      <c r="X87" s="133"/>
      <c r="Y87" s="133"/>
    </row>
    <row r="88" spans="2:25" s="50" customFormat="1" ht="17.399999999999999" thickTop="1" thickBot="1" x14ac:dyDescent="0.35">
      <c r="C88" s="216"/>
      <c r="D88" s="217"/>
      <c r="E88" s="217"/>
      <c r="F88" s="218"/>
      <c r="G88" s="216"/>
      <c r="H88" s="216"/>
      <c r="I88" s="216"/>
      <c r="J88" s="216"/>
      <c r="K88" s="219"/>
      <c r="L88" s="219"/>
      <c r="M88" s="220"/>
      <c r="N88" s="220"/>
      <c r="O88" s="220"/>
      <c r="P88" s="54"/>
      <c r="Q88" s="133"/>
      <c r="R88" s="133"/>
      <c r="S88" s="133"/>
      <c r="T88" s="133"/>
      <c r="U88" s="133"/>
      <c r="V88" s="133"/>
      <c r="W88" s="133"/>
      <c r="X88" s="133"/>
      <c r="Y88" s="133"/>
    </row>
    <row r="89" spans="2:25" s="50" customFormat="1" ht="16.2" x14ac:dyDescent="0.3">
      <c r="C89" s="221"/>
      <c r="D89" s="222"/>
      <c r="E89" s="222"/>
      <c r="F89" s="223"/>
      <c r="G89" s="221"/>
      <c r="H89" s="221"/>
      <c r="I89" s="221"/>
      <c r="J89" s="221"/>
      <c r="K89" s="224"/>
      <c r="L89" s="224"/>
      <c r="M89" s="225"/>
      <c r="N89" s="225"/>
      <c r="O89" s="225"/>
      <c r="P89" s="54"/>
      <c r="Q89" s="133"/>
      <c r="R89" s="133"/>
      <c r="S89" s="133"/>
      <c r="T89" s="133"/>
      <c r="U89" s="133"/>
      <c r="V89" s="133"/>
      <c r="W89" s="133"/>
      <c r="X89" s="133"/>
      <c r="Y89" s="133"/>
    </row>
    <row r="90" spans="2:25" s="50" customFormat="1" ht="24.6" x14ac:dyDescent="0.3">
      <c r="B90" s="142">
        <v>3</v>
      </c>
      <c r="C90" s="143" t="s">
        <v>79</v>
      </c>
      <c r="D90" s="144"/>
      <c r="E90" s="144"/>
      <c r="F90" s="145"/>
      <c r="G90" s="145"/>
      <c r="H90" s="145"/>
      <c r="I90" s="145"/>
      <c r="J90" s="145"/>
      <c r="K90" s="145"/>
      <c r="L90" s="145"/>
      <c r="M90" s="145"/>
      <c r="N90" s="145"/>
      <c r="O90" s="146"/>
      <c r="P90" s="54"/>
      <c r="Q90" s="133"/>
      <c r="R90" s="133"/>
      <c r="S90" s="133"/>
      <c r="T90" s="133"/>
      <c r="U90" s="133"/>
      <c r="V90" s="133"/>
      <c r="W90" s="133"/>
      <c r="X90" s="133"/>
      <c r="Y90" s="133"/>
    </row>
    <row r="91" spans="2:25" s="50" customFormat="1" ht="16.2" x14ac:dyDescent="0.3">
      <c r="C91" s="77"/>
      <c r="D91" s="77"/>
      <c r="E91" s="77"/>
      <c r="F91" s="77"/>
      <c r="G91" s="77"/>
      <c r="H91" s="77"/>
      <c r="I91" s="77"/>
      <c r="J91" s="77"/>
      <c r="K91" s="127"/>
      <c r="L91" s="127"/>
      <c r="M91" s="133"/>
      <c r="N91" s="133"/>
      <c r="O91" s="133"/>
      <c r="P91" s="54"/>
      <c r="Q91" s="133"/>
      <c r="R91" s="133"/>
      <c r="S91" s="133"/>
      <c r="T91" s="133"/>
      <c r="U91" s="133"/>
      <c r="V91" s="133"/>
      <c r="W91" s="133"/>
      <c r="X91" s="133"/>
      <c r="Y91" s="133"/>
    </row>
    <row r="92" spans="2:25" s="50" customFormat="1" ht="16.2" x14ac:dyDescent="0.3">
      <c r="C92" s="78" t="s">
        <v>74</v>
      </c>
      <c r="D92" s="153" t="s">
        <v>0</v>
      </c>
      <c r="E92" s="154"/>
      <c r="F92" s="155" t="s">
        <v>0</v>
      </c>
      <c r="G92" s="155"/>
      <c r="H92" s="155"/>
      <c r="I92" s="155"/>
      <c r="J92" s="156"/>
      <c r="K92" s="127"/>
      <c r="L92" s="78" t="s">
        <v>164</v>
      </c>
      <c r="M92" s="157"/>
      <c r="N92" s="157"/>
      <c r="O92" s="158"/>
      <c r="P92" s="54"/>
      <c r="Q92" s="133"/>
      <c r="R92" s="133"/>
      <c r="S92" s="133"/>
      <c r="T92" s="133"/>
      <c r="U92" s="133"/>
      <c r="V92" s="133"/>
      <c r="W92" s="133"/>
      <c r="X92" s="133"/>
    </row>
    <row r="93" spans="2:25" s="50" customFormat="1" ht="16.2" x14ac:dyDescent="0.3">
      <c r="C93" s="159"/>
      <c r="D93" s="160"/>
      <c r="E93" s="161" t="s">
        <v>38</v>
      </c>
      <c r="F93" s="162"/>
      <c r="G93" s="162"/>
      <c r="H93" s="162"/>
      <c r="I93" s="162"/>
      <c r="J93" s="163"/>
      <c r="K93" s="127"/>
      <c r="L93" s="164"/>
      <c r="M93" s="165"/>
      <c r="N93" s="165"/>
      <c r="O93" s="166"/>
      <c r="P93" s="54"/>
      <c r="Q93" s="133"/>
      <c r="R93" s="133"/>
      <c r="S93" s="133"/>
      <c r="T93" s="133"/>
      <c r="U93" s="133"/>
      <c r="V93" s="133"/>
      <c r="W93" s="133"/>
      <c r="X93" s="133"/>
    </row>
    <row r="94" spans="2:25" s="50" customFormat="1" ht="16.2" x14ac:dyDescent="0.3">
      <c r="C94" s="167" t="s">
        <v>0</v>
      </c>
      <c r="D94" s="160" t="s">
        <v>47</v>
      </c>
      <c r="E94" s="161" t="s">
        <v>58</v>
      </c>
      <c r="F94" s="162"/>
      <c r="G94" s="162"/>
      <c r="H94" s="162"/>
      <c r="I94" s="162"/>
      <c r="J94" s="163"/>
      <c r="K94" s="127"/>
      <c r="L94" s="164"/>
      <c r="M94" s="165"/>
      <c r="N94" s="165"/>
      <c r="O94" s="166"/>
      <c r="P94" s="54"/>
      <c r="Q94" s="133"/>
      <c r="R94" s="133"/>
      <c r="S94" s="133"/>
      <c r="T94" s="133"/>
      <c r="U94" s="133"/>
      <c r="V94" s="133"/>
      <c r="W94" s="133"/>
      <c r="X94" s="133"/>
    </row>
    <row r="95" spans="2:25" s="50" customFormat="1" ht="16.2" x14ac:dyDescent="0.3">
      <c r="C95" s="168" t="s">
        <v>35</v>
      </c>
      <c r="D95" s="169" t="str">
        <f>C96</f>
        <v>Reader</v>
      </c>
      <c r="E95" s="161" t="s">
        <v>49</v>
      </c>
      <c r="F95" s="162"/>
      <c r="G95" s="162"/>
      <c r="H95" s="162"/>
      <c r="I95" s="162"/>
      <c r="J95" s="163"/>
      <c r="K95" s="127"/>
      <c r="L95" s="164"/>
      <c r="M95" s="165"/>
      <c r="N95" s="165"/>
      <c r="O95" s="166"/>
      <c r="P95" s="54"/>
      <c r="Q95" s="133"/>
      <c r="R95" s="133"/>
      <c r="S95" s="133"/>
      <c r="T95" s="133"/>
      <c r="U95" s="133"/>
      <c r="V95" s="133"/>
      <c r="W95" s="133"/>
      <c r="X95" s="133"/>
    </row>
    <row r="96" spans="2:25" s="50" customFormat="1" ht="16.2" x14ac:dyDescent="0.3">
      <c r="C96" s="124" t="s">
        <v>78</v>
      </c>
      <c r="D96" s="171">
        <v>0</v>
      </c>
      <c r="E96" s="171">
        <v>0</v>
      </c>
      <c r="F96" s="162" t="s">
        <v>0</v>
      </c>
      <c r="G96" s="162"/>
      <c r="H96" s="162"/>
      <c r="I96" s="162"/>
      <c r="J96" s="163"/>
      <c r="K96" s="127"/>
      <c r="L96" s="172">
        <f>+E96</f>
        <v>0</v>
      </c>
      <c r="M96" s="165"/>
      <c r="N96" s="165"/>
      <c r="O96" s="166"/>
      <c r="P96" s="54"/>
      <c r="Q96" s="133"/>
      <c r="R96" s="133"/>
      <c r="S96" s="133"/>
      <c r="T96" s="133"/>
      <c r="U96" s="133"/>
      <c r="V96" s="133"/>
      <c r="W96" s="133"/>
      <c r="X96" s="133"/>
    </row>
    <row r="97" spans="2:25 16384:16384" s="50" customFormat="1" ht="16.2" x14ac:dyDescent="0.3">
      <c r="C97" s="173"/>
      <c r="D97" s="162"/>
      <c r="E97" s="162"/>
      <c r="F97" s="161" t="s">
        <v>0</v>
      </c>
      <c r="G97" s="161"/>
      <c r="H97" s="161" t="s">
        <v>0</v>
      </c>
      <c r="I97" s="161" t="s">
        <v>0</v>
      </c>
      <c r="J97" s="163"/>
      <c r="K97" s="127"/>
      <c r="L97" s="164"/>
      <c r="M97" s="165"/>
      <c r="N97" s="165"/>
      <c r="O97" s="166"/>
      <c r="P97" s="54"/>
      <c r="Q97" s="133"/>
      <c r="R97" s="133"/>
      <c r="S97" s="133"/>
      <c r="T97" s="133"/>
      <c r="U97" s="133"/>
      <c r="V97" s="133"/>
      <c r="W97" s="133"/>
      <c r="X97" s="133"/>
    </row>
    <row r="98" spans="2:25 16384:16384" s="50" customFormat="1" ht="16.2" x14ac:dyDescent="0.3">
      <c r="C98" s="174" t="s">
        <v>37</v>
      </c>
      <c r="D98" s="175"/>
      <c r="E98" s="175"/>
      <c r="F98" s="161" t="s">
        <v>0</v>
      </c>
      <c r="G98" s="176"/>
      <c r="H98" s="176" t="s">
        <v>0</v>
      </c>
      <c r="I98" s="176" t="s">
        <v>0</v>
      </c>
      <c r="J98" s="177" t="s">
        <v>0</v>
      </c>
      <c r="K98" s="127"/>
      <c r="L98" s="164"/>
      <c r="M98" s="165"/>
      <c r="N98" s="165"/>
      <c r="O98" s="166"/>
      <c r="P98" s="54"/>
      <c r="Q98" s="133"/>
      <c r="R98" s="133"/>
      <c r="S98" s="133"/>
      <c r="T98" s="133"/>
      <c r="U98" s="133"/>
      <c r="V98" s="133"/>
      <c r="W98" s="133"/>
      <c r="X98" s="133"/>
    </row>
    <row r="99" spans="2:25 16384:16384" s="50" customFormat="1" ht="16.2" x14ac:dyDescent="0.3">
      <c r="C99" s="168"/>
      <c r="D99" s="444" t="str">
        <f>"# "&amp;C96</f>
        <v># Reader</v>
      </c>
      <c r="E99" s="445"/>
      <c r="F99" s="334" t="str">
        <f>"# "&amp;C96</f>
        <v># Reader</v>
      </c>
      <c r="G99" s="178" t="s">
        <v>47</v>
      </c>
      <c r="H99" s="442" t="s">
        <v>59</v>
      </c>
      <c r="I99" s="179" t="s">
        <v>50</v>
      </c>
      <c r="J99" s="180" t="s">
        <v>0</v>
      </c>
      <c r="K99" s="127"/>
      <c r="L99" s="164"/>
      <c r="M99" s="438" t="s">
        <v>46</v>
      </c>
      <c r="N99" s="179" t="s">
        <v>50</v>
      </c>
      <c r="O99" s="166"/>
      <c r="P99" s="54"/>
      <c r="Q99" s="133"/>
      <c r="R99" s="133"/>
      <c r="S99" s="133"/>
      <c r="T99" s="133"/>
      <c r="U99" s="133"/>
      <c r="V99" s="133"/>
      <c r="W99" s="133"/>
      <c r="X99" s="133"/>
    </row>
    <row r="100" spans="2:25 16384:16384" s="50" customFormat="1" ht="16.2" x14ac:dyDescent="0.3">
      <c r="C100" s="181" t="s">
        <v>36</v>
      </c>
      <c r="D100" s="182" t="s">
        <v>13</v>
      </c>
      <c r="E100" s="183" t="s">
        <v>14</v>
      </c>
      <c r="F100" s="184" t="s">
        <v>45</v>
      </c>
      <c r="G100" s="185" t="str">
        <f>C96</f>
        <v>Reader</v>
      </c>
      <c r="H100" s="446"/>
      <c r="I100" s="178" t="s">
        <v>78</v>
      </c>
      <c r="J100" s="186" t="s">
        <v>44</v>
      </c>
      <c r="K100" s="127"/>
      <c r="L100" s="187"/>
      <c r="M100" s="439"/>
      <c r="N100" s="334" t="s">
        <v>78</v>
      </c>
      <c r="O100" s="186" t="s">
        <v>44</v>
      </c>
      <c r="P100" s="54"/>
      <c r="Q100" s="133" t="s">
        <v>40</v>
      </c>
      <c r="R100" s="133" t="s">
        <v>40</v>
      </c>
      <c r="S100" s="133" t="s">
        <v>40</v>
      </c>
      <c r="T100" s="188"/>
      <c r="U100" s="133" t="s">
        <v>60</v>
      </c>
      <c r="V100" s="133" t="s">
        <v>61</v>
      </c>
      <c r="W100" s="133" t="s">
        <v>62</v>
      </c>
      <c r="X100" s="133"/>
      <c r="XFD100" s="431"/>
    </row>
    <row r="101" spans="2:25 16384:16384" s="50" customFormat="1" ht="16.2" x14ac:dyDescent="0.3">
      <c r="B101" s="189"/>
      <c r="C101" s="228" t="s">
        <v>15</v>
      </c>
      <c r="D101" s="190">
        <v>1</v>
      </c>
      <c r="E101" s="191">
        <v>12</v>
      </c>
      <c r="F101" s="192">
        <f>IF(+E101&lt;&gt;0,E101,"&gt;")</f>
        <v>12</v>
      </c>
      <c r="G101" s="193">
        <f>+$D$96</f>
        <v>0</v>
      </c>
      <c r="H101" s="194">
        <v>0</v>
      </c>
      <c r="I101" s="195">
        <f>IF(Q101=2,"",+$D$96*(1-H101))</f>
        <v>0</v>
      </c>
      <c r="J101" s="196" t="str">
        <f>IF(Q101=0,W101,IF(Q101=1,U101,""))</f>
        <v>1 t/m 12 Reader</v>
      </c>
      <c r="K101" s="127"/>
      <c r="L101" s="193">
        <f>+$L$96</f>
        <v>0</v>
      </c>
      <c r="M101" s="194">
        <v>0</v>
      </c>
      <c r="N101" s="195">
        <f>IF(Q101=2,"",+L101*(1-M101))</f>
        <v>0</v>
      </c>
      <c r="O101" s="196" t="str">
        <f>IF(Q101=0,W101,IF(Q101=1,V101,""))</f>
        <v>1 t/m 12 Reader</v>
      </c>
      <c r="P101" s="54"/>
      <c r="Q101" s="197">
        <f>IF(AND(D101&lt;&gt;" ",E101="&gt;"),0,IF(AND(D101=" ",E101="&gt;"),2,1))</f>
        <v>1</v>
      </c>
      <c r="R101" s="197">
        <v>0</v>
      </c>
      <c r="S101" s="197">
        <v>0</v>
      </c>
      <c r="T101" s="188"/>
      <c r="U101" s="198" t="str">
        <f>D101&amp; " t/m " &amp; E101 &amp; " " &amp; C96</f>
        <v>1 t/m 12 Reader</v>
      </c>
      <c r="V101" s="198" t="str">
        <f xml:space="preserve"> "1 t/m " &amp; F101 &amp; " " &amp; C96</f>
        <v>1 t/m 12 Reader</v>
      </c>
      <c r="W101" s="198" t="str">
        <f>F101&amp;" "&amp;E100&amp;" "&amp;C96</f>
        <v>12 tot en met Reader</v>
      </c>
      <c r="X101" s="133"/>
      <c r="XFD101" s="431"/>
    </row>
    <row r="102" spans="2:25 16384:16384" s="50" customFormat="1" ht="16.2" x14ac:dyDescent="0.3">
      <c r="B102" s="189"/>
      <c r="C102" s="228" t="s">
        <v>16</v>
      </c>
      <c r="D102" s="190">
        <f>+E101+1</f>
        <v>13</v>
      </c>
      <c r="E102" s="191" t="s">
        <v>34</v>
      </c>
      <c r="F102" s="192" t="str">
        <f>IF(Q102=2,"",IF(+E102&lt;&gt;0,E102,"&gt;"))</f>
        <v>&gt;</v>
      </c>
      <c r="G102" s="193">
        <f>+$D$96</f>
        <v>0</v>
      </c>
      <c r="H102" s="194">
        <v>0</v>
      </c>
      <c r="I102" s="195">
        <f>IF(Q102=2,"",+$D$96*(1-H102))</f>
        <v>0</v>
      </c>
      <c r="J102" s="196" t="str">
        <f>IF(Q102=0,W102,IF(Q102=1,U102,""))</f>
        <v>&gt; 12 Reader</v>
      </c>
      <c r="K102" s="127"/>
      <c r="L102" s="193">
        <f>+$L$96</f>
        <v>0</v>
      </c>
      <c r="M102" s="194">
        <v>0</v>
      </c>
      <c r="N102" s="195">
        <f>IF(Q102=2,"",+L102*(1-M102))</f>
        <v>0</v>
      </c>
      <c r="O102" s="196" t="str">
        <f>+V102</f>
        <v>1 t/m &gt; Reader</v>
      </c>
      <c r="P102" s="54"/>
      <c r="Q102" s="197">
        <f>IF(AND(D102&lt;&gt;" ",E102="&gt;"),0,IF(AND(D102=" ",E102="&gt;"),2,1))</f>
        <v>0</v>
      </c>
      <c r="R102" s="197">
        <f>IF(Q102&lt;&gt;2,IF(I102&gt;I101,1,0),0)</f>
        <v>0</v>
      </c>
      <c r="S102" s="197">
        <f>IF(Q102&lt;&gt;2,IF(N102&gt;N101,1,0),0)</f>
        <v>0</v>
      </c>
      <c r="T102" s="133"/>
      <c r="U102" s="198" t="str">
        <f>D102&amp; " t/m " &amp; E102 &amp; " " &amp; C96</f>
        <v>13 t/m &gt; Reader</v>
      </c>
      <c r="V102" s="198" t="str">
        <f xml:space="preserve"> "1 t/m " &amp; F102 &amp; " " &amp; C96</f>
        <v>1 t/m &gt; Reader</v>
      </c>
      <c r="W102" s="198" t="str">
        <f>F102&amp;" "&amp;E101&amp;" "&amp;C96</f>
        <v>&gt; 12 Reader</v>
      </c>
      <c r="X102" s="133"/>
    </row>
    <row r="103" spans="2:25 16384:16384" s="50" customFormat="1" ht="16.2" x14ac:dyDescent="0.3">
      <c r="B103" s="189"/>
      <c r="C103" s="440" t="s">
        <v>72</v>
      </c>
      <c r="D103" s="440"/>
      <c r="E103" s="440"/>
      <c r="F103" s="440"/>
      <c r="G103" s="440"/>
      <c r="H103" s="199"/>
      <c r="I103" s="200" t="str">
        <f>IF(R103=0,"OK","Fout !")</f>
        <v>OK</v>
      </c>
      <c r="J103" s="102" t="s">
        <v>42</v>
      </c>
      <c r="K103" s="127"/>
      <c r="L103" s="127"/>
      <c r="M103" s="199"/>
      <c r="N103" s="200" t="str">
        <f>IF(S103=0,"OK","Fout !")</f>
        <v>OK</v>
      </c>
      <c r="O103" s="102" t="s">
        <v>42</v>
      </c>
      <c r="P103" s="54"/>
      <c r="Q103" s="201"/>
      <c r="R103" s="197">
        <f>SUM(R101:R102)</f>
        <v>0</v>
      </c>
      <c r="S103" s="197">
        <f>SUM(S101:S102)</f>
        <v>0</v>
      </c>
      <c r="T103" s="133"/>
      <c r="U103" s="133"/>
      <c r="V103" s="133"/>
      <c r="W103" s="133"/>
      <c r="X103" s="133"/>
    </row>
    <row r="104" spans="2:25 16384:16384" s="50" customFormat="1" ht="16.2" x14ac:dyDescent="0.3">
      <c r="B104" s="189"/>
      <c r="C104" s="440"/>
      <c r="D104" s="440"/>
      <c r="E104" s="440"/>
      <c r="F104" s="440"/>
      <c r="G104" s="440"/>
      <c r="H104" s="199"/>
      <c r="I104" s="199"/>
      <c r="J104" s="102"/>
      <c r="K104" s="127"/>
      <c r="L104" s="127"/>
      <c r="M104" s="127"/>
      <c r="N104" s="127"/>
      <c r="O104" s="127"/>
      <c r="P104" s="54"/>
      <c r="Q104" s="201"/>
      <c r="R104" s="197"/>
      <c r="S104" s="202"/>
      <c r="T104" s="133"/>
      <c r="U104" s="133"/>
      <c r="V104" s="133"/>
      <c r="W104" s="133"/>
      <c r="X104" s="133"/>
    </row>
    <row r="105" spans="2:25 16384:16384" s="50" customFormat="1" ht="16.2" x14ac:dyDescent="0.3">
      <c r="B105" s="189"/>
      <c r="C105" s="133"/>
      <c r="D105" s="77"/>
      <c r="E105" s="77"/>
      <c r="F105" s="77"/>
      <c r="G105" s="77"/>
      <c r="H105" s="199"/>
      <c r="I105" s="199"/>
      <c r="J105" s="102"/>
      <c r="L105" s="127"/>
      <c r="M105" s="127"/>
      <c r="N105" s="127"/>
      <c r="O105" s="127"/>
      <c r="P105" s="54"/>
      <c r="Q105" s="127"/>
      <c r="R105" s="201"/>
      <c r="S105" s="197"/>
      <c r="T105" s="202"/>
      <c r="U105" s="133"/>
      <c r="V105" s="133"/>
      <c r="W105" s="133"/>
      <c r="X105" s="133"/>
      <c r="Y105" s="133"/>
    </row>
    <row r="106" spans="2:25 16384:16384" s="50" customFormat="1" ht="16.2" x14ac:dyDescent="0.3">
      <c r="C106" s="143" t="s">
        <v>79</v>
      </c>
      <c r="D106" s="126" t="str">
        <f t="shared" ref="D106:M106" si="25">+D10</f>
        <v>Jaar 1</v>
      </c>
      <c r="E106" s="126" t="str">
        <f t="shared" si="25"/>
        <v>Jaar 2</v>
      </c>
      <c r="F106" s="126" t="str">
        <f t="shared" si="25"/>
        <v>Jaar 3</v>
      </c>
      <c r="G106" s="126" t="str">
        <f t="shared" si="25"/>
        <v>Jaar 4</v>
      </c>
      <c r="H106" s="126" t="str">
        <f t="shared" si="25"/>
        <v>Jaar 5</v>
      </c>
      <c r="I106" s="126" t="str">
        <f t="shared" si="25"/>
        <v>Jaar 6</v>
      </c>
      <c r="J106" s="126" t="str">
        <f t="shared" si="25"/>
        <v>Jaar 7</v>
      </c>
      <c r="K106" s="126" t="str">
        <f t="shared" si="25"/>
        <v>Jaar 8</v>
      </c>
      <c r="L106" s="126" t="str">
        <f t="shared" si="25"/>
        <v>Jaar 9</v>
      </c>
      <c r="M106" s="126" t="str">
        <f t="shared" si="25"/>
        <v>Jaar 10</v>
      </c>
      <c r="N106" s="127"/>
      <c r="O106" s="127"/>
      <c r="P106" s="54"/>
      <c r="Q106" s="127"/>
      <c r="R106" s="133"/>
      <c r="S106" s="133"/>
      <c r="T106" s="133"/>
      <c r="U106" s="133"/>
      <c r="V106" s="133"/>
      <c r="W106" s="133"/>
      <c r="X106" s="133"/>
      <c r="Y106" s="133"/>
    </row>
    <row r="107" spans="2:25 16384:16384" s="50" customFormat="1" ht="16.2" x14ac:dyDescent="0.3">
      <c r="C107" s="229" t="str">
        <f>"Benodigd aantal Readers"</f>
        <v>Benodigd aantal Readers</v>
      </c>
      <c r="D107" s="206">
        <f t="shared" ref="D107:M107" si="26">+D13</f>
        <v>12</v>
      </c>
      <c r="E107" s="206">
        <f t="shared" si="26"/>
        <v>12</v>
      </c>
      <c r="F107" s="206">
        <f t="shared" si="26"/>
        <v>14</v>
      </c>
      <c r="G107" s="206">
        <f t="shared" si="26"/>
        <v>16</v>
      </c>
      <c r="H107" s="206">
        <f t="shared" si="26"/>
        <v>16</v>
      </c>
      <c r="I107" s="206">
        <f t="shared" si="26"/>
        <v>16</v>
      </c>
      <c r="J107" s="206">
        <f t="shared" si="26"/>
        <v>16</v>
      </c>
      <c r="K107" s="206">
        <f t="shared" si="26"/>
        <v>16</v>
      </c>
      <c r="L107" s="206">
        <f t="shared" si="26"/>
        <v>16</v>
      </c>
      <c r="M107" s="206">
        <f t="shared" si="26"/>
        <v>16</v>
      </c>
      <c r="N107" s="127"/>
      <c r="O107" s="127"/>
      <c r="P107" s="54"/>
      <c r="Q107" s="127"/>
      <c r="R107" s="133"/>
      <c r="S107" s="133"/>
      <c r="T107" s="133"/>
      <c r="U107" s="133"/>
      <c r="V107" s="133"/>
      <c r="W107" s="133"/>
      <c r="X107" s="133"/>
      <c r="Y107" s="133"/>
    </row>
    <row r="108" spans="2:25 16384:16384" s="50" customFormat="1" ht="16.2" x14ac:dyDescent="0.3">
      <c r="C108" s="229" t="s">
        <v>53</v>
      </c>
      <c r="D108" s="207">
        <f>+D107</f>
        <v>12</v>
      </c>
      <c r="E108" s="207">
        <f t="shared" ref="E108:M108" si="27">+E107-D107</f>
        <v>0</v>
      </c>
      <c r="F108" s="207">
        <f t="shared" si="27"/>
        <v>2</v>
      </c>
      <c r="G108" s="207">
        <f t="shared" si="27"/>
        <v>2</v>
      </c>
      <c r="H108" s="207">
        <f t="shared" si="27"/>
        <v>0</v>
      </c>
      <c r="I108" s="207">
        <f t="shared" si="27"/>
        <v>0</v>
      </c>
      <c r="J108" s="207">
        <f t="shared" si="27"/>
        <v>0</v>
      </c>
      <c r="K108" s="207">
        <f t="shared" si="27"/>
        <v>0</v>
      </c>
      <c r="L108" s="207">
        <f t="shared" si="27"/>
        <v>0</v>
      </c>
      <c r="M108" s="207">
        <f t="shared" si="27"/>
        <v>0</v>
      </c>
      <c r="N108" s="127"/>
      <c r="O108" s="127"/>
      <c r="P108" s="54"/>
      <c r="Q108" s="127"/>
      <c r="R108" s="133"/>
      <c r="S108" s="133"/>
      <c r="T108" s="133"/>
      <c r="U108" s="133"/>
      <c r="V108" s="133"/>
      <c r="W108" s="133"/>
      <c r="X108" s="133"/>
      <c r="Y108" s="133"/>
    </row>
    <row r="109" spans="2:25 16384:16384" s="50" customFormat="1" ht="13.8" x14ac:dyDescent="0.3">
      <c r="C109" s="229" t="str">
        <f>"Prijs per "&amp;C96&amp;" conform staffel"</f>
        <v>Prijs per Reader conform staffel</v>
      </c>
      <c r="D109" s="208">
        <f>VLOOKUP(D107,$D$101:$I$102,6,TRUE)</f>
        <v>0</v>
      </c>
      <c r="E109" s="208">
        <f t="shared" ref="E109:M109" si="28">VLOOKUP(E107,$D$101:$I$102,6,TRUE)</f>
        <v>0</v>
      </c>
      <c r="F109" s="208">
        <f t="shared" si="28"/>
        <v>0</v>
      </c>
      <c r="G109" s="208">
        <f t="shared" si="28"/>
        <v>0</v>
      </c>
      <c r="H109" s="208">
        <f t="shared" si="28"/>
        <v>0</v>
      </c>
      <c r="I109" s="208">
        <f t="shared" si="28"/>
        <v>0</v>
      </c>
      <c r="J109" s="208">
        <f t="shared" si="28"/>
        <v>0</v>
      </c>
      <c r="K109" s="208">
        <f t="shared" si="28"/>
        <v>0</v>
      </c>
      <c r="L109" s="208">
        <f t="shared" si="28"/>
        <v>0</v>
      </c>
      <c r="M109" s="208">
        <f t="shared" si="28"/>
        <v>0</v>
      </c>
      <c r="N109" s="133"/>
      <c r="O109" s="133"/>
      <c r="P109" s="54"/>
      <c r="Q109" s="133"/>
      <c r="R109" s="133"/>
      <c r="S109" s="133"/>
      <c r="T109" s="133"/>
      <c r="U109" s="133"/>
      <c r="V109" s="133"/>
      <c r="W109" s="133"/>
      <c r="X109" s="133"/>
      <c r="Y109" s="133"/>
    </row>
    <row r="110" spans="2:25 16384:16384" s="50" customFormat="1" ht="14.4" thickBot="1" x14ac:dyDescent="0.35">
      <c r="C110" s="229" t="s">
        <v>54</v>
      </c>
      <c r="D110" s="209">
        <f t="shared" ref="D110:M110" si="29">IF(ISERROR(+D109*D108),0,+D109*D108)</f>
        <v>0</v>
      </c>
      <c r="E110" s="209">
        <f t="shared" si="29"/>
        <v>0</v>
      </c>
      <c r="F110" s="209">
        <f t="shared" si="29"/>
        <v>0</v>
      </c>
      <c r="G110" s="209">
        <f t="shared" si="29"/>
        <v>0</v>
      </c>
      <c r="H110" s="209">
        <f t="shared" si="29"/>
        <v>0</v>
      </c>
      <c r="I110" s="209">
        <f t="shared" si="29"/>
        <v>0</v>
      </c>
      <c r="J110" s="209">
        <f t="shared" si="29"/>
        <v>0</v>
      </c>
      <c r="K110" s="209">
        <f t="shared" si="29"/>
        <v>0</v>
      </c>
      <c r="L110" s="209">
        <f t="shared" si="29"/>
        <v>0</v>
      </c>
      <c r="M110" s="209">
        <f t="shared" si="29"/>
        <v>0</v>
      </c>
      <c r="N110" s="133"/>
      <c r="O110" s="133"/>
      <c r="P110" s="54"/>
      <c r="Q110" s="133"/>
      <c r="R110" s="133"/>
      <c r="S110" s="133"/>
      <c r="T110" s="133"/>
      <c r="U110" s="133"/>
      <c r="V110" s="133"/>
      <c r="W110" s="133"/>
      <c r="X110" s="133"/>
      <c r="Y110" s="133"/>
    </row>
    <row r="111" spans="2:25 16384:16384" s="50" customFormat="1" ht="17.399999999999999" thickTop="1" thickBot="1" x14ac:dyDescent="0.35">
      <c r="C111" s="210" t="s">
        <v>73</v>
      </c>
      <c r="D111" s="211">
        <f>SUM(D110:M110)</f>
        <v>0</v>
      </c>
      <c r="E111" s="77"/>
      <c r="F111" s="77"/>
      <c r="G111" s="77"/>
      <c r="H111" s="77"/>
      <c r="I111" s="77"/>
      <c r="J111" s="77"/>
      <c r="K111" s="77"/>
      <c r="L111" s="127"/>
      <c r="M111" s="133"/>
      <c r="N111" s="133"/>
      <c r="O111" s="133"/>
      <c r="P111" s="54"/>
      <c r="Q111" s="133"/>
      <c r="R111" s="133"/>
      <c r="S111" s="133"/>
      <c r="T111" s="133"/>
      <c r="U111" s="133"/>
      <c r="V111" s="133"/>
      <c r="W111" s="133"/>
      <c r="X111" s="133"/>
      <c r="Y111" s="133"/>
    </row>
    <row r="112" spans="2:25 16384:16384" s="50" customFormat="1" ht="16.8" thickTop="1" x14ac:dyDescent="0.3">
      <c r="C112" s="77"/>
      <c r="D112" s="77"/>
      <c r="E112" s="77"/>
      <c r="F112" s="77"/>
      <c r="G112" s="77"/>
      <c r="H112" s="77"/>
      <c r="I112" s="77"/>
      <c r="J112" s="77"/>
      <c r="K112" s="77"/>
      <c r="L112" s="127"/>
      <c r="M112" s="133"/>
      <c r="N112" s="133"/>
      <c r="O112" s="133"/>
      <c r="P112" s="54"/>
      <c r="Q112" s="133"/>
      <c r="R112" s="133"/>
      <c r="S112" s="133"/>
      <c r="T112" s="133"/>
      <c r="U112" s="133"/>
      <c r="V112" s="133"/>
      <c r="W112" s="133"/>
      <c r="X112" s="133"/>
      <c r="Y112" s="133"/>
    </row>
    <row r="113" spans="3:25" s="50" customFormat="1" ht="16.2" x14ac:dyDescent="0.3">
      <c r="C113" s="143" t="s">
        <v>55</v>
      </c>
      <c r="D113" s="126" t="str">
        <f>+D106</f>
        <v>Jaar 1</v>
      </c>
      <c r="E113" s="126" t="str">
        <f t="shared" ref="E113:M113" si="30">+E106</f>
        <v>Jaar 2</v>
      </c>
      <c r="F113" s="126" t="str">
        <f t="shared" si="30"/>
        <v>Jaar 3</v>
      </c>
      <c r="G113" s="126" t="str">
        <f t="shared" si="30"/>
        <v>Jaar 4</v>
      </c>
      <c r="H113" s="126" t="str">
        <f t="shared" si="30"/>
        <v>Jaar 5</v>
      </c>
      <c r="I113" s="126" t="str">
        <f t="shared" si="30"/>
        <v>Jaar 6</v>
      </c>
      <c r="J113" s="126" t="str">
        <f t="shared" si="30"/>
        <v>Jaar 7</v>
      </c>
      <c r="K113" s="126" t="str">
        <f t="shared" si="30"/>
        <v>Jaar 8</v>
      </c>
      <c r="L113" s="126" t="str">
        <f t="shared" si="30"/>
        <v>Jaar 9</v>
      </c>
      <c r="M113" s="126" t="str">
        <f t="shared" si="30"/>
        <v>Jaar 10</v>
      </c>
      <c r="N113" s="133"/>
      <c r="O113" s="133"/>
      <c r="P113" s="54"/>
      <c r="Q113" s="133"/>
      <c r="R113" s="133"/>
      <c r="S113" s="133"/>
      <c r="T113" s="133"/>
      <c r="U113" s="133"/>
      <c r="V113" s="133"/>
      <c r="W113" s="133"/>
      <c r="X113" s="133"/>
      <c r="Y113" s="133"/>
    </row>
    <row r="114" spans="3:25" s="50" customFormat="1" ht="13.8" x14ac:dyDescent="0.3">
      <c r="C114" s="229" t="str">
        <f>"Benodigd aantal Readers"</f>
        <v>Benodigd aantal Readers</v>
      </c>
      <c r="D114" s="207">
        <f>+D107</f>
        <v>12</v>
      </c>
      <c r="E114" s="207">
        <f>+E107</f>
        <v>12</v>
      </c>
      <c r="F114" s="207">
        <f>+F107</f>
        <v>14</v>
      </c>
      <c r="G114" s="207">
        <f>+G107</f>
        <v>16</v>
      </c>
      <c r="H114" s="207">
        <f>+H107</f>
        <v>16</v>
      </c>
      <c r="I114" s="207">
        <f t="shared" ref="I114:M114" si="31">+I107</f>
        <v>16</v>
      </c>
      <c r="J114" s="207">
        <f t="shared" si="31"/>
        <v>16</v>
      </c>
      <c r="K114" s="207">
        <f t="shared" si="31"/>
        <v>16</v>
      </c>
      <c r="L114" s="207">
        <f t="shared" si="31"/>
        <v>16</v>
      </c>
      <c r="M114" s="207">
        <f t="shared" si="31"/>
        <v>16</v>
      </c>
      <c r="N114" s="133"/>
      <c r="O114" s="133"/>
      <c r="P114" s="54"/>
      <c r="Q114" s="133"/>
      <c r="R114" s="133"/>
      <c r="S114" s="133"/>
      <c r="T114" s="133"/>
      <c r="U114" s="133"/>
      <c r="V114" s="133"/>
      <c r="W114" s="133"/>
      <c r="X114" s="133"/>
      <c r="Y114" s="133"/>
    </row>
    <row r="115" spans="3:25" s="50" customFormat="1" ht="13.8" x14ac:dyDescent="0.3">
      <c r="C115" s="229" t="str">
        <f>"Prijs per "&amp;C96&amp;" conform staffel"</f>
        <v>Prijs per Reader conform staffel</v>
      </c>
      <c r="D115" s="208">
        <f>VLOOKUP(D114,$D$101:$N$102,11,TRUE)</f>
        <v>0</v>
      </c>
      <c r="E115" s="208">
        <f>VLOOKUP(E114,$D$101:$N$102,11,TRUE)</f>
        <v>0</v>
      </c>
      <c r="F115" s="208">
        <f t="shared" ref="F115:M115" si="32">VLOOKUP(F114,$D$101:$N$102,11,TRUE)</f>
        <v>0</v>
      </c>
      <c r="G115" s="208">
        <f t="shared" si="32"/>
        <v>0</v>
      </c>
      <c r="H115" s="208">
        <f t="shared" si="32"/>
        <v>0</v>
      </c>
      <c r="I115" s="208">
        <f t="shared" si="32"/>
        <v>0</v>
      </c>
      <c r="J115" s="208">
        <f t="shared" si="32"/>
        <v>0</v>
      </c>
      <c r="K115" s="208">
        <f t="shared" si="32"/>
        <v>0</v>
      </c>
      <c r="L115" s="208">
        <f t="shared" si="32"/>
        <v>0</v>
      </c>
      <c r="M115" s="208">
        <f t="shared" si="32"/>
        <v>0</v>
      </c>
      <c r="N115" s="336"/>
      <c r="O115" s="133"/>
      <c r="P115" s="54"/>
      <c r="Q115" s="133"/>
      <c r="R115" s="133"/>
      <c r="S115" s="133"/>
      <c r="T115" s="133"/>
      <c r="U115" s="133"/>
      <c r="V115" s="133"/>
      <c r="W115" s="133"/>
      <c r="X115" s="133"/>
      <c r="Y115" s="133"/>
    </row>
    <row r="116" spans="3:25" s="50" customFormat="1" ht="14.4" thickBot="1" x14ac:dyDescent="0.35">
      <c r="C116" s="229" t="s">
        <v>54</v>
      </c>
      <c r="D116" s="209">
        <f>IF(ISERROR(+D115*D114),0,+D115*D114)</f>
        <v>0</v>
      </c>
      <c r="E116" s="209">
        <f>IF(ISERROR(+E115*E114),0,+E115*E114)</f>
        <v>0</v>
      </c>
      <c r="F116" s="209">
        <f>IF(ISERROR(+F115*F114),0,+F115*F114)</f>
        <v>0</v>
      </c>
      <c r="G116" s="209">
        <f>IF(ISERROR(+G115*G114),0,+G115*G114)</f>
        <v>0</v>
      </c>
      <c r="H116" s="209">
        <f>IF(ISERROR(+H115*H114),0,+H115*H114)</f>
        <v>0</v>
      </c>
      <c r="I116" s="209">
        <f t="shared" ref="I116" si="33">IF(ISERROR(+I115*I114),0,+I115*I114)</f>
        <v>0</v>
      </c>
      <c r="J116" s="209">
        <f t="shared" ref="J116" si="34">IF(ISERROR(+J115*J114),0,+J115*J114)</f>
        <v>0</v>
      </c>
      <c r="K116" s="209">
        <f t="shared" ref="K116" si="35">IF(ISERROR(+K115*K114),0,+K115*K114)</f>
        <v>0</v>
      </c>
      <c r="L116" s="209">
        <f t="shared" ref="L116" si="36">IF(ISERROR(+L115*L114),0,+L115*L114)</f>
        <v>0</v>
      </c>
      <c r="M116" s="209">
        <f t="shared" ref="M116" si="37">IF(ISERROR(+M115*M114),0,+M115*M114)</f>
        <v>0</v>
      </c>
      <c r="N116" s="336"/>
      <c r="O116" s="133"/>
      <c r="P116" s="54"/>
      <c r="Q116" s="133"/>
      <c r="R116" s="133"/>
      <c r="S116" s="133"/>
      <c r="T116" s="133"/>
      <c r="U116" s="133"/>
      <c r="V116" s="133"/>
      <c r="W116" s="133"/>
      <c r="X116" s="133"/>
      <c r="Y116" s="133"/>
    </row>
    <row r="117" spans="3:25" s="50" customFormat="1" ht="17.399999999999999" thickTop="1" thickBot="1" x14ac:dyDescent="0.35">
      <c r="C117" s="210" t="s">
        <v>73</v>
      </c>
      <c r="D117" s="211">
        <f>SUM(D116:M116)</f>
        <v>0</v>
      </c>
      <c r="E117" s="77"/>
      <c r="F117" s="77"/>
      <c r="G117" s="77"/>
      <c r="H117" s="77"/>
      <c r="I117" s="77"/>
      <c r="J117" s="77"/>
      <c r="K117" s="77"/>
      <c r="L117" s="127"/>
      <c r="M117" s="133"/>
      <c r="N117" s="133"/>
      <c r="O117" s="133"/>
      <c r="P117" s="54"/>
      <c r="Q117" s="133"/>
      <c r="R117" s="133"/>
      <c r="S117" s="133"/>
      <c r="T117" s="133"/>
      <c r="U117" s="133"/>
      <c r="V117" s="133"/>
      <c r="W117" s="133"/>
      <c r="X117" s="133"/>
      <c r="Y117" s="133"/>
    </row>
    <row r="118" spans="3:25" s="50" customFormat="1" ht="16.8" thickTop="1" x14ac:dyDescent="0.3">
      <c r="C118" s="77"/>
      <c r="D118" s="77"/>
      <c r="E118" s="77"/>
      <c r="F118" s="77"/>
      <c r="G118" s="77"/>
      <c r="H118" s="77"/>
      <c r="I118" s="77"/>
      <c r="J118" s="77"/>
      <c r="K118" s="77"/>
      <c r="L118" s="127"/>
      <c r="M118" s="133"/>
      <c r="N118" s="133"/>
      <c r="O118" s="133"/>
      <c r="P118" s="54"/>
      <c r="Q118" s="133"/>
      <c r="R118" s="133"/>
      <c r="S118" s="133"/>
      <c r="T118" s="133"/>
      <c r="U118" s="133"/>
      <c r="V118" s="133"/>
      <c r="W118" s="133"/>
      <c r="X118" s="133"/>
      <c r="Y118" s="133"/>
    </row>
    <row r="119" spans="3:25" s="50" customFormat="1" ht="16.2" x14ac:dyDescent="0.3">
      <c r="C119" s="143" t="s">
        <v>32</v>
      </c>
      <c r="D119" s="268" t="s">
        <v>41</v>
      </c>
      <c r="E119" s="77"/>
      <c r="F119" s="77"/>
      <c r="G119" s="77"/>
      <c r="H119" s="77"/>
      <c r="I119" s="77"/>
      <c r="J119" s="77"/>
      <c r="K119" s="127"/>
      <c r="L119" s="127"/>
      <c r="M119" s="133"/>
      <c r="N119" s="133"/>
      <c r="O119" s="133"/>
      <c r="P119" s="54"/>
      <c r="Q119" s="133"/>
      <c r="R119" s="133"/>
      <c r="S119" s="133"/>
      <c r="T119" s="133"/>
      <c r="U119" s="133"/>
      <c r="V119" s="133"/>
      <c r="W119" s="133"/>
      <c r="X119" s="133"/>
      <c r="Y119" s="133"/>
    </row>
    <row r="120" spans="3:25" s="50" customFormat="1" ht="16.8" thickBot="1" x14ac:dyDescent="0.35">
      <c r="C120" s="213" t="s">
        <v>56</v>
      </c>
      <c r="D120" s="227">
        <f>+D117+D111</f>
        <v>0</v>
      </c>
      <c r="E120" s="215"/>
      <c r="G120" s="77"/>
      <c r="H120" s="77"/>
      <c r="I120" s="77"/>
      <c r="J120" s="77"/>
      <c r="K120" s="127"/>
      <c r="L120" s="127"/>
      <c r="M120" s="133"/>
      <c r="N120" s="133"/>
      <c r="O120" s="133"/>
      <c r="P120" s="54"/>
      <c r="Q120" s="133"/>
      <c r="R120" s="133"/>
      <c r="S120" s="133"/>
      <c r="T120" s="133"/>
      <c r="U120" s="133"/>
      <c r="V120" s="133"/>
      <c r="W120" s="133"/>
      <c r="X120" s="133"/>
      <c r="Y120" s="133"/>
    </row>
    <row r="121" spans="3:25" s="50" customFormat="1" ht="17.399999999999999" thickTop="1" thickBot="1" x14ac:dyDescent="0.35">
      <c r="C121" s="216"/>
      <c r="D121" s="217"/>
      <c r="E121" s="217"/>
      <c r="F121" s="218"/>
      <c r="G121" s="216"/>
      <c r="H121" s="216"/>
      <c r="I121" s="216"/>
      <c r="J121" s="216"/>
      <c r="K121" s="219"/>
      <c r="L121" s="219"/>
      <c r="M121" s="220"/>
      <c r="N121" s="220"/>
      <c r="O121" s="220"/>
      <c r="P121" s="54"/>
      <c r="Q121" s="133"/>
      <c r="R121" s="133"/>
      <c r="S121" s="133"/>
      <c r="T121" s="133"/>
      <c r="U121" s="133"/>
      <c r="V121" s="133"/>
      <c r="W121" s="133"/>
      <c r="X121" s="133"/>
      <c r="Y121" s="133"/>
    </row>
    <row r="122" spans="3:25" s="50" customFormat="1" ht="16.2" x14ac:dyDescent="0.3">
      <c r="C122" s="221"/>
      <c r="D122" s="222"/>
      <c r="E122" s="222"/>
      <c r="F122" s="223"/>
      <c r="G122" s="221"/>
      <c r="H122" s="221"/>
      <c r="I122" s="221"/>
      <c r="J122" s="221"/>
      <c r="K122" s="224"/>
      <c r="L122" s="224"/>
      <c r="M122" s="225"/>
      <c r="N122" s="225"/>
      <c r="O122" s="225"/>
      <c r="P122" s="54"/>
      <c r="Q122" s="133"/>
      <c r="R122" s="133"/>
      <c r="S122" s="133"/>
      <c r="T122" s="133"/>
      <c r="U122" s="133"/>
      <c r="V122" s="133"/>
      <c r="W122" s="133"/>
      <c r="X122" s="133"/>
      <c r="Y122" s="133"/>
    </row>
    <row r="123" spans="3:25" s="50" customFormat="1" ht="16.2" hidden="1" x14ac:dyDescent="0.3">
      <c r="C123" s="114"/>
      <c r="D123" s="215"/>
      <c r="E123" s="215"/>
      <c r="G123" s="77"/>
      <c r="H123" s="77"/>
      <c r="I123" s="77"/>
      <c r="J123" s="77"/>
      <c r="K123" s="127"/>
      <c r="L123" s="127"/>
      <c r="M123" s="133"/>
      <c r="N123" s="133"/>
      <c r="O123" s="133"/>
      <c r="P123" s="54"/>
      <c r="Q123" s="133"/>
      <c r="R123" s="133"/>
      <c r="S123" s="133"/>
      <c r="T123" s="133"/>
      <c r="U123" s="133"/>
      <c r="V123" s="133"/>
      <c r="W123" s="133"/>
      <c r="X123" s="133"/>
      <c r="Y123" s="133"/>
    </row>
    <row r="124" spans="3:25" s="50" customFormat="1" ht="16.2" hidden="1" x14ac:dyDescent="0.3">
      <c r="C124" s="114"/>
      <c r="D124" s="215"/>
      <c r="E124" s="215"/>
      <c r="G124" s="77"/>
      <c r="H124" s="77"/>
      <c r="I124" s="77"/>
      <c r="J124" s="77"/>
      <c r="K124" s="127"/>
      <c r="L124" s="127"/>
      <c r="M124" s="133"/>
      <c r="N124" s="133"/>
      <c r="O124" s="133"/>
      <c r="P124" s="133"/>
      <c r="Q124" s="133"/>
      <c r="R124" s="133"/>
      <c r="S124" s="133"/>
      <c r="T124" s="133"/>
      <c r="U124" s="133"/>
      <c r="V124" s="133"/>
      <c r="W124" s="133"/>
      <c r="X124" s="133"/>
      <c r="Y124" s="133"/>
    </row>
    <row r="125" spans="3:25" s="50" customFormat="1" ht="16.2" hidden="1" x14ac:dyDescent="0.3">
      <c r="C125" s="114"/>
      <c r="D125" s="215"/>
      <c r="E125" s="215"/>
      <c r="G125" s="77"/>
      <c r="H125" s="77"/>
      <c r="I125" s="77"/>
      <c r="J125" s="77"/>
      <c r="K125" s="127"/>
      <c r="L125" s="127"/>
      <c r="M125" s="133"/>
      <c r="N125" s="133"/>
      <c r="O125" s="133"/>
      <c r="P125" s="133"/>
      <c r="Q125" s="133"/>
      <c r="R125" s="133"/>
      <c r="S125" s="133"/>
      <c r="T125" s="133"/>
      <c r="U125" s="133"/>
      <c r="V125" s="133"/>
      <c r="W125" s="133"/>
      <c r="X125" s="133"/>
      <c r="Y125" s="133"/>
    </row>
    <row r="126" spans="3:25" s="50" customFormat="1" ht="16.2" hidden="1" x14ac:dyDescent="0.3">
      <c r="C126" s="114"/>
      <c r="D126" s="215"/>
      <c r="E126" s="215"/>
      <c r="G126" s="77"/>
      <c r="H126" s="77"/>
      <c r="I126" s="77"/>
      <c r="J126" s="77"/>
      <c r="K126" s="127"/>
      <c r="L126" s="127"/>
      <c r="M126" s="133"/>
      <c r="N126" s="133"/>
      <c r="O126" s="133"/>
      <c r="P126" s="133"/>
      <c r="Q126" s="133"/>
      <c r="R126" s="133"/>
      <c r="S126" s="133"/>
      <c r="T126" s="133"/>
      <c r="U126" s="133"/>
      <c r="V126" s="133"/>
      <c r="W126" s="133"/>
      <c r="X126" s="133"/>
      <c r="Y126" s="133"/>
    </row>
    <row r="127" spans="3:25" s="50" customFormat="1" ht="16.2" hidden="1" x14ac:dyDescent="0.3">
      <c r="C127" s="114"/>
      <c r="D127" s="215"/>
      <c r="E127" s="215"/>
      <c r="G127" s="77"/>
      <c r="H127" s="77"/>
      <c r="I127" s="77"/>
      <c r="J127" s="77"/>
      <c r="K127" s="127"/>
      <c r="L127" s="127"/>
      <c r="M127" s="133"/>
      <c r="N127" s="133"/>
      <c r="O127" s="133"/>
      <c r="P127" s="133"/>
      <c r="Q127" s="133"/>
      <c r="R127" s="133"/>
      <c r="S127" s="133"/>
      <c r="T127" s="133"/>
      <c r="U127" s="133"/>
      <c r="V127" s="133"/>
      <c r="W127" s="133"/>
      <c r="X127" s="133"/>
      <c r="Y127" s="133"/>
    </row>
    <row r="128" spans="3:25" s="50" customFormat="1" ht="16.2" hidden="1" x14ac:dyDescent="0.3">
      <c r="C128" s="114"/>
      <c r="D128" s="215"/>
      <c r="E128" s="215"/>
      <c r="G128" s="77"/>
      <c r="H128" s="77"/>
      <c r="I128" s="77"/>
      <c r="J128" s="77"/>
      <c r="K128" s="127"/>
      <c r="L128" s="127"/>
      <c r="M128" s="133"/>
      <c r="N128" s="133"/>
      <c r="O128" s="133"/>
      <c r="P128" s="133"/>
      <c r="Q128" s="133"/>
      <c r="R128" s="133"/>
      <c r="S128" s="133"/>
      <c r="T128" s="133"/>
      <c r="U128" s="133"/>
      <c r="V128" s="133"/>
      <c r="W128" s="133"/>
      <c r="X128" s="133"/>
      <c r="Y128" s="133"/>
    </row>
    <row r="129" spans="3:25" s="50" customFormat="1" ht="16.2" hidden="1" x14ac:dyDescent="0.3">
      <c r="C129" s="114"/>
      <c r="D129" s="215"/>
      <c r="E129" s="215"/>
      <c r="G129" s="77"/>
      <c r="H129" s="77"/>
      <c r="I129" s="77"/>
      <c r="J129" s="77"/>
      <c r="K129" s="127"/>
      <c r="L129" s="127"/>
      <c r="M129" s="133"/>
      <c r="N129" s="133"/>
      <c r="O129" s="133"/>
      <c r="P129" s="133"/>
      <c r="Q129" s="133"/>
      <c r="R129" s="133"/>
      <c r="S129" s="133"/>
      <c r="T129" s="133"/>
      <c r="U129" s="133"/>
      <c r="V129" s="133"/>
      <c r="W129" s="133"/>
      <c r="X129" s="133"/>
      <c r="Y129" s="133"/>
    </row>
    <row r="130" spans="3:25" s="50" customFormat="1" ht="16.2" hidden="1" x14ac:dyDescent="0.3">
      <c r="C130" s="114"/>
      <c r="D130" s="215"/>
      <c r="E130" s="215"/>
      <c r="G130" s="77"/>
      <c r="H130" s="77"/>
      <c r="I130" s="77"/>
      <c r="J130" s="77"/>
      <c r="K130" s="127"/>
      <c r="L130" s="127"/>
      <c r="M130" s="133"/>
      <c r="N130" s="133"/>
      <c r="O130" s="133"/>
      <c r="P130" s="133"/>
      <c r="Q130" s="133"/>
      <c r="R130" s="133"/>
      <c r="S130" s="133"/>
      <c r="T130" s="133"/>
      <c r="U130" s="133"/>
      <c r="V130" s="133"/>
      <c r="W130" s="133"/>
      <c r="X130" s="133"/>
      <c r="Y130" s="133"/>
    </row>
    <row r="131" spans="3:25" s="50" customFormat="1" ht="16.2" hidden="1" x14ac:dyDescent="0.3">
      <c r="C131" s="114"/>
      <c r="D131" s="215"/>
      <c r="E131" s="215"/>
      <c r="G131" s="77"/>
      <c r="H131" s="77"/>
      <c r="I131" s="77"/>
      <c r="J131" s="77"/>
      <c r="K131" s="127"/>
      <c r="L131" s="127"/>
      <c r="M131" s="133"/>
      <c r="N131" s="133"/>
      <c r="O131" s="133"/>
      <c r="P131" s="133"/>
      <c r="Q131" s="133"/>
      <c r="R131" s="133"/>
      <c r="S131" s="133"/>
      <c r="T131" s="133"/>
      <c r="U131" s="133"/>
      <c r="V131" s="133"/>
      <c r="W131" s="133"/>
      <c r="X131" s="133"/>
      <c r="Y131" s="133"/>
    </row>
    <row r="132" spans="3:25" s="50" customFormat="1" ht="16.2" hidden="1" x14ac:dyDescent="0.3">
      <c r="C132" s="114"/>
      <c r="D132" s="215"/>
      <c r="E132" s="215"/>
      <c r="G132" s="77"/>
      <c r="H132" s="77"/>
      <c r="I132" s="77"/>
      <c r="J132" s="77"/>
      <c r="K132" s="127"/>
      <c r="L132" s="127"/>
      <c r="M132" s="133"/>
      <c r="N132" s="133"/>
      <c r="O132" s="133"/>
      <c r="P132" s="133"/>
      <c r="Q132" s="133"/>
      <c r="R132" s="133"/>
      <c r="S132" s="133"/>
      <c r="T132" s="133"/>
      <c r="U132" s="133"/>
      <c r="V132" s="133"/>
      <c r="W132" s="133"/>
      <c r="X132" s="133"/>
      <c r="Y132" s="133"/>
    </row>
    <row r="133" spans="3:25" s="50" customFormat="1" ht="16.2" hidden="1" x14ac:dyDescent="0.3">
      <c r="C133" s="114"/>
      <c r="D133" s="215"/>
      <c r="E133" s="215"/>
      <c r="G133" s="77"/>
      <c r="H133" s="77"/>
      <c r="I133" s="77"/>
      <c r="J133" s="77"/>
      <c r="K133" s="127"/>
      <c r="L133" s="127"/>
      <c r="M133" s="133"/>
      <c r="N133" s="133"/>
      <c r="O133" s="133"/>
      <c r="P133" s="133"/>
      <c r="Q133" s="133"/>
      <c r="R133" s="133"/>
      <c r="S133" s="133"/>
      <c r="T133" s="133"/>
      <c r="U133" s="133"/>
      <c r="V133" s="133"/>
      <c r="W133" s="133"/>
      <c r="X133" s="133"/>
      <c r="Y133" s="133"/>
    </row>
    <row r="134" spans="3:25" s="50" customFormat="1" ht="16.2" hidden="1" x14ac:dyDescent="0.3">
      <c r="C134" s="114"/>
      <c r="D134" s="215"/>
      <c r="E134" s="215"/>
      <c r="G134" s="77"/>
      <c r="H134" s="77"/>
      <c r="I134" s="77"/>
      <c r="J134" s="77"/>
      <c r="K134" s="127"/>
      <c r="L134" s="127"/>
      <c r="M134" s="133"/>
      <c r="N134" s="133"/>
      <c r="O134" s="133"/>
      <c r="P134" s="133"/>
      <c r="Q134" s="133"/>
      <c r="R134" s="133"/>
      <c r="S134" s="133"/>
      <c r="T134" s="133"/>
      <c r="U134" s="133"/>
      <c r="V134" s="133"/>
      <c r="W134" s="133"/>
      <c r="X134" s="133"/>
      <c r="Y134" s="133"/>
    </row>
    <row r="135" spans="3:25" s="50" customFormat="1" ht="16.2" hidden="1" x14ac:dyDescent="0.3">
      <c r="C135" s="114"/>
      <c r="D135" s="215"/>
      <c r="E135" s="215"/>
      <c r="G135" s="77"/>
      <c r="H135" s="77"/>
      <c r="I135" s="77"/>
      <c r="J135" s="77"/>
      <c r="K135" s="127"/>
      <c r="L135" s="127"/>
      <c r="M135" s="133"/>
      <c r="N135" s="133"/>
      <c r="O135" s="133"/>
      <c r="P135" s="133"/>
      <c r="Q135" s="133"/>
      <c r="R135" s="133"/>
      <c r="S135" s="133"/>
      <c r="T135" s="133"/>
      <c r="U135" s="133"/>
      <c r="V135" s="133"/>
      <c r="W135" s="133"/>
      <c r="X135" s="133"/>
      <c r="Y135" s="133"/>
    </row>
    <row r="136" spans="3:25" s="50" customFormat="1" ht="16.2" hidden="1" x14ac:dyDescent="0.3">
      <c r="C136" s="114"/>
      <c r="D136" s="215"/>
      <c r="E136" s="215"/>
      <c r="G136" s="77"/>
      <c r="H136" s="77"/>
      <c r="I136" s="77"/>
      <c r="J136" s="77"/>
      <c r="K136" s="127"/>
      <c r="L136" s="127"/>
      <c r="M136" s="133"/>
      <c r="N136" s="133"/>
      <c r="O136" s="133"/>
      <c r="P136" s="133"/>
      <c r="Q136" s="133"/>
      <c r="R136" s="133"/>
      <c r="S136" s="133"/>
      <c r="T136" s="133"/>
      <c r="U136" s="133"/>
      <c r="V136" s="133"/>
      <c r="W136" s="133"/>
      <c r="X136" s="133"/>
      <c r="Y136" s="133"/>
    </row>
    <row r="137" spans="3:25" s="50" customFormat="1" ht="16.2" hidden="1" x14ac:dyDescent="0.3">
      <c r="C137" s="114"/>
      <c r="D137" s="215"/>
      <c r="E137" s="215"/>
      <c r="G137" s="77"/>
      <c r="H137" s="77"/>
      <c r="I137" s="77"/>
      <c r="J137" s="77"/>
      <c r="K137" s="127"/>
      <c r="L137" s="127"/>
      <c r="M137" s="133"/>
      <c r="N137" s="133"/>
      <c r="O137" s="133"/>
      <c r="P137" s="133"/>
      <c r="Q137" s="133"/>
      <c r="R137" s="133"/>
      <c r="S137" s="133"/>
      <c r="T137" s="133"/>
      <c r="U137" s="133"/>
      <c r="V137" s="133"/>
      <c r="W137" s="133"/>
      <c r="X137" s="133"/>
      <c r="Y137" s="133"/>
    </row>
    <row r="138" spans="3:25" s="50" customFormat="1" ht="16.2" hidden="1" x14ac:dyDescent="0.3">
      <c r="C138" s="114"/>
      <c r="D138" s="215"/>
      <c r="E138" s="215"/>
      <c r="G138" s="77"/>
      <c r="H138" s="77"/>
      <c r="I138" s="77"/>
      <c r="J138" s="77"/>
      <c r="K138" s="127"/>
      <c r="L138" s="127"/>
      <c r="M138" s="133"/>
      <c r="N138" s="133"/>
      <c r="O138" s="133"/>
      <c r="P138" s="133"/>
      <c r="Q138" s="133"/>
      <c r="R138" s="133"/>
      <c r="S138" s="133"/>
      <c r="T138" s="133"/>
      <c r="U138" s="133"/>
      <c r="V138" s="133"/>
      <c r="W138" s="133"/>
      <c r="X138" s="133"/>
      <c r="Y138" s="133"/>
    </row>
    <row r="139" spans="3:25" s="50" customFormat="1" ht="16.2" hidden="1" x14ac:dyDescent="0.3">
      <c r="C139" s="114"/>
      <c r="D139" s="215"/>
      <c r="E139" s="215"/>
      <c r="G139" s="77"/>
      <c r="H139" s="77"/>
      <c r="I139" s="77"/>
      <c r="J139" s="77"/>
      <c r="K139" s="127"/>
      <c r="L139" s="127"/>
      <c r="M139" s="133"/>
      <c r="N139" s="133"/>
      <c r="O139" s="133"/>
      <c r="P139" s="133"/>
      <c r="Q139" s="133"/>
      <c r="R139" s="133"/>
      <c r="S139" s="133"/>
      <c r="T139" s="133"/>
      <c r="U139" s="133"/>
      <c r="V139" s="133"/>
      <c r="W139" s="133"/>
      <c r="X139" s="133"/>
      <c r="Y139" s="133"/>
    </row>
    <row r="140" spans="3:25" s="50" customFormat="1" ht="16.2" hidden="1" x14ac:dyDescent="0.3">
      <c r="C140" s="114"/>
      <c r="D140" s="215"/>
      <c r="E140" s="215"/>
      <c r="G140" s="77"/>
      <c r="H140" s="77"/>
      <c r="I140" s="77"/>
      <c r="J140" s="77"/>
      <c r="K140" s="127"/>
      <c r="L140" s="127"/>
      <c r="M140" s="133"/>
      <c r="N140" s="133"/>
      <c r="O140" s="133"/>
      <c r="P140" s="133"/>
      <c r="Q140" s="133"/>
      <c r="R140" s="133"/>
      <c r="S140" s="133"/>
      <c r="T140" s="133"/>
      <c r="U140" s="133"/>
      <c r="V140" s="133"/>
      <c r="W140" s="133"/>
      <c r="X140" s="133"/>
      <c r="Y140" s="133"/>
    </row>
    <row r="141" spans="3:25" s="50" customFormat="1" ht="16.2" hidden="1" x14ac:dyDescent="0.3">
      <c r="C141" s="114"/>
      <c r="D141" s="215"/>
      <c r="E141" s="215"/>
      <c r="G141" s="77"/>
      <c r="H141" s="77"/>
      <c r="I141" s="77"/>
      <c r="J141" s="77"/>
      <c r="K141" s="127"/>
      <c r="L141" s="127"/>
      <c r="M141" s="133"/>
      <c r="N141" s="133"/>
      <c r="O141" s="133"/>
      <c r="P141" s="133"/>
      <c r="Q141" s="133"/>
      <c r="R141" s="133"/>
      <c r="S141" s="133"/>
      <c r="T141" s="133"/>
      <c r="U141" s="133"/>
      <c r="V141" s="133"/>
      <c r="W141" s="133"/>
      <c r="X141" s="133"/>
      <c r="Y141" s="133"/>
    </row>
    <row r="142" spans="3:25" s="50" customFormat="1" ht="16.2" hidden="1" x14ac:dyDescent="0.3">
      <c r="C142" s="114"/>
      <c r="D142" s="215"/>
      <c r="E142" s="215"/>
      <c r="G142" s="77"/>
      <c r="H142" s="77"/>
      <c r="I142" s="77"/>
      <c r="J142" s="77"/>
      <c r="K142" s="127"/>
      <c r="L142" s="127"/>
      <c r="M142" s="133"/>
      <c r="N142" s="133"/>
      <c r="O142" s="133"/>
      <c r="P142" s="133"/>
      <c r="Q142" s="133"/>
      <c r="R142" s="133"/>
      <c r="S142" s="133"/>
      <c r="T142" s="133"/>
      <c r="U142" s="133"/>
      <c r="V142" s="133"/>
      <c r="W142" s="133"/>
      <c r="X142" s="133"/>
      <c r="Y142" s="133"/>
    </row>
    <row r="143" spans="3:25" s="50" customFormat="1" ht="16.2" hidden="1" x14ac:dyDescent="0.3">
      <c r="C143" s="114"/>
      <c r="D143" s="215"/>
      <c r="E143" s="215"/>
      <c r="G143" s="77"/>
      <c r="H143" s="77"/>
      <c r="I143" s="77"/>
      <c r="J143" s="77"/>
      <c r="K143" s="127"/>
      <c r="L143" s="127"/>
      <c r="M143" s="133"/>
      <c r="N143" s="133"/>
      <c r="O143" s="133"/>
      <c r="P143" s="133"/>
      <c r="Q143" s="133"/>
      <c r="R143" s="133"/>
      <c r="S143" s="133"/>
      <c r="T143" s="133"/>
      <c r="U143" s="133"/>
      <c r="V143" s="133"/>
      <c r="W143" s="133"/>
      <c r="X143" s="133"/>
      <c r="Y143" s="133"/>
    </row>
    <row r="144" spans="3:25" s="50" customFormat="1" ht="16.2" hidden="1" x14ac:dyDescent="0.3">
      <c r="C144" s="114"/>
      <c r="D144" s="215"/>
      <c r="E144" s="215"/>
      <c r="G144" s="77"/>
      <c r="H144" s="77"/>
      <c r="I144" s="77"/>
      <c r="J144" s="77"/>
      <c r="K144" s="127"/>
      <c r="L144" s="127"/>
      <c r="M144" s="133"/>
      <c r="N144" s="133"/>
      <c r="O144" s="133"/>
      <c r="P144" s="133"/>
      <c r="Q144" s="133"/>
      <c r="R144" s="133"/>
      <c r="S144" s="133"/>
      <c r="T144" s="133"/>
      <c r="U144" s="133"/>
      <c r="V144" s="133"/>
      <c r="W144" s="133"/>
      <c r="X144" s="133"/>
      <c r="Y144" s="133"/>
    </row>
    <row r="145" spans="3:25" s="50" customFormat="1" ht="16.2" hidden="1" x14ac:dyDescent="0.3">
      <c r="C145" s="114"/>
      <c r="D145" s="215"/>
      <c r="E145" s="215"/>
      <c r="G145" s="77"/>
      <c r="H145" s="77"/>
      <c r="I145" s="77"/>
      <c r="J145" s="77"/>
      <c r="K145" s="127"/>
      <c r="L145" s="127"/>
      <c r="M145" s="133"/>
      <c r="N145" s="133"/>
      <c r="O145" s="133"/>
      <c r="P145" s="133"/>
      <c r="Q145" s="133"/>
      <c r="R145" s="133"/>
      <c r="S145" s="133"/>
      <c r="T145" s="133"/>
      <c r="U145" s="133"/>
      <c r="V145" s="133"/>
      <c r="W145" s="133"/>
      <c r="X145" s="133"/>
      <c r="Y145" s="133"/>
    </row>
    <row r="146" spans="3:25" s="50" customFormat="1" ht="16.2" hidden="1" x14ac:dyDescent="0.3">
      <c r="C146" s="114"/>
      <c r="D146" s="215"/>
      <c r="E146" s="215"/>
      <c r="G146" s="77"/>
      <c r="H146" s="77"/>
      <c r="I146" s="77"/>
      <c r="J146" s="77"/>
      <c r="K146" s="127"/>
      <c r="L146" s="127"/>
      <c r="M146" s="133"/>
      <c r="N146" s="133"/>
      <c r="O146" s="133"/>
      <c r="P146" s="133"/>
      <c r="Q146" s="133"/>
      <c r="R146" s="133"/>
      <c r="S146" s="133"/>
      <c r="T146" s="133"/>
      <c r="U146" s="133"/>
      <c r="V146" s="133"/>
      <c r="W146" s="133"/>
      <c r="X146" s="133"/>
      <c r="Y146" s="133"/>
    </row>
    <row r="147" spans="3:25" s="50" customFormat="1" ht="16.2" hidden="1" x14ac:dyDescent="0.3">
      <c r="C147" s="114"/>
      <c r="D147" s="215"/>
      <c r="E147" s="215"/>
      <c r="G147" s="77"/>
      <c r="H147" s="77"/>
      <c r="I147" s="77"/>
      <c r="J147" s="77"/>
      <c r="K147" s="127"/>
      <c r="L147" s="127"/>
      <c r="M147" s="133"/>
      <c r="N147" s="133"/>
      <c r="O147" s="133"/>
      <c r="P147" s="133"/>
      <c r="Q147" s="133"/>
      <c r="R147" s="133"/>
      <c r="S147" s="133"/>
      <c r="T147" s="133"/>
      <c r="U147" s="133"/>
      <c r="V147" s="133"/>
      <c r="W147" s="133"/>
      <c r="X147" s="133"/>
      <c r="Y147" s="133"/>
    </row>
    <row r="148" spans="3:25" s="50" customFormat="1" ht="16.2" hidden="1" x14ac:dyDescent="0.3">
      <c r="C148" s="114"/>
      <c r="D148" s="215"/>
      <c r="E148" s="215"/>
      <c r="G148" s="77"/>
      <c r="H148" s="77"/>
      <c r="I148" s="77"/>
      <c r="J148" s="77"/>
      <c r="K148" s="127"/>
      <c r="L148" s="127"/>
      <c r="M148" s="133"/>
      <c r="N148" s="133"/>
      <c r="O148" s="133"/>
      <c r="P148" s="133"/>
      <c r="Q148" s="133"/>
      <c r="R148" s="133"/>
      <c r="S148" s="133"/>
      <c r="T148" s="133"/>
      <c r="U148" s="133"/>
      <c r="V148" s="133"/>
      <c r="W148" s="133"/>
      <c r="X148" s="133"/>
      <c r="Y148" s="133"/>
    </row>
    <row r="149" spans="3:25" s="50" customFormat="1" ht="16.2" hidden="1" x14ac:dyDescent="0.3">
      <c r="C149" s="114"/>
      <c r="D149" s="215"/>
      <c r="E149" s="215"/>
      <c r="G149" s="77"/>
      <c r="H149" s="77"/>
      <c r="I149" s="77"/>
      <c r="J149" s="77"/>
      <c r="K149" s="127"/>
      <c r="L149" s="127"/>
      <c r="M149" s="133"/>
      <c r="N149" s="133"/>
      <c r="O149" s="133"/>
      <c r="P149" s="133"/>
      <c r="Q149" s="133"/>
      <c r="R149" s="133"/>
      <c r="S149" s="133"/>
      <c r="T149" s="133"/>
      <c r="U149" s="133"/>
      <c r="V149" s="133"/>
      <c r="W149" s="133"/>
      <c r="X149" s="133"/>
      <c r="Y149" s="133"/>
    </row>
    <row r="150" spans="3:25" s="50" customFormat="1" ht="16.2" hidden="1" x14ac:dyDescent="0.3">
      <c r="C150" s="114"/>
      <c r="D150" s="215"/>
      <c r="E150" s="215"/>
      <c r="G150" s="77"/>
      <c r="H150" s="77"/>
      <c r="I150" s="77"/>
      <c r="J150" s="77"/>
      <c r="K150" s="127"/>
      <c r="L150" s="127"/>
      <c r="M150" s="133"/>
      <c r="N150" s="133"/>
      <c r="O150" s="133"/>
      <c r="P150" s="133"/>
      <c r="Q150" s="133"/>
      <c r="R150" s="133"/>
      <c r="S150" s="133"/>
      <c r="T150" s="133"/>
      <c r="U150" s="133"/>
      <c r="V150" s="133"/>
      <c r="W150" s="133"/>
      <c r="X150" s="133"/>
      <c r="Y150" s="133"/>
    </row>
    <row r="151" spans="3:25" s="50" customFormat="1" ht="16.2" hidden="1" x14ac:dyDescent="0.3">
      <c r="C151" s="114"/>
      <c r="D151" s="215"/>
      <c r="E151" s="215"/>
      <c r="G151" s="77"/>
      <c r="H151" s="77"/>
      <c r="I151" s="77"/>
      <c r="J151" s="77"/>
      <c r="K151" s="127"/>
      <c r="L151" s="127"/>
      <c r="M151" s="133"/>
      <c r="N151" s="133"/>
      <c r="O151" s="133"/>
      <c r="P151" s="133"/>
      <c r="Q151" s="133"/>
      <c r="R151" s="133"/>
      <c r="S151" s="133"/>
      <c r="T151" s="133"/>
      <c r="U151" s="133"/>
      <c r="V151" s="133"/>
      <c r="W151" s="133"/>
      <c r="X151" s="133"/>
      <c r="Y151" s="133"/>
    </row>
    <row r="152" spans="3:25" s="50" customFormat="1" ht="16.2" hidden="1" x14ac:dyDescent="0.3">
      <c r="C152" s="114"/>
      <c r="D152" s="215"/>
      <c r="E152" s="215"/>
      <c r="G152" s="77"/>
      <c r="H152" s="77"/>
      <c r="I152" s="77"/>
      <c r="J152" s="77"/>
      <c r="K152" s="127"/>
      <c r="L152" s="127"/>
      <c r="M152" s="133"/>
      <c r="N152" s="133"/>
      <c r="O152" s="133"/>
      <c r="P152" s="133"/>
      <c r="Q152" s="133"/>
      <c r="R152" s="133"/>
      <c r="S152" s="133"/>
      <c r="T152" s="133"/>
      <c r="U152" s="133"/>
      <c r="V152" s="133"/>
      <c r="W152" s="133"/>
      <c r="X152" s="133"/>
      <c r="Y152" s="133"/>
    </row>
    <row r="153" spans="3:25" s="50" customFormat="1" ht="16.2" hidden="1" x14ac:dyDescent="0.3">
      <c r="C153" s="114"/>
      <c r="D153" s="215"/>
      <c r="E153" s="215"/>
      <c r="G153" s="77"/>
      <c r="H153" s="77"/>
      <c r="I153" s="77"/>
      <c r="J153" s="77"/>
      <c r="K153" s="127"/>
      <c r="L153" s="127"/>
      <c r="M153" s="133"/>
      <c r="N153" s="133"/>
      <c r="O153" s="133"/>
      <c r="P153" s="133"/>
      <c r="Q153" s="133"/>
      <c r="R153" s="133"/>
      <c r="S153" s="133"/>
      <c r="T153" s="133"/>
      <c r="U153" s="133"/>
      <c r="V153" s="133"/>
      <c r="W153" s="133"/>
      <c r="X153" s="133"/>
      <c r="Y153" s="133"/>
    </row>
    <row r="154" spans="3:25" s="50" customFormat="1" ht="16.2" hidden="1" x14ac:dyDescent="0.3">
      <c r="C154" s="114"/>
      <c r="D154" s="215"/>
      <c r="E154" s="215"/>
      <c r="G154" s="77"/>
      <c r="H154" s="77"/>
      <c r="I154" s="77"/>
      <c r="J154" s="77"/>
      <c r="K154" s="127"/>
      <c r="L154" s="127"/>
      <c r="M154" s="133"/>
      <c r="N154" s="133"/>
      <c r="O154" s="133"/>
      <c r="P154" s="133"/>
      <c r="Q154" s="133"/>
      <c r="R154" s="133"/>
      <c r="S154" s="133"/>
      <c r="T154" s="133"/>
      <c r="U154" s="133"/>
      <c r="V154" s="133"/>
      <c r="W154" s="133"/>
      <c r="X154" s="133"/>
      <c r="Y154" s="133"/>
    </row>
    <row r="155" spans="3:25" s="50" customFormat="1" ht="16.2" hidden="1" x14ac:dyDescent="0.3">
      <c r="C155" s="114"/>
      <c r="D155" s="215"/>
      <c r="E155" s="215"/>
      <c r="G155" s="77"/>
      <c r="H155" s="77"/>
      <c r="I155" s="77"/>
      <c r="J155" s="77"/>
      <c r="K155" s="127"/>
      <c r="L155" s="127"/>
      <c r="M155" s="133"/>
      <c r="N155" s="133"/>
      <c r="O155" s="133"/>
      <c r="P155" s="133"/>
      <c r="Q155" s="133"/>
      <c r="R155" s="133"/>
      <c r="S155" s="133"/>
      <c r="T155" s="133"/>
      <c r="U155" s="133"/>
      <c r="V155" s="133"/>
      <c r="W155" s="133"/>
      <c r="X155" s="133"/>
      <c r="Y155" s="133"/>
    </row>
    <row r="156" spans="3:25" s="50" customFormat="1" ht="16.2" hidden="1" x14ac:dyDescent="0.3">
      <c r="C156" s="114"/>
      <c r="D156" s="215"/>
      <c r="E156" s="215"/>
      <c r="G156" s="77"/>
      <c r="H156" s="77"/>
      <c r="I156" s="77"/>
      <c r="J156" s="77"/>
      <c r="K156" s="127"/>
      <c r="L156" s="127"/>
      <c r="M156" s="133"/>
      <c r="N156" s="133"/>
      <c r="O156" s="133"/>
      <c r="P156" s="133"/>
      <c r="Q156" s="133"/>
      <c r="R156" s="133"/>
      <c r="S156" s="133"/>
      <c r="T156" s="133"/>
      <c r="U156" s="133"/>
      <c r="V156" s="133"/>
      <c r="W156" s="133"/>
      <c r="X156" s="133"/>
      <c r="Y156" s="133"/>
    </row>
    <row r="157" spans="3:25" s="50" customFormat="1" ht="16.2" hidden="1" x14ac:dyDescent="0.3">
      <c r="C157" s="114"/>
      <c r="D157" s="215"/>
      <c r="E157" s="215"/>
      <c r="G157" s="77"/>
      <c r="H157" s="77"/>
      <c r="I157" s="77"/>
      <c r="J157" s="77"/>
      <c r="K157" s="127"/>
      <c r="L157" s="127"/>
      <c r="M157" s="133"/>
      <c r="N157" s="133"/>
      <c r="O157" s="133"/>
      <c r="P157" s="133"/>
      <c r="Q157" s="133"/>
      <c r="R157" s="133"/>
      <c r="S157" s="133"/>
      <c r="T157" s="133"/>
      <c r="U157" s="133"/>
      <c r="V157" s="133"/>
      <c r="W157" s="133"/>
      <c r="X157" s="133"/>
      <c r="Y157" s="133"/>
    </row>
    <row r="158" spans="3:25" s="50" customFormat="1" ht="16.2" hidden="1" x14ac:dyDescent="0.3">
      <c r="C158" s="114"/>
      <c r="D158" s="215"/>
      <c r="E158" s="215"/>
      <c r="G158" s="77"/>
      <c r="H158" s="77"/>
      <c r="I158" s="77"/>
      <c r="J158" s="77"/>
      <c r="K158" s="127"/>
      <c r="L158" s="127"/>
      <c r="M158" s="133"/>
      <c r="N158" s="133"/>
      <c r="O158" s="133"/>
      <c r="P158" s="133"/>
      <c r="Q158" s="133"/>
      <c r="R158" s="133"/>
      <c r="S158" s="133"/>
      <c r="T158" s="133"/>
      <c r="U158" s="133"/>
      <c r="V158" s="133"/>
      <c r="W158" s="133"/>
      <c r="X158" s="133"/>
      <c r="Y158" s="133"/>
    </row>
    <row r="159" spans="3:25" s="50" customFormat="1" ht="16.2" hidden="1" x14ac:dyDescent="0.3">
      <c r="C159" s="114"/>
      <c r="D159" s="215"/>
      <c r="E159" s="215"/>
      <c r="G159" s="77"/>
      <c r="H159" s="77"/>
      <c r="I159" s="77"/>
      <c r="J159" s="77"/>
      <c r="K159" s="127"/>
      <c r="L159" s="127"/>
      <c r="M159" s="133"/>
      <c r="N159" s="133"/>
      <c r="O159" s="133"/>
      <c r="P159" s="133"/>
      <c r="Q159" s="133"/>
      <c r="R159" s="133"/>
      <c r="S159" s="133"/>
      <c r="T159" s="133"/>
      <c r="U159" s="133"/>
      <c r="V159" s="133"/>
      <c r="W159" s="133"/>
      <c r="X159" s="133"/>
      <c r="Y159" s="133"/>
    </row>
    <row r="160" spans="3:25" s="50" customFormat="1" ht="16.2" hidden="1" x14ac:dyDescent="0.3">
      <c r="C160" s="114"/>
      <c r="D160" s="215"/>
      <c r="E160" s="215"/>
      <c r="G160" s="77"/>
      <c r="H160" s="77"/>
      <c r="I160" s="77"/>
      <c r="J160" s="77"/>
      <c r="K160" s="127"/>
      <c r="L160" s="127"/>
      <c r="M160" s="133"/>
      <c r="N160" s="133"/>
      <c r="O160" s="133"/>
      <c r="P160" s="133"/>
      <c r="Q160" s="133"/>
      <c r="R160" s="133"/>
      <c r="S160" s="133"/>
      <c r="T160" s="133"/>
      <c r="U160" s="133"/>
      <c r="V160" s="133"/>
      <c r="W160" s="133"/>
      <c r="X160" s="133"/>
      <c r="Y160" s="133"/>
    </row>
    <row r="161" spans="3:25" s="50" customFormat="1" ht="16.2" hidden="1" x14ac:dyDescent="0.3">
      <c r="C161" s="114"/>
      <c r="D161" s="215"/>
      <c r="E161" s="215"/>
      <c r="G161" s="77"/>
      <c r="H161" s="77"/>
      <c r="I161" s="77"/>
      <c r="J161" s="77"/>
      <c r="K161" s="127"/>
      <c r="L161" s="127"/>
      <c r="M161" s="133"/>
      <c r="N161" s="133"/>
      <c r="O161" s="133"/>
      <c r="P161" s="133"/>
      <c r="Q161" s="133"/>
      <c r="R161" s="133"/>
      <c r="S161" s="133"/>
      <c r="T161" s="133"/>
      <c r="U161" s="133"/>
      <c r="V161" s="133"/>
      <c r="W161" s="133"/>
      <c r="X161" s="133"/>
      <c r="Y161" s="133"/>
    </row>
    <row r="162" spans="3:25" s="50" customFormat="1" ht="16.2" hidden="1" x14ac:dyDescent="0.3">
      <c r="C162" s="114"/>
      <c r="D162" s="215"/>
      <c r="E162" s="215"/>
      <c r="G162" s="77"/>
      <c r="H162" s="77"/>
      <c r="I162" s="77"/>
      <c r="J162" s="77"/>
      <c r="K162" s="127"/>
      <c r="L162" s="127"/>
      <c r="M162" s="133"/>
      <c r="N162" s="133"/>
      <c r="O162" s="133"/>
      <c r="P162" s="133"/>
      <c r="Q162" s="133"/>
      <c r="R162" s="133"/>
      <c r="S162" s="133"/>
      <c r="T162" s="133"/>
      <c r="U162" s="133"/>
      <c r="V162" s="133"/>
      <c r="W162" s="133"/>
      <c r="X162" s="133"/>
      <c r="Y162" s="133"/>
    </row>
    <row r="163" spans="3:25" s="50" customFormat="1" ht="16.2" hidden="1" x14ac:dyDescent="0.3">
      <c r="C163" s="114"/>
      <c r="D163" s="215"/>
      <c r="E163" s="215"/>
      <c r="G163" s="77"/>
      <c r="H163" s="77"/>
      <c r="I163" s="77"/>
      <c r="J163" s="77"/>
      <c r="K163" s="127"/>
      <c r="L163" s="127"/>
      <c r="M163" s="133"/>
      <c r="N163" s="133"/>
      <c r="O163" s="133"/>
      <c r="P163" s="133"/>
      <c r="Q163" s="133"/>
      <c r="R163" s="133"/>
      <c r="S163" s="133"/>
      <c r="T163" s="133"/>
      <c r="U163" s="133"/>
      <c r="V163" s="133"/>
      <c r="W163" s="133"/>
      <c r="X163" s="133"/>
      <c r="Y163" s="133"/>
    </row>
    <row r="164" spans="3:25" s="50" customFormat="1" ht="16.2" hidden="1" x14ac:dyDescent="0.3">
      <c r="C164" s="114"/>
      <c r="D164" s="215"/>
      <c r="E164" s="215"/>
      <c r="G164" s="77"/>
      <c r="H164" s="77"/>
      <c r="I164" s="77"/>
      <c r="J164" s="77"/>
      <c r="K164" s="127"/>
      <c r="L164" s="127"/>
      <c r="M164" s="133"/>
      <c r="N164" s="133"/>
      <c r="O164" s="133"/>
      <c r="P164" s="133"/>
      <c r="Q164" s="133"/>
      <c r="R164" s="133"/>
      <c r="S164" s="133"/>
      <c r="T164" s="133"/>
      <c r="U164" s="133"/>
      <c r="V164" s="133"/>
      <c r="W164" s="133"/>
      <c r="X164" s="133"/>
      <c r="Y164" s="133"/>
    </row>
    <row r="165" spans="3:25" s="50" customFormat="1" ht="16.2" hidden="1" x14ac:dyDescent="0.3">
      <c r="C165" s="114"/>
      <c r="D165" s="215"/>
      <c r="E165" s="215"/>
      <c r="G165" s="77"/>
      <c r="H165" s="77"/>
      <c r="I165" s="77"/>
      <c r="J165" s="77"/>
      <c r="K165" s="127"/>
      <c r="L165" s="127"/>
      <c r="M165" s="133"/>
      <c r="N165" s="133"/>
      <c r="O165" s="133"/>
      <c r="P165" s="133"/>
      <c r="Q165" s="133"/>
      <c r="R165" s="133"/>
      <c r="S165" s="133"/>
      <c r="T165" s="133"/>
      <c r="U165" s="133"/>
      <c r="V165" s="133"/>
      <c r="W165" s="133"/>
      <c r="X165" s="133"/>
      <c r="Y165" s="133"/>
    </row>
    <row r="166" spans="3:25" s="50" customFormat="1" ht="16.2" hidden="1" x14ac:dyDescent="0.3">
      <c r="C166" s="114"/>
      <c r="D166" s="215"/>
      <c r="E166" s="215"/>
      <c r="G166" s="77"/>
      <c r="H166" s="77"/>
      <c r="I166" s="77"/>
      <c r="J166" s="77"/>
      <c r="K166" s="127"/>
      <c r="L166" s="127"/>
      <c r="M166" s="133"/>
      <c r="N166" s="133"/>
      <c r="O166" s="133"/>
      <c r="P166" s="133"/>
      <c r="Q166" s="133"/>
      <c r="R166" s="133"/>
      <c r="S166" s="133"/>
      <c r="T166" s="133"/>
      <c r="U166" s="133"/>
      <c r="V166" s="133"/>
      <c r="W166" s="133"/>
      <c r="X166" s="133"/>
      <c r="Y166" s="133"/>
    </row>
    <row r="167" spans="3:25" s="50" customFormat="1" ht="16.2" hidden="1" x14ac:dyDescent="0.3">
      <c r="C167" s="114"/>
      <c r="D167" s="215"/>
      <c r="E167" s="215"/>
      <c r="G167" s="77"/>
      <c r="H167" s="77"/>
      <c r="I167" s="77"/>
      <c r="J167" s="77"/>
      <c r="K167" s="127"/>
      <c r="L167" s="127"/>
      <c r="M167" s="133"/>
      <c r="N167" s="133"/>
      <c r="O167" s="133"/>
      <c r="P167" s="133"/>
      <c r="Q167" s="133"/>
      <c r="R167" s="133"/>
      <c r="S167" s="133"/>
      <c r="T167" s="133"/>
      <c r="U167" s="133"/>
      <c r="V167" s="133"/>
      <c r="W167" s="133"/>
      <c r="X167" s="133"/>
      <c r="Y167" s="133"/>
    </row>
    <row r="168" spans="3:25" s="50" customFormat="1" ht="16.2" hidden="1" x14ac:dyDescent="0.3">
      <c r="C168" s="114"/>
      <c r="D168" s="215"/>
      <c r="E168" s="215"/>
      <c r="G168" s="77"/>
      <c r="H168" s="77"/>
      <c r="I168" s="77"/>
      <c r="J168" s="77"/>
      <c r="K168" s="127"/>
      <c r="L168" s="127"/>
      <c r="M168" s="133"/>
      <c r="N168" s="133"/>
      <c r="O168" s="133"/>
      <c r="P168" s="133"/>
      <c r="Q168" s="133"/>
      <c r="R168" s="133"/>
      <c r="S168" s="133"/>
      <c r="T168" s="133"/>
      <c r="U168" s="133"/>
      <c r="V168" s="133"/>
      <c r="W168" s="133"/>
      <c r="X168" s="133"/>
      <c r="Y168" s="133"/>
    </row>
    <row r="169" spans="3:25" s="50" customFormat="1" ht="16.2" hidden="1" x14ac:dyDescent="0.3">
      <c r="C169" s="114"/>
      <c r="D169" s="215"/>
      <c r="E169" s="215"/>
      <c r="G169" s="77"/>
      <c r="H169" s="77"/>
      <c r="I169" s="77"/>
      <c r="J169" s="77"/>
      <c r="K169" s="127"/>
      <c r="L169" s="127"/>
      <c r="M169" s="133"/>
      <c r="N169" s="133"/>
      <c r="O169" s="133"/>
      <c r="P169" s="133"/>
      <c r="Q169" s="133"/>
      <c r="R169" s="133"/>
      <c r="S169" s="133"/>
      <c r="T169" s="133"/>
      <c r="U169" s="133"/>
      <c r="V169" s="133"/>
      <c r="W169" s="133"/>
      <c r="X169" s="133"/>
      <c r="Y169" s="133"/>
    </row>
    <row r="170" spans="3:25" s="50" customFormat="1" ht="16.2" hidden="1" x14ac:dyDescent="0.3">
      <c r="C170" s="114"/>
      <c r="D170" s="215"/>
      <c r="E170" s="215"/>
      <c r="G170" s="77"/>
      <c r="H170" s="77"/>
      <c r="I170" s="77"/>
      <c r="J170" s="77"/>
      <c r="K170" s="127"/>
      <c r="L170" s="127"/>
      <c r="M170" s="133"/>
      <c r="N170" s="133"/>
      <c r="O170" s="133"/>
      <c r="P170" s="133"/>
      <c r="Q170" s="133"/>
      <c r="R170" s="133"/>
      <c r="S170" s="133"/>
      <c r="T170" s="133"/>
      <c r="U170" s="133"/>
      <c r="V170" s="133"/>
      <c r="W170" s="133"/>
      <c r="X170" s="133"/>
      <c r="Y170" s="133"/>
    </row>
    <row r="171" spans="3:25" s="50" customFormat="1" ht="16.2" hidden="1" x14ac:dyDescent="0.3">
      <c r="C171" s="114"/>
      <c r="D171" s="215"/>
      <c r="E171" s="215"/>
      <c r="G171" s="77"/>
      <c r="H171" s="77"/>
      <c r="I171" s="77"/>
      <c r="J171" s="77"/>
      <c r="K171" s="127"/>
      <c r="L171" s="127"/>
      <c r="M171" s="133"/>
      <c r="N171" s="133"/>
      <c r="O171" s="133"/>
      <c r="P171" s="133"/>
      <c r="Q171" s="133"/>
      <c r="R171" s="133"/>
      <c r="S171" s="133"/>
      <c r="T171" s="133"/>
      <c r="U171" s="133"/>
      <c r="V171" s="133"/>
      <c r="W171" s="133"/>
      <c r="X171" s="133"/>
      <c r="Y171" s="133"/>
    </row>
    <row r="172" spans="3:25" s="50" customFormat="1" ht="16.2" hidden="1" x14ac:dyDescent="0.3">
      <c r="C172" s="114"/>
      <c r="D172" s="215"/>
      <c r="E172" s="215"/>
      <c r="G172" s="77"/>
      <c r="H172" s="77"/>
      <c r="I172" s="77"/>
      <c r="J172" s="77"/>
      <c r="K172" s="127"/>
      <c r="L172" s="127"/>
      <c r="M172" s="133"/>
      <c r="N172" s="133"/>
      <c r="O172" s="133"/>
      <c r="P172" s="133"/>
      <c r="Q172" s="133"/>
      <c r="R172" s="133"/>
      <c r="S172" s="133"/>
      <c r="T172" s="133"/>
      <c r="U172" s="133"/>
      <c r="V172" s="133"/>
      <c r="W172" s="133"/>
      <c r="X172" s="133"/>
      <c r="Y172" s="133"/>
    </row>
    <row r="173" spans="3:25" s="50" customFormat="1" ht="16.2" hidden="1" x14ac:dyDescent="0.3">
      <c r="C173" s="114"/>
      <c r="D173" s="215"/>
      <c r="E173" s="215"/>
      <c r="G173" s="77"/>
      <c r="H173" s="77"/>
      <c r="I173" s="77"/>
      <c r="J173" s="77"/>
      <c r="K173" s="127"/>
      <c r="L173" s="127"/>
      <c r="M173" s="133"/>
      <c r="N173" s="133"/>
      <c r="O173" s="133"/>
      <c r="P173" s="133"/>
      <c r="Q173" s="133"/>
      <c r="R173" s="133"/>
      <c r="S173" s="133"/>
      <c r="T173" s="133"/>
      <c r="U173" s="133"/>
      <c r="V173" s="133"/>
      <c r="W173" s="133"/>
      <c r="X173" s="133"/>
      <c r="Y173" s="133"/>
    </row>
    <row r="174" spans="3:25" s="50" customFormat="1" ht="16.2" hidden="1" x14ac:dyDescent="0.3">
      <c r="C174" s="114"/>
      <c r="D174" s="215"/>
      <c r="E174" s="215"/>
      <c r="G174" s="77"/>
      <c r="H174" s="77"/>
      <c r="I174" s="77"/>
      <c r="J174" s="77"/>
      <c r="K174" s="127"/>
      <c r="L174" s="127"/>
      <c r="M174" s="133"/>
      <c r="N174" s="133"/>
      <c r="O174" s="133"/>
      <c r="P174" s="133"/>
      <c r="Q174" s="133"/>
      <c r="R174" s="133"/>
      <c r="S174" s="133"/>
      <c r="T174" s="133"/>
      <c r="U174" s="133"/>
      <c r="V174" s="133"/>
      <c r="W174" s="133"/>
      <c r="X174" s="133"/>
      <c r="Y174" s="133"/>
    </row>
    <row r="175" spans="3:25" s="50" customFormat="1" ht="16.2" hidden="1" x14ac:dyDescent="0.3">
      <c r="C175" s="114"/>
      <c r="D175" s="215"/>
      <c r="E175" s="215"/>
      <c r="G175" s="77"/>
      <c r="H175" s="77"/>
      <c r="I175" s="77"/>
      <c r="J175" s="77"/>
      <c r="K175" s="127"/>
      <c r="L175" s="127"/>
      <c r="M175" s="133"/>
      <c r="N175" s="133"/>
      <c r="O175" s="133"/>
      <c r="P175" s="133"/>
      <c r="Q175" s="133"/>
      <c r="R175" s="133"/>
      <c r="S175" s="133"/>
      <c r="T175" s="133"/>
      <c r="U175" s="133"/>
      <c r="V175" s="133"/>
      <c r="W175" s="133"/>
      <c r="X175" s="133"/>
      <c r="Y175" s="133"/>
    </row>
    <row r="176" spans="3:25" s="50" customFormat="1" ht="16.2" hidden="1" x14ac:dyDescent="0.3">
      <c r="C176" s="114"/>
      <c r="D176" s="215"/>
      <c r="E176" s="215"/>
      <c r="G176" s="77"/>
      <c r="H176" s="77"/>
      <c r="I176" s="77"/>
      <c r="J176" s="77"/>
      <c r="K176" s="127"/>
      <c r="L176" s="127"/>
      <c r="M176" s="133"/>
      <c r="N176" s="133"/>
      <c r="O176" s="133"/>
      <c r="P176" s="133"/>
      <c r="Q176" s="133"/>
      <c r="R176" s="133"/>
      <c r="S176" s="133"/>
      <c r="T176" s="133"/>
      <c r="U176" s="133"/>
      <c r="V176" s="133"/>
      <c r="W176" s="133"/>
      <c r="X176" s="133"/>
      <c r="Y176" s="133"/>
    </row>
    <row r="177" spans="3:25" s="50" customFormat="1" ht="16.2" hidden="1" x14ac:dyDescent="0.3">
      <c r="C177" s="114"/>
      <c r="D177" s="215"/>
      <c r="E177" s="215"/>
      <c r="G177" s="77"/>
      <c r="H177" s="77"/>
      <c r="I177" s="77"/>
      <c r="J177" s="77"/>
      <c r="K177" s="127"/>
      <c r="L177" s="127"/>
      <c r="M177" s="133"/>
      <c r="N177" s="133"/>
      <c r="O177" s="133"/>
      <c r="P177" s="133"/>
      <c r="Q177" s="133"/>
      <c r="R177" s="133"/>
      <c r="S177" s="133"/>
      <c r="T177" s="133"/>
      <c r="U177" s="133"/>
      <c r="V177" s="133"/>
      <c r="W177" s="133"/>
      <c r="X177" s="133"/>
      <c r="Y177" s="133"/>
    </row>
    <row r="178" spans="3:25" s="50" customFormat="1" ht="16.2" hidden="1" x14ac:dyDescent="0.3">
      <c r="C178" s="114"/>
      <c r="D178" s="215"/>
      <c r="E178" s="215"/>
      <c r="G178" s="77"/>
      <c r="H178" s="77"/>
      <c r="I178" s="77"/>
      <c r="J178" s="77"/>
      <c r="K178" s="127"/>
      <c r="L178" s="127"/>
      <c r="M178" s="133"/>
      <c r="N178" s="133"/>
      <c r="O178" s="133"/>
      <c r="P178" s="133"/>
      <c r="Q178" s="133"/>
      <c r="R178" s="133"/>
      <c r="S178" s="133"/>
      <c r="T178" s="133"/>
      <c r="U178" s="133"/>
      <c r="V178" s="133"/>
      <c r="W178" s="133"/>
      <c r="X178" s="133"/>
      <c r="Y178" s="133"/>
    </row>
    <row r="179" spans="3:25" s="50" customFormat="1" ht="16.2" hidden="1" x14ac:dyDescent="0.3">
      <c r="C179" s="114"/>
      <c r="D179" s="215"/>
      <c r="E179" s="215"/>
      <c r="G179" s="77"/>
      <c r="H179" s="77"/>
      <c r="I179" s="77"/>
      <c r="J179" s="77"/>
      <c r="K179" s="127"/>
      <c r="L179" s="127"/>
      <c r="M179" s="133"/>
      <c r="N179" s="133"/>
      <c r="O179" s="133"/>
      <c r="P179" s="133"/>
      <c r="Q179" s="133"/>
      <c r="R179" s="133"/>
      <c r="S179" s="133"/>
      <c r="T179" s="133"/>
      <c r="U179" s="133"/>
      <c r="V179" s="133"/>
      <c r="W179" s="133"/>
      <c r="X179" s="133"/>
      <c r="Y179" s="133"/>
    </row>
    <row r="180" spans="3:25" s="50" customFormat="1" ht="16.2" hidden="1" x14ac:dyDescent="0.3">
      <c r="C180" s="114"/>
      <c r="D180" s="215"/>
      <c r="E180" s="215"/>
      <c r="G180" s="77"/>
      <c r="H180" s="77"/>
      <c r="I180" s="77"/>
      <c r="J180" s="77"/>
      <c r="K180" s="127"/>
      <c r="L180" s="127"/>
      <c r="M180" s="133"/>
      <c r="N180" s="133"/>
      <c r="O180" s="133"/>
      <c r="P180" s="133"/>
      <c r="Q180" s="133"/>
      <c r="R180" s="133"/>
      <c r="S180" s="133"/>
      <c r="T180" s="133"/>
      <c r="U180" s="133"/>
      <c r="V180" s="133"/>
      <c r="W180" s="133"/>
      <c r="X180" s="133"/>
      <c r="Y180" s="133"/>
    </row>
    <row r="181" spans="3:25" s="50" customFormat="1" ht="16.2" hidden="1" x14ac:dyDescent="0.3">
      <c r="C181" s="114"/>
      <c r="D181" s="215"/>
      <c r="E181" s="215"/>
      <c r="G181" s="77"/>
      <c r="H181" s="77"/>
      <c r="I181" s="77"/>
      <c r="J181" s="77"/>
      <c r="K181" s="127"/>
      <c r="L181" s="127"/>
      <c r="M181" s="133"/>
      <c r="N181" s="133"/>
      <c r="O181" s="133"/>
      <c r="P181" s="133"/>
      <c r="Q181" s="133"/>
      <c r="R181" s="133"/>
      <c r="S181" s="133"/>
      <c r="T181" s="133"/>
      <c r="U181" s="133"/>
      <c r="V181" s="133"/>
      <c r="W181" s="133"/>
      <c r="X181" s="133"/>
      <c r="Y181" s="133"/>
    </row>
    <row r="182" spans="3:25" s="50" customFormat="1" ht="16.2" hidden="1" x14ac:dyDescent="0.3">
      <c r="C182" s="114"/>
      <c r="D182" s="215"/>
      <c r="E182" s="215"/>
      <c r="G182" s="77"/>
      <c r="H182" s="77"/>
      <c r="I182" s="77"/>
      <c r="J182" s="77"/>
      <c r="K182" s="127"/>
      <c r="L182" s="127"/>
      <c r="M182" s="133"/>
      <c r="N182" s="133"/>
      <c r="O182" s="133"/>
      <c r="P182" s="133"/>
      <c r="Q182" s="133"/>
      <c r="R182" s="133"/>
      <c r="S182" s="133"/>
      <c r="T182" s="133"/>
      <c r="U182" s="133"/>
      <c r="V182" s="133"/>
      <c r="W182" s="133"/>
      <c r="X182" s="133"/>
      <c r="Y182" s="133"/>
    </row>
    <row r="183" spans="3:25" s="50" customFormat="1" ht="16.2" hidden="1" x14ac:dyDescent="0.3">
      <c r="C183" s="114"/>
      <c r="D183" s="215"/>
      <c r="E183" s="215"/>
      <c r="G183" s="77"/>
      <c r="H183" s="77"/>
      <c r="I183" s="77"/>
      <c r="J183" s="77"/>
      <c r="K183" s="127"/>
      <c r="L183" s="127"/>
      <c r="M183" s="133"/>
      <c r="N183" s="133"/>
      <c r="O183" s="133"/>
      <c r="P183" s="133"/>
      <c r="Q183" s="133"/>
      <c r="R183" s="133"/>
      <c r="S183" s="133"/>
      <c r="T183" s="133"/>
      <c r="U183" s="133"/>
      <c r="V183" s="133"/>
      <c r="W183" s="133"/>
      <c r="X183" s="133"/>
      <c r="Y183" s="133"/>
    </row>
    <row r="184" spans="3:25" s="50" customFormat="1" ht="16.2" hidden="1" x14ac:dyDescent="0.3">
      <c r="C184" s="114"/>
      <c r="D184" s="215"/>
      <c r="E184" s="215"/>
      <c r="G184" s="77"/>
      <c r="H184" s="77"/>
      <c r="I184" s="77"/>
      <c r="J184" s="77"/>
      <c r="K184" s="127"/>
      <c r="L184" s="127"/>
      <c r="M184" s="133"/>
      <c r="N184" s="133"/>
      <c r="O184" s="133"/>
      <c r="P184" s="133"/>
      <c r="Q184" s="133"/>
      <c r="R184" s="133"/>
      <c r="S184" s="133"/>
      <c r="T184" s="133"/>
      <c r="U184" s="133"/>
      <c r="V184" s="133"/>
      <c r="W184" s="133"/>
      <c r="X184" s="133"/>
      <c r="Y184" s="133"/>
    </row>
    <row r="185" spans="3:25" s="50" customFormat="1" ht="16.2" hidden="1" x14ac:dyDescent="0.3">
      <c r="C185" s="114"/>
      <c r="D185" s="215"/>
      <c r="E185" s="215"/>
      <c r="G185" s="77"/>
      <c r="H185" s="77"/>
      <c r="I185" s="77"/>
      <c r="J185" s="77"/>
      <c r="K185" s="127"/>
      <c r="L185" s="127"/>
      <c r="M185" s="133"/>
      <c r="N185" s="133"/>
      <c r="O185" s="133"/>
      <c r="P185" s="133"/>
      <c r="Q185" s="133"/>
      <c r="R185" s="133"/>
      <c r="S185" s="133"/>
      <c r="T185" s="133"/>
      <c r="U185" s="133"/>
      <c r="V185" s="133"/>
      <c r="W185" s="133"/>
      <c r="X185" s="133"/>
      <c r="Y185" s="133"/>
    </row>
    <row r="186" spans="3:25" s="50" customFormat="1" ht="16.2" hidden="1" x14ac:dyDescent="0.3">
      <c r="C186" s="114"/>
      <c r="D186" s="215"/>
      <c r="E186" s="215"/>
      <c r="G186" s="77"/>
      <c r="H186" s="77"/>
      <c r="I186" s="77"/>
      <c r="J186" s="77"/>
      <c r="K186" s="127"/>
      <c r="L186" s="127"/>
      <c r="M186" s="133"/>
      <c r="N186" s="133"/>
      <c r="O186" s="133"/>
      <c r="P186" s="133"/>
      <c r="Q186" s="133"/>
      <c r="R186" s="133"/>
      <c r="S186" s="133"/>
      <c r="T186" s="133"/>
      <c r="U186" s="133"/>
      <c r="V186" s="133"/>
      <c r="W186" s="133"/>
      <c r="X186" s="133"/>
      <c r="Y186" s="133"/>
    </row>
    <row r="187" spans="3:25" s="50" customFormat="1" ht="16.2" hidden="1" x14ac:dyDescent="0.3">
      <c r="C187" s="114"/>
      <c r="D187" s="215"/>
      <c r="E187" s="215"/>
      <c r="G187" s="77"/>
      <c r="H187" s="77"/>
      <c r="I187" s="77"/>
      <c r="J187" s="77"/>
      <c r="K187" s="127"/>
      <c r="L187" s="127"/>
      <c r="M187" s="133"/>
      <c r="N187" s="133"/>
      <c r="O187" s="133"/>
      <c r="P187" s="133"/>
      <c r="Q187" s="133"/>
      <c r="R187" s="133"/>
      <c r="S187" s="133"/>
      <c r="T187" s="133"/>
      <c r="U187" s="133"/>
      <c r="V187" s="133"/>
      <c r="W187" s="133"/>
      <c r="X187" s="133"/>
      <c r="Y187" s="133"/>
    </row>
    <row r="188" spans="3:25" s="50" customFormat="1" ht="16.2" hidden="1" x14ac:dyDescent="0.3">
      <c r="C188" s="114"/>
      <c r="D188" s="215"/>
      <c r="E188" s="215"/>
      <c r="G188" s="77"/>
      <c r="H188" s="77"/>
      <c r="I188" s="77"/>
      <c r="J188" s="77"/>
      <c r="K188" s="127"/>
      <c r="L188" s="127"/>
      <c r="M188" s="133"/>
      <c r="N188" s="133"/>
      <c r="O188" s="133"/>
      <c r="P188" s="133"/>
      <c r="Q188" s="133"/>
      <c r="R188" s="133"/>
      <c r="S188" s="133"/>
      <c r="T188" s="133"/>
      <c r="U188" s="133"/>
      <c r="V188" s="133"/>
      <c r="W188" s="133"/>
      <c r="X188" s="133"/>
      <c r="Y188" s="133"/>
    </row>
    <row r="189" spans="3:25" s="50" customFormat="1" ht="16.2" hidden="1" x14ac:dyDescent="0.3">
      <c r="C189" s="114"/>
      <c r="D189" s="215"/>
      <c r="E189" s="215"/>
      <c r="G189" s="77"/>
      <c r="H189" s="77"/>
      <c r="I189" s="77"/>
      <c r="J189" s="77"/>
      <c r="K189" s="127"/>
      <c r="L189" s="127"/>
      <c r="M189" s="133"/>
      <c r="N189" s="133"/>
      <c r="O189" s="133"/>
      <c r="P189" s="133"/>
      <c r="Q189" s="133"/>
      <c r="R189" s="133"/>
      <c r="S189" s="133"/>
      <c r="T189" s="133"/>
      <c r="U189" s="133"/>
      <c r="V189" s="133"/>
      <c r="W189" s="133"/>
      <c r="X189" s="133"/>
      <c r="Y189" s="133"/>
    </row>
    <row r="190" spans="3:25" s="50" customFormat="1" ht="16.2" hidden="1" x14ac:dyDescent="0.3">
      <c r="C190" s="114"/>
      <c r="D190" s="215"/>
      <c r="E190" s="215"/>
      <c r="G190" s="77"/>
      <c r="H190" s="77"/>
      <c r="I190" s="77"/>
      <c r="J190" s="77"/>
      <c r="K190" s="127"/>
      <c r="L190" s="127"/>
      <c r="M190" s="133"/>
      <c r="N190" s="133"/>
      <c r="O190" s="133"/>
      <c r="P190" s="133"/>
      <c r="Q190" s="133"/>
      <c r="R190" s="133"/>
      <c r="S190" s="133"/>
      <c r="T190" s="133"/>
      <c r="U190" s="133"/>
      <c r="V190" s="133"/>
      <c r="W190" s="133"/>
      <c r="X190" s="133"/>
      <c r="Y190" s="133"/>
    </row>
    <row r="191" spans="3:25" s="50" customFormat="1" ht="16.2" hidden="1" x14ac:dyDescent="0.3">
      <c r="C191" s="114"/>
      <c r="D191" s="215"/>
      <c r="E191" s="215"/>
      <c r="G191" s="77"/>
      <c r="H191" s="77"/>
      <c r="I191" s="77"/>
      <c r="J191" s="77"/>
      <c r="K191" s="127"/>
      <c r="L191" s="127"/>
      <c r="M191" s="133"/>
      <c r="N191" s="133"/>
      <c r="O191" s="133"/>
      <c r="P191" s="133"/>
      <c r="Q191" s="133"/>
      <c r="R191" s="133"/>
      <c r="S191" s="133"/>
      <c r="T191" s="133"/>
      <c r="U191" s="133"/>
      <c r="V191" s="133"/>
      <c r="W191" s="133"/>
      <c r="X191" s="133"/>
      <c r="Y191" s="133"/>
    </row>
    <row r="192" spans="3:25" s="50" customFormat="1" ht="16.2" hidden="1" x14ac:dyDescent="0.3">
      <c r="C192" s="114"/>
      <c r="D192" s="215"/>
      <c r="E192" s="215"/>
      <c r="G192" s="77"/>
      <c r="H192" s="77"/>
      <c r="I192" s="77"/>
      <c r="J192" s="77"/>
      <c r="K192" s="127"/>
      <c r="L192" s="127"/>
      <c r="M192" s="133"/>
      <c r="N192" s="133"/>
      <c r="O192" s="133"/>
      <c r="P192" s="133"/>
      <c r="Q192" s="133"/>
      <c r="R192" s="133"/>
      <c r="S192" s="133"/>
      <c r="T192" s="133"/>
      <c r="U192" s="133"/>
      <c r="V192" s="133"/>
      <c r="W192" s="133"/>
      <c r="X192" s="133"/>
      <c r="Y192" s="133"/>
    </row>
    <row r="193" spans="3:25" s="50" customFormat="1" ht="16.2" hidden="1" x14ac:dyDescent="0.3">
      <c r="C193" s="114"/>
      <c r="D193" s="215"/>
      <c r="E193" s="215"/>
      <c r="G193" s="77"/>
      <c r="H193" s="77"/>
      <c r="I193" s="77"/>
      <c r="J193" s="77"/>
      <c r="K193" s="127"/>
      <c r="L193" s="127"/>
      <c r="M193" s="133"/>
      <c r="N193" s="133"/>
      <c r="O193" s="133"/>
      <c r="P193" s="133"/>
      <c r="Q193" s="133"/>
      <c r="R193" s="133"/>
      <c r="S193" s="133"/>
      <c r="T193" s="133"/>
      <c r="U193" s="133"/>
      <c r="V193" s="133"/>
      <c r="W193" s="133"/>
      <c r="X193" s="133"/>
      <c r="Y193" s="133"/>
    </row>
    <row r="194" spans="3:25" s="50" customFormat="1" ht="16.2" hidden="1" x14ac:dyDescent="0.3">
      <c r="C194" s="114"/>
      <c r="D194" s="215"/>
      <c r="E194" s="215"/>
      <c r="G194" s="77"/>
      <c r="H194" s="77"/>
      <c r="I194" s="77"/>
      <c r="J194" s="77"/>
      <c r="K194" s="127"/>
      <c r="L194" s="127"/>
      <c r="M194" s="133"/>
      <c r="N194" s="133"/>
      <c r="O194" s="133"/>
      <c r="P194" s="133"/>
      <c r="Q194" s="133"/>
      <c r="R194" s="133"/>
      <c r="S194" s="133"/>
      <c r="T194" s="133"/>
      <c r="U194" s="133"/>
      <c r="V194" s="133"/>
      <c r="W194" s="133"/>
      <c r="X194" s="133"/>
      <c r="Y194" s="133"/>
    </row>
    <row r="195" spans="3:25" s="50" customFormat="1" ht="16.2" hidden="1" x14ac:dyDescent="0.3">
      <c r="C195" s="114"/>
      <c r="D195" s="215"/>
      <c r="E195" s="215"/>
      <c r="G195" s="77"/>
      <c r="H195" s="77"/>
      <c r="I195" s="77"/>
      <c r="J195" s="77"/>
      <c r="K195" s="127"/>
      <c r="L195" s="127"/>
      <c r="M195" s="133"/>
      <c r="N195" s="133"/>
      <c r="O195" s="133"/>
      <c r="P195" s="133"/>
      <c r="Q195" s="133"/>
      <c r="R195" s="133"/>
      <c r="S195" s="133"/>
      <c r="T195" s="133"/>
      <c r="U195" s="133"/>
      <c r="V195" s="133"/>
      <c r="W195" s="133"/>
      <c r="X195" s="133"/>
      <c r="Y195" s="133"/>
    </row>
    <row r="196" spans="3:25" s="50" customFormat="1" ht="16.2" hidden="1" x14ac:dyDescent="0.3">
      <c r="C196" s="114"/>
      <c r="D196" s="215"/>
      <c r="E196" s="215"/>
      <c r="G196" s="77"/>
      <c r="H196" s="77"/>
      <c r="I196" s="77"/>
      <c r="J196" s="77"/>
      <c r="K196" s="127"/>
      <c r="L196" s="127"/>
      <c r="M196" s="133"/>
      <c r="N196" s="133"/>
      <c r="O196" s="133"/>
      <c r="P196" s="133"/>
      <c r="Q196" s="133"/>
      <c r="R196" s="133"/>
      <c r="S196" s="133"/>
      <c r="T196" s="133"/>
      <c r="U196" s="133"/>
      <c r="V196" s="133"/>
      <c r="W196" s="133"/>
      <c r="X196" s="133"/>
      <c r="Y196" s="133"/>
    </row>
    <row r="197" spans="3:25" s="50" customFormat="1" ht="16.2" hidden="1" x14ac:dyDescent="0.3">
      <c r="C197" s="114"/>
      <c r="D197" s="215"/>
      <c r="E197" s="215"/>
      <c r="G197" s="77"/>
      <c r="H197" s="77"/>
      <c r="I197" s="77"/>
      <c r="J197" s="77"/>
      <c r="K197" s="127"/>
      <c r="L197" s="127"/>
      <c r="M197" s="133"/>
      <c r="N197" s="133"/>
      <c r="O197" s="133"/>
      <c r="P197" s="133"/>
      <c r="Q197" s="133"/>
      <c r="R197" s="133"/>
      <c r="S197" s="133"/>
      <c r="T197" s="133"/>
      <c r="U197" s="133"/>
      <c r="V197" s="133"/>
      <c r="W197" s="133"/>
      <c r="X197" s="133"/>
      <c r="Y197" s="133"/>
    </row>
    <row r="198" spans="3:25" s="50" customFormat="1" ht="16.2" hidden="1" x14ac:dyDescent="0.3">
      <c r="C198" s="114"/>
      <c r="D198" s="215"/>
      <c r="E198" s="215"/>
      <c r="G198" s="77"/>
      <c r="H198" s="77"/>
      <c r="I198" s="77"/>
      <c r="J198" s="77"/>
      <c r="K198" s="127"/>
      <c r="L198" s="127"/>
      <c r="M198" s="133"/>
      <c r="N198" s="133"/>
      <c r="O198" s="133"/>
      <c r="P198" s="133"/>
      <c r="Q198" s="133"/>
      <c r="R198" s="133"/>
      <c r="S198" s="133"/>
      <c r="T198" s="133"/>
      <c r="U198" s="133"/>
      <c r="V198" s="133"/>
      <c r="W198" s="133"/>
      <c r="X198" s="133"/>
      <c r="Y198" s="133"/>
    </row>
    <row r="199" spans="3:25" s="50" customFormat="1" ht="16.2" hidden="1" x14ac:dyDescent="0.3">
      <c r="C199" s="114"/>
      <c r="D199" s="215"/>
      <c r="E199" s="215"/>
      <c r="G199" s="77"/>
      <c r="H199" s="77"/>
      <c r="I199" s="77"/>
      <c r="J199" s="77"/>
      <c r="K199" s="127"/>
      <c r="L199" s="127"/>
      <c r="M199" s="133"/>
      <c r="N199" s="133"/>
      <c r="O199" s="133"/>
      <c r="P199" s="133"/>
      <c r="Q199" s="133"/>
      <c r="R199" s="133"/>
      <c r="S199" s="133"/>
      <c r="T199" s="133"/>
      <c r="U199" s="133"/>
      <c r="V199" s="133"/>
      <c r="W199" s="133"/>
      <c r="X199" s="133"/>
      <c r="Y199" s="133"/>
    </row>
    <row r="200" spans="3:25" s="50" customFormat="1" ht="16.2" hidden="1" x14ac:dyDescent="0.3">
      <c r="C200" s="114"/>
      <c r="D200" s="215"/>
      <c r="E200" s="215"/>
      <c r="G200" s="77"/>
      <c r="H200" s="77"/>
      <c r="I200" s="77"/>
      <c r="J200" s="77"/>
      <c r="K200" s="127"/>
      <c r="L200" s="127"/>
      <c r="M200" s="133"/>
      <c r="N200" s="133"/>
      <c r="O200" s="133"/>
      <c r="P200" s="133"/>
      <c r="Q200" s="133"/>
      <c r="R200" s="133"/>
      <c r="S200" s="133"/>
      <c r="T200" s="133"/>
      <c r="U200" s="133"/>
      <c r="V200" s="133"/>
      <c r="W200" s="133"/>
      <c r="X200" s="133"/>
      <c r="Y200" s="133"/>
    </row>
    <row r="201" spans="3:25" s="50" customFormat="1" ht="16.2" hidden="1" x14ac:dyDescent="0.3">
      <c r="C201" s="114"/>
      <c r="D201" s="215"/>
      <c r="E201" s="215"/>
      <c r="G201" s="77"/>
      <c r="H201" s="77"/>
      <c r="I201" s="77"/>
      <c r="J201" s="77"/>
      <c r="K201" s="127"/>
      <c r="L201" s="127"/>
      <c r="M201" s="133"/>
      <c r="N201" s="133"/>
      <c r="O201" s="133"/>
      <c r="P201" s="133"/>
      <c r="Q201" s="133"/>
      <c r="R201" s="133"/>
      <c r="S201" s="133"/>
      <c r="T201" s="133"/>
      <c r="U201" s="133"/>
      <c r="V201" s="133"/>
      <c r="W201" s="133"/>
      <c r="X201" s="133"/>
      <c r="Y201" s="133"/>
    </row>
    <row r="202" spans="3:25" s="50" customFormat="1" ht="16.2" hidden="1" x14ac:dyDescent="0.3">
      <c r="C202" s="114"/>
      <c r="D202" s="215"/>
      <c r="E202" s="215"/>
      <c r="G202" s="77"/>
      <c r="H202" s="77"/>
      <c r="I202" s="77"/>
      <c r="J202" s="77"/>
      <c r="K202" s="127"/>
      <c r="L202" s="127"/>
      <c r="M202" s="133"/>
      <c r="N202" s="133"/>
      <c r="O202" s="133"/>
      <c r="P202" s="133"/>
      <c r="Q202" s="133"/>
      <c r="R202" s="133"/>
      <c r="S202" s="133"/>
      <c r="T202" s="133"/>
      <c r="U202" s="133"/>
      <c r="V202" s="133"/>
      <c r="W202" s="133"/>
      <c r="X202" s="133"/>
      <c r="Y202" s="133"/>
    </row>
    <row r="203" spans="3:25" s="50" customFormat="1" ht="16.2" hidden="1" x14ac:dyDescent="0.3">
      <c r="C203" s="114"/>
      <c r="D203" s="215"/>
      <c r="E203" s="215"/>
      <c r="G203" s="77"/>
      <c r="H203" s="77"/>
      <c r="I203" s="77"/>
      <c r="J203" s="77"/>
      <c r="K203" s="127"/>
      <c r="L203" s="127"/>
      <c r="M203" s="133"/>
      <c r="N203" s="133"/>
      <c r="O203" s="133"/>
      <c r="P203" s="133"/>
      <c r="Q203" s="133"/>
      <c r="R203" s="133"/>
      <c r="S203" s="133"/>
      <c r="T203" s="133"/>
      <c r="U203" s="133"/>
      <c r="V203" s="133"/>
      <c r="W203" s="133"/>
      <c r="X203" s="133"/>
      <c r="Y203" s="133"/>
    </row>
    <row r="204" spans="3:25" s="50" customFormat="1" ht="16.2" hidden="1" x14ac:dyDescent="0.3">
      <c r="C204" s="114"/>
      <c r="D204" s="215"/>
      <c r="E204" s="215"/>
      <c r="G204" s="77"/>
      <c r="H204" s="77"/>
      <c r="I204" s="77"/>
      <c r="J204" s="77"/>
      <c r="K204" s="127"/>
      <c r="L204" s="127"/>
      <c r="M204" s="133"/>
      <c r="N204" s="133"/>
      <c r="O204" s="133"/>
      <c r="P204" s="133"/>
      <c r="Q204" s="133"/>
      <c r="R204" s="133"/>
      <c r="S204" s="133"/>
      <c r="T204" s="133"/>
      <c r="U204" s="133"/>
      <c r="V204" s="133"/>
      <c r="W204" s="133"/>
      <c r="X204" s="133"/>
      <c r="Y204" s="133"/>
    </row>
    <row r="205" spans="3:25" s="50" customFormat="1" ht="16.2" hidden="1" x14ac:dyDescent="0.3">
      <c r="C205" s="114"/>
      <c r="D205" s="215"/>
      <c r="E205" s="215"/>
      <c r="G205" s="77"/>
      <c r="H205" s="77"/>
      <c r="I205" s="77"/>
      <c r="J205" s="77"/>
      <c r="K205" s="127"/>
      <c r="L205" s="127"/>
      <c r="M205" s="133"/>
      <c r="N205" s="133"/>
      <c r="O205" s="133"/>
      <c r="P205" s="133"/>
      <c r="Q205" s="133"/>
      <c r="R205" s="133"/>
      <c r="S205" s="133"/>
      <c r="T205" s="133"/>
      <c r="U205" s="133"/>
      <c r="V205" s="133"/>
      <c r="W205" s="133"/>
      <c r="X205" s="133"/>
      <c r="Y205" s="133"/>
    </row>
    <row r="206" spans="3:25" s="50" customFormat="1" ht="16.2" hidden="1" x14ac:dyDescent="0.3">
      <c r="C206" s="114"/>
      <c r="D206" s="215"/>
      <c r="E206" s="215"/>
      <c r="G206" s="77"/>
      <c r="H206" s="77"/>
      <c r="I206" s="77"/>
      <c r="J206" s="77"/>
      <c r="K206" s="127"/>
      <c r="L206" s="127"/>
      <c r="M206" s="133"/>
      <c r="N206" s="133"/>
      <c r="O206" s="133"/>
      <c r="P206" s="133"/>
      <c r="Q206" s="133"/>
      <c r="R206" s="133"/>
      <c r="S206" s="133"/>
      <c r="T206" s="133"/>
      <c r="U206" s="133"/>
      <c r="V206" s="133"/>
      <c r="W206" s="133"/>
      <c r="X206" s="133"/>
      <c r="Y206" s="133"/>
    </row>
    <row r="207" spans="3:25" s="50" customFormat="1" ht="16.2" hidden="1" x14ac:dyDescent="0.3">
      <c r="C207" s="114"/>
      <c r="D207" s="215"/>
      <c r="E207" s="215"/>
      <c r="G207" s="77"/>
      <c r="H207" s="77"/>
      <c r="I207" s="77"/>
      <c r="J207" s="77"/>
      <c r="K207" s="127"/>
      <c r="L207" s="127"/>
      <c r="M207" s="133"/>
      <c r="N207" s="133"/>
      <c r="O207" s="133"/>
      <c r="P207" s="133"/>
      <c r="Q207" s="133"/>
      <c r="R207" s="133"/>
      <c r="S207" s="133"/>
      <c r="T207" s="133"/>
      <c r="U207" s="133"/>
      <c r="V207" s="133"/>
      <c r="W207" s="133"/>
      <c r="X207" s="133"/>
      <c r="Y207" s="133"/>
    </row>
    <row r="208" spans="3:25" s="50" customFormat="1" ht="16.2" hidden="1" x14ac:dyDescent="0.3">
      <c r="C208" s="114"/>
      <c r="D208" s="215"/>
      <c r="E208" s="215"/>
      <c r="G208" s="77"/>
      <c r="H208" s="77"/>
      <c r="I208" s="77"/>
      <c r="J208" s="77"/>
      <c r="K208" s="127"/>
      <c r="L208" s="127"/>
      <c r="M208" s="133"/>
      <c r="N208" s="133"/>
      <c r="O208" s="133"/>
      <c r="P208" s="133"/>
      <c r="Q208" s="133"/>
      <c r="R208" s="133"/>
      <c r="S208" s="133"/>
      <c r="T208" s="133"/>
      <c r="U208" s="133"/>
      <c r="V208" s="133"/>
      <c r="W208" s="133"/>
      <c r="X208" s="133"/>
      <c r="Y208" s="133"/>
    </row>
    <row r="209" spans="3:25" s="50" customFormat="1" ht="16.2" hidden="1" x14ac:dyDescent="0.3">
      <c r="C209" s="114"/>
      <c r="D209" s="215"/>
      <c r="E209" s="215"/>
      <c r="G209" s="77"/>
      <c r="H209" s="77"/>
      <c r="I209" s="77"/>
      <c r="J209" s="77"/>
      <c r="K209" s="127"/>
      <c r="L209" s="127"/>
      <c r="M209" s="133"/>
      <c r="N209" s="133"/>
      <c r="O209" s="133"/>
      <c r="P209" s="133"/>
      <c r="Q209" s="133"/>
      <c r="R209" s="133"/>
      <c r="S209" s="133"/>
      <c r="T209" s="133"/>
      <c r="U209" s="133"/>
      <c r="V209" s="133"/>
      <c r="W209" s="133"/>
      <c r="X209" s="133"/>
      <c r="Y209" s="133"/>
    </row>
    <row r="210" spans="3:25" s="50" customFormat="1" ht="16.2" hidden="1" x14ac:dyDescent="0.3">
      <c r="C210" s="114"/>
      <c r="D210" s="215"/>
      <c r="E210" s="215"/>
      <c r="G210" s="77"/>
      <c r="H210" s="77"/>
      <c r="I210" s="77"/>
      <c r="J210" s="77"/>
      <c r="K210" s="127"/>
      <c r="L210" s="127"/>
      <c r="M210" s="133"/>
      <c r="N210" s="133"/>
      <c r="O210" s="133"/>
      <c r="P210" s="133"/>
      <c r="Q210" s="133"/>
      <c r="R210" s="133"/>
      <c r="S210" s="133"/>
      <c r="T210" s="133"/>
      <c r="U210" s="133"/>
      <c r="V210" s="133"/>
      <c r="W210" s="133"/>
      <c r="X210" s="133"/>
      <c r="Y210" s="133"/>
    </row>
    <row r="211" spans="3:25" s="50" customFormat="1" ht="16.2" hidden="1" x14ac:dyDescent="0.3">
      <c r="C211" s="114"/>
      <c r="D211" s="215"/>
      <c r="E211" s="215"/>
      <c r="G211" s="77"/>
      <c r="H211" s="77"/>
      <c r="I211" s="77"/>
      <c r="J211" s="77"/>
      <c r="K211" s="127"/>
      <c r="L211" s="127"/>
      <c r="M211" s="133"/>
      <c r="N211" s="133"/>
      <c r="O211" s="133"/>
      <c r="P211" s="133"/>
      <c r="Q211" s="133"/>
      <c r="R211" s="133"/>
      <c r="S211" s="133"/>
      <c r="T211" s="133"/>
      <c r="U211" s="133"/>
      <c r="V211" s="133"/>
      <c r="W211" s="133"/>
      <c r="X211" s="133"/>
      <c r="Y211" s="133"/>
    </row>
    <row r="212" spans="3:25" s="50" customFormat="1" ht="16.2" hidden="1" x14ac:dyDescent="0.3">
      <c r="C212" s="114"/>
      <c r="D212" s="215"/>
      <c r="E212" s="215"/>
      <c r="G212" s="77"/>
      <c r="H212" s="77"/>
      <c r="I212" s="77"/>
      <c r="J212" s="77"/>
      <c r="K212" s="127"/>
      <c r="L212" s="127"/>
      <c r="M212" s="133"/>
      <c r="N212" s="133"/>
      <c r="O212" s="133"/>
      <c r="P212" s="133"/>
      <c r="Q212" s="133"/>
      <c r="R212" s="133"/>
      <c r="S212" s="133"/>
      <c r="T212" s="133"/>
      <c r="U212" s="133"/>
      <c r="V212" s="133"/>
      <c r="W212" s="133"/>
      <c r="X212" s="133"/>
      <c r="Y212" s="133"/>
    </row>
    <row r="213" spans="3:25" s="50" customFormat="1" ht="16.2" hidden="1" x14ac:dyDescent="0.3">
      <c r="C213" s="114"/>
      <c r="D213" s="215"/>
      <c r="E213" s="215"/>
      <c r="G213" s="77"/>
      <c r="H213" s="77"/>
      <c r="I213" s="77"/>
      <c r="J213" s="77"/>
      <c r="K213" s="127"/>
      <c r="L213" s="127"/>
      <c r="M213" s="133"/>
      <c r="N213" s="133"/>
      <c r="O213" s="133"/>
      <c r="P213" s="133"/>
      <c r="Q213" s="133"/>
      <c r="R213" s="133"/>
      <c r="S213" s="133"/>
      <c r="T213" s="133"/>
      <c r="U213" s="133"/>
      <c r="V213" s="133"/>
      <c r="W213" s="133"/>
      <c r="X213" s="133"/>
      <c r="Y213" s="133"/>
    </row>
    <row r="214" spans="3:25" s="50" customFormat="1" ht="16.2" hidden="1" x14ac:dyDescent="0.3">
      <c r="C214" s="114"/>
      <c r="D214" s="215"/>
      <c r="E214" s="215"/>
      <c r="G214" s="77"/>
      <c r="H214" s="77"/>
      <c r="I214" s="77"/>
      <c r="J214" s="77"/>
      <c r="K214" s="127"/>
      <c r="L214" s="127"/>
      <c r="M214" s="133"/>
      <c r="N214" s="133"/>
      <c r="O214" s="133"/>
      <c r="P214" s="133"/>
      <c r="Q214" s="133"/>
      <c r="R214" s="133"/>
      <c r="S214" s="133"/>
      <c r="T214" s="133"/>
      <c r="U214" s="133"/>
      <c r="V214" s="133"/>
      <c r="W214" s="133"/>
      <c r="X214" s="133"/>
      <c r="Y214" s="133"/>
    </row>
    <row r="215" spans="3:25" s="50" customFormat="1" ht="16.2" hidden="1" x14ac:dyDescent="0.3">
      <c r="C215" s="114"/>
      <c r="D215" s="215"/>
      <c r="E215" s="215"/>
      <c r="G215" s="77"/>
      <c r="H215" s="77"/>
      <c r="I215" s="77"/>
      <c r="J215" s="77"/>
      <c r="K215" s="127"/>
      <c r="L215" s="127"/>
      <c r="M215" s="133"/>
      <c r="N215" s="133"/>
      <c r="O215" s="133"/>
      <c r="P215" s="133"/>
      <c r="Q215" s="133"/>
      <c r="R215" s="133"/>
      <c r="S215" s="133"/>
      <c r="T215" s="133"/>
      <c r="U215" s="133"/>
      <c r="V215" s="133"/>
      <c r="W215" s="133"/>
      <c r="X215" s="133"/>
      <c r="Y215" s="133"/>
    </row>
    <row r="216" spans="3:25" s="50" customFormat="1" ht="16.2" hidden="1" x14ac:dyDescent="0.3">
      <c r="C216" s="114"/>
      <c r="D216" s="215"/>
      <c r="E216" s="215"/>
      <c r="G216" s="77"/>
      <c r="H216" s="77"/>
      <c r="I216" s="77"/>
      <c r="J216" s="77"/>
      <c r="K216" s="127"/>
      <c r="L216" s="127"/>
      <c r="M216" s="133"/>
      <c r="N216" s="133"/>
      <c r="O216" s="133"/>
      <c r="P216" s="133"/>
      <c r="Q216" s="133"/>
      <c r="R216" s="133"/>
      <c r="S216" s="133"/>
      <c r="T216" s="133"/>
      <c r="U216" s="133"/>
      <c r="V216" s="133"/>
      <c r="W216" s="133"/>
      <c r="X216" s="133"/>
      <c r="Y216" s="133"/>
    </row>
    <row r="217" spans="3:25" s="50" customFormat="1" ht="16.2" hidden="1" x14ac:dyDescent="0.3">
      <c r="C217" s="114"/>
      <c r="D217" s="215"/>
      <c r="E217" s="215"/>
      <c r="G217" s="77"/>
      <c r="H217" s="77"/>
      <c r="I217" s="77"/>
      <c r="J217" s="77"/>
      <c r="K217" s="127"/>
      <c r="L217" s="127"/>
      <c r="M217" s="133"/>
      <c r="N217" s="133"/>
      <c r="O217" s="133"/>
      <c r="P217" s="133"/>
      <c r="Q217" s="133"/>
      <c r="R217" s="133"/>
      <c r="S217" s="133"/>
      <c r="T217" s="133"/>
      <c r="U217" s="133"/>
      <c r="V217" s="133"/>
      <c r="W217" s="133"/>
      <c r="X217" s="133"/>
      <c r="Y217" s="133"/>
    </row>
    <row r="218" spans="3:25" s="50" customFormat="1" ht="16.2" hidden="1" x14ac:dyDescent="0.3">
      <c r="C218" s="114"/>
      <c r="D218" s="215"/>
      <c r="E218" s="215"/>
      <c r="G218" s="77"/>
      <c r="H218" s="77"/>
      <c r="I218" s="77"/>
      <c r="J218" s="77"/>
      <c r="K218" s="127"/>
      <c r="L218" s="127"/>
      <c r="M218" s="133"/>
      <c r="N218" s="133"/>
      <c r="O218" s="133"/>
      <c r="P218" s="133"/>
      <c r="Q218" s="133"/>
      <c r="R218" s="133"/>
      <c r="S218" s="133"/>
      <c r="T218" s="133"/>
      <c r="U218" s="133"/>
      <c r="V218" s="133"/>
      <c r="W218" s="133"/>
      <c r="X218" s="133"/>
      <c r="Y218" s="133"/>
    </row>
    <row r="219" spans="3:25" s="50" customFormat="1" ht="16.2" hidden="1" x14ac:dyDescent="0.3">
      <c r="C219" s="114"/>
      <c r="D219" s="215"/>
      <c r="E219" s="215"/>
      <c r="G219" s="77"/>
      <c r="H219" s="77"/>
      <c r="I219" s="77"/>
      <c r="J219" s="77"/>
      <c r="K219" s="127"/>
      <c r="L219" s="127"/>
      <c r="M219" s="133"/>
      <c r="N219" s="133"/>
      <c r="O219" s="133"/>
      <c r="P219" s="133"/>
      <c r="Q219" s="133"/>
      <c r="R219" s="133"/>
      <c r="S219" s="133"/>
      <c r="T219" s="133"/>
      <c r="U219" s="133"/>
      <c r="V219" s="133"/>
      <c r="W219" s="133"/>
      <c r="X219" s="133"/>
      <c r="Y219" s="133"/>
    </row>
    <row r="220" spans="3:25" s="50" customFormat="1" ht="16.2" hidden="1" x14ac:dyDescent="0.3">
      <c r="C220" s="114"/>
      <c r="D220" s="215"/>
      <c r="E220" s="215"/>
      <c r="G220" s="77"/>
      <c r="H220" s="77"/>
      <c r="I220" s="77"/>
      <c r="J220" s="77"/>
      <c r="K220" s="127"/>
      <c r="L220" s="127"/>
      <c r="M220" s="133"/>
      <c r="N220" s="133"/>
      <c r="O220" s="133"/>
      <c r="P220" s="133"/>
      <c r="Q220" s="133"/>
      <c r="R220" s="133"/>
      <c r="S220" s="133"/>
      <c r="T220" s="133"/>
      <c r="U220" s="133"/>
      <c r="V220" s="133"/>
      <c r="W220" s="133"/>
      <c r="X220" s="133"/>
      <c r="Y220" s="133"/>
    </row>
    <row r="221" spans="3:25" s="50" customFormat="1" ht="16.2" hidden="1" x14ac:dyDescent="0.3">
      <c r="C221" s="114"/>
      <c r="D221" s="215"/>
      <c r="E221" s="215"/>
      <c r="G221" s="77"/>
      <c r="H221" s="77"/>
      <c r="I221" s="77"/>
      <c r="J221" s="77"/>
      <c r="K221" s="127"/>
      <c r="L221" s="127"/>
      <c r="M221" s="133"/>
      <c r="N221" s="133"/>
      <c r="O221" s="133"/>
      <c r="P221" s="133"/>
      <c r="Q221" s="133"/>
      <c r="R221" s="133"/>
      <c r="S221" s="133"/>
      <c r="T221" s="133"/>
      <c r="U221" s="133"/>
      <c r="V221" s="133"/>
      <c r="W221" s="133"/>
      <c r="X221" s="133"/>
      <c r="Y221" s="133"/>
    </row>
    <row r="222" spans="3:25" s="50" customFormat="1" ht="16.2" hidden="1" x14ac:dyDescent="0.3">
      <c r="C222" s="114"/>
      <c r="D222" s="215"/>
      <c r="E222" s="215"/>
      <c r="G222" s="77"/>
      <c r="H222" s="77"/>
      <c r="I222" s="77"/>
      <c r="J222" s="77"/>
      <c r="K222" s="127"/>
      <c r="L222" s="127"/>
      <c r="M222" s="133"/>
      <c r="N222" s="133"/>
      <c r="O222" s="133"/>
      <c r="P222" s="133"/>
      <c r="Q222" s="133"/>
      <c r="R222" s="133"/>
      <c r="S222" s="133"/>
      <c r="T222" s="133"/>
      <c r="U222" s="133"/>
      <c r="V222" s="133"/>
      <c r="W222" s="133"/>
      <c r="X222" s="133"/>
      <c r="Y222" s="133"/>
    </row>
    <row r="223" spans="3:25" s="50" customFormat="1" ht="16.2" hidden="1" x14ac:dyDescent="0.3">
      <c r="C223" s="114"/>
      <c r="D223" s="215"/>
      <c r="E223" s="215"/>
      <c r="G223" s="77"/>
      <c r="H223" s="77"/>
      <c r="I223" s="77"/>
      <c r="J223" s="77"/>
      <c r="K223" s="127"/>
      <c r="L223" s="127"/>
      <c r="M223" s="133"/>
      <c r="N223" s="133"/>
      <c r="O223" s="133"/>
      <c r="P223" s="133"/>
      <c r="Q223" s="133"/>
      <c r="R223" s="133"/>
      <c r="S223" s="133"/>
      <c r="T223" s="133"/>
      <c r="U223" s="133"/>
      <c r="V223" s="133"/>
      <c r="W223" s="133"/>
      <c r="X223" s="133"/>
      <c r="Y223" s="133"/>
    </row>
    <row r="224" spans="3:25" s="50" customFormat="1" ht="16.2" hidden="1" x14ac:dyDescent="0.3">
      <c r="C224" s="114"/>
      <c r="D224" s="215"/>
      <c r="E224" s="215"/>
      <c r="G224" s="77"/>
      <c r="H224" s="77"/>
      <c r="I224" s="77"/>
      <c r="J224" s="77"/>
      <c r="K224" s="127"/>
      <c r="L224" s="127"/>
      <c r="M224" s="133"/>
      <c r="N224" s="133"/>
      <c r="O224" s="133"/>
      <c r="P224" s="133"/>
      <c r="Q224" s="133"/>
      <c r="R224" s="133"/>
      <c r="S224" s="133"/>
      <c r="T224" s="133"/>
      <c r="U224" s="133"/>
      <c r="V224" s="133"/>
      <c r="W224" s="133"/>
      <c r="X224" s="133"/>
      <c r="Y224" s="133"/>
    </row>
    <row r="225" spans="3:25" s="50" customFormat="1" ht="16.2" hidden="1" x14ac:dyDescent="0.3">
      <c r="C225" s="114"/>
      <c r="D225" s="215"/>
      <c r="E225" s="215"/>
      <c r="G225" s="77"/>
      <c r="H225" s="77"/>
      <c r="I225" s="77"/>
      <c r="J225" s="77"/>
      <c r="K225" s="127"/>
      <c r="L225" s="127"/>
      <c r="M225" s="133"/>
      <c r="N225" s="133"/>
      <c r="O225" s="133"/>
      <c r="P225" s="133"/>
      <c r="Q225" s="133"/>
      <c r="R225" s="133"/>
      <c r="S225" s="133"/>
      <c r="T225" s="133"/>
      <c r="U225" s="133"/>
      <c r="V225" s="133"/>
      <c r="W225" s="133"/>
      <c r="X225" s="133"/>
      <c r="Y225" s="133"/>
    </row>
    <row r="226" spans="3:25" s="50" customFormat="1" ht="16.2" hidden="1" x14ac:dyDescent="0.3">
      <c r="C226" s="114"/>
      <c r="D226" s="215"/>
      <c r="E226" s="215"/>
      <c r="G226" s="77"/>
      <c r="H226" s="77"/>
      <c r="I226" s="77"/>
      <c r="J226" s="77"/>
      <c r="K226" s="127"/>
      <c r="L226" s="127"/>
      <c r="M226" s="133"/>
      <c r="N226" s="133"/>
      <c r="O226" s="133"/>
      <c r="P226" s="133"/>
      <c r="Q226" s="133"/>
      <c r="R226" s="133"/>
      <c r="S226" s="133"/>
      <c r="T226" s="133"/>
      <c r="U226" s="133"/>
      <c r="V226" s="133"/>
      <c r="W226" s="133"/>
      <c r="X226" s="133"/>
      <c r="Y226" s="133"/>
    </row>
    <row r="227" spans="3:25" s="50" customFormat="1" ht="16.2" hidden="1" x14ac:dyDescent="0.3">
      <c r="C227" s="114"/>
      <c r="D227" s="215"/>
      <c r="E227" s="215"/>
      <c r="G227" s="77"/>
      <c r="H227" s="77"/>
      <c r="I227" s="77"/>
      <c r="J227" s="77"/>
      <c r="K227" s="127"/>
      <c r="L227" s="127"/>
      <c r="M227" s="133"/>
      <c r="N227" s="133"/>
      <c r="O227" s="133"/>
      <c r="P227" s="133"/>
      <c r="Q227" s="133"/>
      <c r="R227" s="133"/>
      <c r="S227" s="133"/>
      <c r="T227" s="133"/>
      <c r="U227" s="133"/>
      <c r="V227" s="133"/>
      <c r="W227" s="133"/>
      <c r="X227" s="133"/>
      <c r="Y227" s="133"/>
    </row>
    <row r="228" spans="3:25" s="50" customFormat="1" ht="16.2" hidden="1" x14ac:dyDescent="0.3">
      <c r="C228" s="114"/>
      <c r="D228" s="215"/>
      <c r="E228" s="215"/>
      <c r="G228" s="77"/>
      <c r="H228" s="77"/>
      <c r="I228" s="77"/>
      <c r="J228" s="77"/>
      <c r="K228" s="127"/>
      <c r="L228" s="127"/>
      <c r="M228" s="133"/>
      <c r="N228" s="133"/>
      <c r="O228" s="133"/>
      <c r="P228" s="133"/>
      <c r="Q228" s="133"/>
      <c r="R228" s="133"/>
      <c r="S228" s="133"/>
      <c r="T228" s="133"/>
      <c r="U228" s="133"/>
      <c r="V228" s="133"/>
      <c r="W228" s="133"/>
      <c r="X228" s="133"/>
      <c r="Y228" s="133"/>
    </row>
    <row r="229" spans="3:25" s="50" customFormat="1" ht="16.2" hidden="1" x14ac:dyDescent="0.3">
      <c r="C229" s="114"/>
      <c r="D229" s="215"/>
      <c r="E229" s="215"/>
      <c r="G229" s="77"/>
      <c r="H229" s="77"/>
      <c r="I229" s="77"/>
      <c r="J229" s="77"/>
      <c r="K229" s="127"/>
      <c r="L229" s="127"/>
      <c r="M229" s="133"/>
      <c r="N229" s="133"/>
      <c r="O229" s="133"/>
      <c r="P229" s="133"/>
      <c r="Q229" s="133"/>
      <c r="R229" s="133"/>
      <c r="S229" s="133"/>
      <c r="T229" s="133"/>
      <c r="U229" s="133"/>
      <c r="V229" s="133"/>
      <c r="W229" s="133"/>
      <c r="X229" s="133"/>
      <c r="Y229" s="133"/>
    </row>
    <row r="230" spans="3:25" s="50" customFormat="1" ht="16.2" hidden="1" x14ac:dyDescent="0.3">
      <c r="C230" s="114"/>
      <c r="D230" s="215"/>
      <c r="E230" s="215"/>
      <c r="G230" s="77"/>
      <c r="H230" s="77"/>
      <c r="I230" s="77"/>
      <c r="J230" s="77"/>
      <c r="K230" s="127"/>
      <c r="L230" s="127"/>
      <c r="M230" s="133"/>
      <c r="N230" s="133"/>
      <c r="O230" s="133"/>
      <c r="P230" s="133"/>
      <c r="Q230" s="133"/>
      <c r="R230" s="133"/>
      <c r="S230" s="133"/>
      <c r="T230" s="133"/>
      <c r="U230" s="133"/>
      <c r="V230" s="133"/>
      <c r="W230" s="133"/>
      <c r="X230" s="133"/>
      <c r="Y230" s="133"/>
    </row>
    <row r="231" spans="3:25" s="50" customFormat="1" ht="16.2" hidden="1" x14ac:dyDescent="0.3">
      <c r="C231" s="114"/>
      <c r="D231" s="215"/>
      <c r="E231" s="215"/>
      <c r="G231" s="77"/>
      <c r="H231" s="77"/>
      <c r="I231" s="77"/>
      <c r="J231" s="77"/>
      <c r="K231" s="127"/>
      <c r="L231" s="127"/>
      <c r="M231" s="133"/>
      <c r="N231" s="133"/>
      <c r="O231" s="133"/>
      <c r="P231" s="133"/>
      <c r="Q231" s="133"/>
      <c r="R231" s="133"/>
      <c r="S231" s="133"/>
      <c r="T231" s="133"/>
      <c r="U231" s="133"/>
      <c r="V231" s="133"/>
      <c r="W231" s="133"/>
      <c r="X231" s="133"/>
      <c r="Y231" s="133"/>
    </row>
    <row r="232" spans="3:25" s="50" customFormat="1" ht="16.2" hidden="1" x14ac:dyDescent="0.3">
      <c r="C232" s="114"/>
      <c r="D232" s="215"/>
      <c r="E232" s="215"/>
      <c r="G232" s="77"/>
      <c r="H232" s="77"/>
      <c r="I232" s="77"/>
      <c r="J232" s="77"/>
      <c r="K232" s="127"/>
      <c r="L232" s="127"/>
      <c r="M232" s="133"/>
      <c r="N232" s="133"/>
      <c r="O232" s="133"/>
      <c r="P232" s="133"/>
      <c r="Q232" s="133"/>
      <c r="R232" s="133"/>
      <c r="S232" s="133"/>
      <c r="T232" s="133"/>
      <c r="U232" s="133"/>
      <c r="V232" s="133"/>
      <c r="W232" s="133"/>
      <c r="X232" s="133"/>
      <c r="Y232" s="133"/>
    </row>
    <row r="233" spans="3:25" s="50" customFormat="1" ht="16.2" hidden="1" x14ac:dyDescent="0.3">
      <c r="C233" s="114"/>
      <c r="D233" s="215"/>
      <c r="E233" s="215"/>
      <c r="G233" s="77"/>
      <c r="H233" s="77"/>
      <c r="I233" s="77"/>
      <c r="J233" s="77"/>
      <c r="K233" s="127"/>
      <c r="L233" s="127"/>
      <c r="M233" s="133"/>
      <c r="N233" s="133"/>
      <c r="O233" s="133"/>
      <c r="P233" s="133"/>
      <c r="Q233" s="133"/>
      <c r="R233" s="133"/>
      <c r="S233" s="133"/>
      <c r="T233" s="133"/>
      <c r="U233" s="133"/>
      <c r="V233" s="133"/>
      <c r="W233" s="133"/>
      <c r="X233" s="133"/>
      <c r="Y233" s="133"/>
    </row>
    <row r="234" spans="3:25" s="50" customFormat="1" ht="16.2" hidden="1" x14ac:dyDescent="0.3">
      <c r="C234" s="114"/>
      <c r="D234" s="215"/>
      <c r="E234" s="215"/>
      <c r="G234" s="77"/>
      <c r="H234" s="77"/>
      <c r="I234" s="77"/>
      <c r="J234" s="77"/>
      <c r="K234" s="127"/>
      <c r="L234" s="127"/>
      <c r="M234" s="133"/>
      <c r="N234" s="133"/>
      <c r="O234" s="133"/>
      <c r="P234" s="133"/>
      <c r="Q234" s="133"/>
      <c r="R234" s="133"/>
      <c r="S234" s="133"/>
      <c r="T234" s="133"/>
      <c r="U234" s="133"/>
      <c r="V234" s="133"/>
      <c r="W234" s="133"/>
      <c r="X234" s="133"/>
      <c r="Y234" s="133"/>
    </row>
    <row r="235" spans="3:25" s="50" customFormat="1" ht="16.2" hidden="1" x14ac:dyDescent="0.3">
      <c r="C235" s="114"/>
      <c r="D235" s="215"/>
      <c r="E235" s="215"/>
      <c r="G235" s="77"/>
      <c r="H235" s="77"/>
      <c r="I235" s="77"/>
      <c r="J235" s="77"/>
      <c r="K235" s="127"/>
      <c r="L235" s="127"/>
      <c r="M235" s="133"/>
      <c r="N235" s="133"/>
      <c r="O235" s="133"/>
      <c r="P235" s="133"/>
      <c r="Q235" s="133"/>
      <c r="R235" s="133"/>
      <c r="S235" s="133"/>
      <c r="T235" s="133"/>
      <c r="U235" s="133"/>
      <c r="V235" s="133"/>
      <c r="W235" s="133"/>
      <c r="X235" s="133"/>
      <c r="Y235" s="133"/>
    </row>
    <row r="236" spans="3:25" s="50" customFormat="1" ht="16.2" hidden="1" x14ac:dyDescent="0.3">
      <c r="C236" s="114"/>
      <c r="D236" s="215"/>
      <c r="E236" s="215"/>
      <c r="G236" s="77"/>
      <c r="H236" s="77"/>
      <c r="I236" s="77"/>
      <c r="J236" s="77"/>
      <c r="K236" s="127"/>
      <c r="L236" s="127"/>
      <c r="M236" s="133"/>
      <c r="N236" s="133"/>
      <c r="O236" s="133"/>
      <c r="P236" s="133"/>
      <c r="Q236" s="133"/>
      <c r="R236" s="133"/>
      <c r="S236" s="133"/>
      <c r="T236" s="133"/>
      <c r="U236" s="133"/>
      <c r="V236" s="133"/>
      <c r="W236" s="133"/>
      <c r="X236" s="133"/>
      <c r="Y236" s="133"/>
    </row>
    <row r="237" spans="3:25" s="50" customFormat="1" ht="16.2" hidden="1" x14ac:dyDescent="0.3">
      <c r="C237" s="114"/>
      <c r="D237" s="215"/>
      <c r="E237" s="215"/>
      <c r="G237" s="77"/>
      <c r="H237" s="77"/>
      <c r="I237" s="77"/>
      <c r="J237" s="77"/>
      <c r="K237" s="127"/>
      <c r="L237" s="127"/>
      <c r="M237" s="133"/>
      <c r="N237" s="133"/>
      <c r="O237" s="133"/>
      <c r="P237" s="133"/>
      <c r="Q237" s="133"/>
      <c r="R237" s="133"/>
      <c r="S237" s="133"/>
      <c r="T237" s="133"/>
      <c r="U237" s="133"/>
      <c r="V237" s="133"/>
      <c r="W237" s="133"/>
      <c r="X237" s="133"/>
      <c r="Y237" s="133"/>
    </row>
    <row r="238" spans="3:25" s="50" customFormat="1" ht="16.2" hidden="1" x14ac:dyDescent="0.3">
      <c r="C238" s="114"/>
      <c r="D238" s="215"/>
      <c r="E238" s="215"/>
      <c r="G238" s="77"/>
      <c r="H238" s="77"/>
      <c r="I238" s="77"/>
      <c r="J238" s="77"/>
      <c r="K238" s="127"/>
      <c r="L238" s="127"/>
      <c r="M238" s="133"/>
      <c r="N238" s="133"/>
      <c r="O238" s="133"/>
      <c r="P238" s="133"/>
      <c r="Q238" s="133"/>
      <c r="R238" s="133"/>
      <c r="S238" s="133"/>
      <c r="T238" s="133"/>
      <c r="U238" s="133"/>
      <c r="V238" s="133"/>
      <c r="W238" s="133"/>
      <c r="X238" s="133"/>
      <c r="Y238" s="133"/>
    </row>
    <row r="239" spans="3:25" s="50" customFormat="1" ht="16.2" hidden="1" x14ac:dyDescent="0.3">
      <c r="C239" s="114"/>
      <c r="D239" s="215"/>
      <c r="E239" s="215"/>
      <c r="G239" s="77"/>
      <c r="H239" s="77"/>
      <c r="I239" s="77"/>
      <c r="J239" s="77"/>
      <c r="K239" s="127"/>
      <c r="L239" s="127"/>
      <c r="M239" s="133"/>
      <c r="N239" s="133"/>
      <c r="O239" s="133"/>
      <c r="P239" s="133"/>
      <c r="Q239" s="133"/>
      <c r="R239" s="133"/>
      <c r="S239" s="133"/>
      <c r="T239" s="133"/>
      <c r="U239" s="133"/>
      <c r="V239" s="133"/>
      <c r="W239" s="133"/>
      <c r="X239" s="133"/>
      <c r="Y239" s="133"/>
    </row>
    <row r="240" spans="3:25" s="50" customFormat="1" ht="16.2" hidden="1" x14ac:dyDescent="0.3">
      <c r="C240" s="114"/>
      <c r="D240" s="215"/>
      <c r="E240" s="215"/>
      <c r="G240" s="77"/>
      <c r="H240" s="77"/>
      <c r="I240" s="77"/>
      <c r="J240" s="77"/>
      <c r="K240" s="127"/>
      <c r="L240" s="127"/>
      <c r="M240" s="133"/>
      <c r="N240" s="133"/>
      <c r="O240" s="133"/>
      <c r="P240" s="133"/>
      <c r="Q240" s="133"/>
      <c r="R240" s="133"/>
      <c r="S240" s="133"/>
      <c r="T240" s="133"/>
      <c r="U240" s="133"/>
      <c r="V240" s="133"/>
      <c r="W240" s="133"/>
      <c r="X240" s="133"/>
      <c r="Y240" s="133"/>
    </row>
    <row r="241" spans="3:25" s="50" customFormat="1" ht="16.2" hidden="1" x14ac:dyDescent="0.3">
      <c r="C241" s="114"/>
      <c r="D241" s="215"/>
      <c r="E241" s="215"/>
      <c r="G241" s="77"/>
      <c r="H241" s="77"/>
      <c r="I241" s="77"/>
      <c r="J241" s="77"/>
      <c r="K241" s="127"/>
      <c r="L241" s="127"/>
      <c r="M241" s="133"/>
      <c r="N241" s="133"/>
      <c r="O241" s="133"/>
      <c r="P241" s="133"/>
      <c r="Q241" s="133"/>
      <c r="R241" s="133"/>
      <c r="S241" s="133"/>
      <c r="T241" s="133"/>
      <c r="U241" s="133"/>
      <c r="V241" s="133"/>
      <c r="W241" s="133"/>
      <c r="X241" s="133"/>
      <c r="Y241" s="133"/>
    </row>
    <row r="242" spans="3:25" s="50" customFormat="1" ht="16.2" hidden="1" x14ac:dyDescent="0.3">
      <c r="C242" s="114"/>
      <c r="D242" s="215"/>
      <c r="E242" s="215"/>
      <c r="G242" s="77"/>
      <c r="H242" s="77"/>
      <c r="I242" s="77"/>
      <c r="J242" s="77"/>
      <c r="K242" s="127"/>
      <c r="L242" s="127"/>
      <c r="M242" s="133"/>
      <c r="N242" s="133"/>
      <c r="O242" s="133"/>
      <c r="P242" s="133"/>
      <c r="Q242" s="133"/>
      <c r="R242" s="133"/>
      <c r="S242" s="133"/>
      <c r="T242" s="133"/>
      <c r="U242" s="133"/>
      <c r="V242" s="133"/>
      <c r="W242" s="133"/>
      <c r="X242" s="133"/>
      <c r="Y242" s="133"/>
    </row>
    <row r="243" spans="3:25" s="50" customFormat="1" ht="16.2" hidden="1" x14ac:dyDescent="0.3">
      <c r="C243" s="114"/>
      <c r="D243" s="215"/>
      <c r="E243" s="215"/>
      <c r="G243" s="77"/>
      <c r="H243" s="77"/>
      <c r="I243" s="77"/>
      <c r="J243" s="77"/>
      <c r="K243" s="127"/>
      <c r="L243" s="127"/>
      <c r="M243" s="133"/>
      <c r="N243" s="133"/>
      <c r="O243" s="133"/>
      <c r="P243" s="133"/>
      <c r="Q243" s="133"/>
      <c r="R243" s="133"/>
      <c r="S243" s="133"/>
      <c r="T243" s="133"/>
      <c r="U243" s="133"/>
      <c r="V243" s="133"/>
      <c r="W243" s="133"/>
      <c r="X243" s="133"/>
      <c r="Y243" s="133"/>
    </row>
    <row r="244" spans="3:25" s="50" customFormat="1" ht="16.2" hidden="1" x14ac:dyDescent="0.3">
      <c r="C244" s="114"/>
      <c r="D244" s="215"/>
      <c r="E244" s="215"/>
      <c r="G244" s="77"/>
      <c r="H244" s="77"/>
      <c r="I244" s="77"/>
      <c r="J244" s="77"/>
      <c r="K244" s="127"/>
      <c r="L244" s="127"/>
      <c r="M244" s="133"/>
      <c r="N244" s="133"/>
      <c r="O244" s="133"/>
      <c r="P244" s="133"/>
      <c r="Q244" s="133"/>
      <c r="R244" s="133"/>
      <c r="S244" s="133"/>
      <c r="T244" s="133"/>
      <c r="U244" s="133"/>
      <c r="V244" s="133"/>
      <c r="W244" s="133"/>
      <c r="X244" s="133"/>
      <c r="Y244" s="133"/>
    </row>
    <row r="245" spans="3:25" s="50" customFormat="1" ht="16.2" hidden="1" x14ac:dyDescent="0.3">
      <c r="C245" s="114"/>
      <c r="D245" s="215"/>
      <c r="E245" s="215"/>
      <c r="G245" s="77"/>
      <c r="H245" s="77"/>
      <c r="I245" s="77"/>
      <c r="J245" s="77"/>
      <c r="K245" s="127"/>
      <c r="L245" s="127"/>
      <c r="M245" s="133"/>
      <c r="N245" s="133"/>
      <c r="O245" s="133"/>
      <c r="P245" s="133"/>
      <c r="Q245" s="133"/>
      <c r="R245" s="133"/>
      <c r="S245" s="133"/>
      <c r="T245" s="133"/>
      <c r="U245" s="133"/>
      <c r="V245" s="133"/>
      <c r="W245" s="133"/>
      <c r="X245" s="133"/>
      <c r="Y245" s="133"/>
    </row>
    <row r="246" spans="3:25" s="50" customFormat="1" ht="16.2" hidden="1" x14ac:dyDescent="0.3">
      <c r="C246" s="114"/>
      <c r="D246" s="215"/>
      <c r="E246" s="215"/>
      <c r="G246" s="77"/>
      <c r="H246" s="77"/>
      <c r="I246" s="77"/>
      <c r="J246" s="77"/>
      <c r="K246" s="127"/>
      <c r="L246" s="127"/>
      <c r="M246" s="133"/>
      <c r="N246" s="133"/>
      <c r="O246" s="133"/>
      <c r="P246" s="133"/>
      <c r="Q246" s="133"/>
      <c r="R246" s="133"/>
      <c r="S246" s="133"/>
      <c r="T246" s="133"/>
      <c r="U246" s="133"/>
      <c r="V246" s="133"/>
      <c r="W246" s="133"/>
      <c r="X246" s="133"/>
      <c r="Y246" s="133"/>
    </row>
    <row r="247" spans="3:25" s="50" customFormat="1" ht="16.2" hidden="1" x14ac:dyDescent="0.3">
      <c r="C247" s="114"/>
      <c r="D247" s="215"/>
      <c r="E247" s="215"/>
      <c r="G247" s="77"/>
      <c r="H247" s="77"/>
      <c r="I247" s="77"/>
      <c r="J247" s="77"/>
      <c r="K247" s="127"/>
      <c r="L247" s="127"/>
      <c r="M247" s="133"/>
      <c r="N247" s="133"/>
      <c r="O247" s="133"/>
      <c r="P247" s="133"/>
      <c r="Q247" s="133"/>
      <c r="R247" s="133"/>
      <c r="S247" s="133"/>
      <c r="T247" s="133"/>
      <c r="U247" s="133"/>
      <c r="V247" s="133"/>
      <c r="W247" s="133"/>
      <c r="X247" s="133"/>
      <c r="Y247" s="133"/>
    </row>
    <row r="248" spans="3:25" s="50" customFormat="1" ht="16.2" hidden="1" x14ac:dyDescent="0.3">
      <c r="C248" s="114"/>
      <c r="D248" s="215"/>
      <c r="E248" s="215"/>
      <c r="G248" s="77"/>
      <c r="H248" s="77"/>
      <c r="I248" s="77"/>
      <c r="J248" s="77"/>
      <c r="K248" s="127"/>
      <c r="L248" s="127"/>
      <c r="M248" s="133"/>
      <c r="N248" s="133"/>
      <c r="O248" s="133"/>
      <c r="P248" s="133"/>
      <c r="Q248" s="133"/>
      <c r="R248" s="133"/>
      <c r="S248" s="133"/>
      <c r="T248" s="133"/>
      <c r="U248" s="133"/>
      <c r="V248" s="133"/>
      <c r="W248" s="133"/>
      <c r="X248" s="133"/>
      <c r="Y248" s="133"/>
    </row>
    <row r="249" spans="3:25" s="50" customFormat="1" ht="16.2" hidden="1" x14ac:dyDescent="0.3">
      <c r="C249" s="114"/>
      <c r="D249" s="215"/>
      <c r="E249" s="215"/>
      <c r="G249" s="77"/>
      <c r="H249" s="77"/>
      <c r="I249" s="77"/>
      <c r="J249" s="77"/>
      <c r="K249" s="127"/>
      <c r="L249" s="127"/>
      <c r="M249" s="133"/>
      <c r="N249" s="133"/>
      <c r="O249" s="133"/>
      <c r="P249" s="133"/>
      <c r="Q249" s="133"/>
      <c r="R249" s="133"/>
      <c r="S249" s="133"/>
      <c r="T249" s="133"/>
      <c r="U249" s="133"/>
      <c r="V249" s="133"/>
      <c r="W249" s="133"/>
      <c r="X249" s="133"/>
      <c r="Y249" s="133"/>
    </row>
    <row r="250" spans="3:25" s="50" customFormat="1" ht="16.2" hidden="1" x14ac:dyDescent="0.3">
      <c r="C250" s="114"/>
      <c r="D250" s="215"/>
      <c r="E250" s="215"/>
      <c r="G250" s="77"/>
      <c r="H250" s="77"/>
      <c r="I250" s="77"/>
      <c r="J250" s="77"/>
      <c r="K250" s="127"/>
      <c r="L250" s="127"/>
      <c r="M250" s="133"/>
      <c r="N250" s="133"/>
      <c r="O250" s="133"/>
      <c r="P250" s="133"/>
      <c r="Q250" s="133"/>
      <c r="R250" s="133"/>
      <c r="S250" s="133"/>
      <c r="T250" s="133"/>
      <c r="U250" s="133"/>
      <c r="V250" s="133"/>
      <c r="W250" s="133"/>
      <c r="X250" s="133"/>
      <c r="Y250" s="133"/>
    </row>
    <row r="251" spans="3:25" s="50" customFormat="1" ht="16.2" hidden="1" x14ac:dyDescent="0.3">
      <c r="C251" s="114"/>
      <c r="D251" s="215"/>
      <c r="E251" s="215"/>
      <c r="G251" s="77"/>
      <c r="H251" s="77"/>
      <c r="I251" s="77"/>
      <c r="J251" s="77"/>
      <c r="K251" s="127"/>
      <c r="L251" s="127"/>
      <c r="M251" s="133"/>
      <c r="N251" s="133"/>
      <c r="O251" s="133"/>
      <c r="P251" s="133"/>
      <c r="Q251" s="133"/>
      <c r="R251" s="133"/>
      <c r="S251" s="133"/>
      <c r="T251" s="133"/>
      <c r="U251" s="133"/>
      <c r="V251" s="133"/>
      <c r="W251" s="133"/>
      <c r="X251" s="133"/>
      <c r="Y251" s="133"/>
    </row>
    <row r="252" spans="3:25" s="50" customFormat="1" ht="16.2" hidden="1" x14ac:dyDescent="0.3">
      <c r="C252" s="114"/>
      <c r="D252" s="215"/>
      <c r="E252" s="215"/>
      <c r="G252" s="77"/>
      <c r="H252" s="77"/>
      <c r="I252" s="77"/>
      <c r="J252" s="77"/>
      <c r="K252" s="127"/>
      <c r="L252" s="127"/>
      <c r="M252" s="133"/>
      <c r="N252" s="133"/>
      <c r="O252" s="133"/>
      <c r="P252" s="133"/>
      <c r="Q252" s="133"/>
      <c r="R252" s="133"/>
      <c r="S252" s="133"/>
      <c r="T252" s="133"/>
      <c r="U252" s="133"/>
      <c r="V252" s="133"/>
      <c r="W252" s="133"/>
      <c r="X252" s="133"/>
      <c r="Y252" s="133"/>
    </row>
    <row r="253" spans="3:25" s="50" customFormat="1" ht="16.2" hidden="1" x14ac:dyDescent="0.3">
      <c r="C253" s="114"/>
      <c r="D253" s="215"/>
      <c r="E253" s="215"/>
      <c r="G253" s="77"/>
      <c r="H253" s="77"/>
      <c r="I253" s="77"/>
      <c r="J253" s="77"/>
      <c r="K253" s="127"/>
      <c r="L253" s="127"/>
      <c r="M253" s="133"/>
      <c r="N253" s="133"/>
      <c r="O253" s="133"/>
      <c r="P253" s="133"/>
      <c r="Q253" s="133"/>
      <c r="R253" s="133"/>
      <c r="S253" s="133"/>
      <c r="T253" s="133"/>
      <c r="U253" s="133"/>
      <c r="V253" s="133"/>
      <c r="W253" s="133"/>
      <c r="X253" s="133"/>
      <c r="Y253" s="133"/>
    </row>
    <row r="254" spans="3:25" s="50" customFormat="1" ht="16.2" hidden="1" x14ac:dyDescent="0.3">
      <c r="C254" s="114"/>
      <c r="D254" s="215"/>
      <c r="E254" s="215"/>
      <c r="G254" s="77"/>
      <c r="H254" s="77"/>
      <c r="I254" s="77"/>
      <c r="J254" s="77"/>
      <c r="K254" s="127"/>
      <c r="L254" s="127"/>
      <c r="M254" s="133"/>
      <c r="N254" s="133"/>
      <c r="O254" s="133"/>
      <c r="P254" s="133"/>
      <c r="Q254" s="133"/>
      <c r="R254" s="133"/>
      <c r="S254" s="133"/>
      <c r="T254" s="133"/>
      <c r="U254" s="133"/>
      <c r="V254" s="133"/>
      <c r="W254" s="133"/>
      <c r="X254" s="133"/>
      <c r="Y254" s="133"/>
    </row>
    <row r="255" spans="3:25" s="50" customFormat="1" ht="16.2" hidden="1" x14ac:dyDescent="0.3">
      <c r="C255" s="114"/>
      <c r="D255" s="215"/>
      <c r="E255" s="215"/>
      <c r="G255" s="77"/>
      <c r="H255" s="77"/>
      <c r="I255" s="77"/>
      <c r="J255" s="77"/>
      <c r="K255" s="127"/>
      <c r="L255" s="127"/>
      <c r="M255" s="133"/>
      <c r="N255" s="133"/>
      <c r="O255" s="133"/>
      <c r="P255" s="133"/>
      <c r="Q255" s="133"/>
      <c r="R255" s="133"/>
      <c r="S255" s="133"/>
      <c r="T255" s="133"/>
      <c r="U255" s="133"/>
      <c r="V255" s="133"/>
      <c r="W255" s="133"/>
      <c r="X255" s="133"/>
      <c r="Y255" s="133"/>
    </row>
    <row r="256" spans="3:25" s="50" customFormat="1" ht="16.2" hidden="1" x14ac:dyDescent="0.3">
      <c r="C256" s="114"/>
      <c r="D256" s="215"/>
      <c r="E256" s="215"/>
      <c r="G256" s="77"/>
      <c r="H256" s="77"/>
      <c r="I256" s="77"/>
      <c r="J256" s="77"/>
      <c r="K256" s="127"/>
      <c r="L256" s="127"/>
      <c r="M256" s="133"/>
      <c r="N256" s="133"/>
      <c r="O256" s="133"/>
      <c r="P256" s="133"/>
      <c r="Q256" s="133"/>
      <c r="R256" s="133"/>
      <c r="S256" s="133"/>
      <c r="T256" s="133"/>
      <c r="U256" s="133"/>
      <c r="V256" s="133"/>
      <c r="W256" s="133"/>
      <c r="X256" s="133"/>
      <c r="Y256" s="133"/>
    </row>
    <row r="257" spans="3:25" s="50" customFormat="1" ht="16.2" hidden="1" x14ac:dyDescent="0.3">
      <c r="C257" s="114"/>
      <c r="D257" s="215"/>
      <c r="E257" s="215"/>
      <c r="G257" s="77"/>
      <c r="H257" s="77"/>
      <c r="I257" s="77"/>
      <c r="J257" s="77"/>
      <c r="K257" s="127"/>
      <c r="L257" s="127"/>
      <c r="M257" s="133"/>
      <c r="N257" s="133"/>
      <c r="O257" s="133"/>
      <c r="P257" s="133"/>
      <c r="Q257" s="133"/>
      <c r="R257" s="133"/>
      <c r="S257" s="133"/>
      <c r="T257" s="133"/>
      <c r="U257" s="133"/>
      <c r="V257" s="133"/>
      <c r="W257" s="133"/>
      <c r="X257" s="133"/>
      <c r="Y257" s="133"/>
    </row>
    <row r="258" spans="3:25" s="50" customFormat="1" ht="16.2" hidden="1" x14ac:dyDescent="0.3">
      <c r="C258" s="114"/>
      <c r="D258" s="215"/>
      <c r="E258" s="215"/>
      <c r="G258" s="77"/>
      <c r="H258" s="77"/>
      <c r="I258" s="77"/>
      <c r="J258" s="77"/>
      <c r="K258" s="127"/>
      <c r="L258" s="127"/>
      <c r="M258" s="133"/>
      <c r="N258" s="133"/>
      <c r="O258" s="133"/>
      <c r="P258" s="133"/>
      <c r="Q258" s="133"/>
      <c r="R258" s="133"/>
      <c r="S258" s="133"/>
      <c r="T258" s="133"/>
      <c r="U258" s="133"/>
      <c r="V258" s="133"/>
      <c r="W258" s="133"/>
      <c r="X258" s="133"/>
      <c r="Y258" s="133"/>
    </row>
    <row r="259" spans="3:25" s="50" customFormat="1" ht="16.2" hidden="1" x14ac:dyDescent="0.3">
      <c r="C259" s="114"/>
      <c r="D259" s="215"/>
      <c r="E259" s="215"/>
      <c r="G259" s="77"/>
      <c r="H259" s="77"/>
      <c r="I259" s="77"/>
      <c r="J259" s="77"/>
      <c r="K259" s="127"/>
      <c r="L259" s="127"/>
      <c r="M259" s="133"/>
      <c r="N259" s="133"/>
      <c r="O259" s="133"/>
      <c r="P259" s="133"/>
      <c r="Q259" s="133"/>
      <c r="R259" s="133"/>
      <c r="S259" s="133"/>
      <c r="T259" s="133"/>
      <c r="U259" s="133"/>
      <c r="V259" s="133"/>
      <c r="W259" s="133"/>
      <c r="X259" s="133"/>
      <c r="Y259" s="133"/>
    </row>
    <row r="260" spans="3:25" s="50" customFormat="1" ht="16.2" hidden="1" x14ac:dyDescent="0.3">
      <c r="C260" s="114"/>
      <c r="D260" s="215"/>
      <c r="E260" s="215"/>
      <c r="G260" s="77"/>
      <c r="H260" s="77"/>
      <c r="I260" s="77"/>
      <c r="J260" s="77"/>
      <c r="K260" s="127"/>
      <c r="L260" s="127"/>
      <c r="M260" s="133"/>
      <c r="N260" s="133"/>
      <c r="O260" s="133"/>
      <c r="P260" s="133"/>
      <c r="Q260" s="133"/>
      <c r="R260" s="133"/>
      <c r="S260" s="133"/>
      <c r="T260" s="133"/>
      <c r="U260" s="133"/>
      <c r="V260" s="133"/>
      <c r="W260" s="133"/>
      <c r="X260" s="133"/>
      <c r="Y260" s="133"/>
    </row>
    <row r="261" spans="3:25" s="50" customFormat="1" ht="16.2" hidden="1" x14ac:dyDescent="0.3">
      <c r="C261" s="114"/>
      <c r="D261" s="215"/>
      <c r="E261" s="215"/>
      <c r="G261" s="77"/>
      <c r="H261" s="77"/>
      <c r="I261" s="77"/>
      <c r="J261" s="77"/>
      <c r="K261" s="127"/>
      <c r="L261" s="127"/>
      <c r="M261" s="133"/>
      <c r="N261" s="133"/>
      <c r="O261" s="133"/>
      <c r="P261" s="133"/>
      <c r="Q261" s="133"/>
      <c r="R261" s="133"/>
      <c r="S261" s="133"/>
      <c r="T261" s="133"/>
      <c r="U261" s="133"/>
      <c r="V261" s="133"/>
      <c r="W261" s="133"/>
      <c r="X261" s="133"/>
      <c r="Y261" s="133"/>
    </row>
    <row r="262" spans="3:25" s="50" customFormat="1" ht="16.2" hidden="1" x14ac:dyDescent="0.3">
      <c r="C262" s="114"/>
      <c r="D262" s="215"/>
      <c r="E262" s="215"/>
      <c r="G262" s="77"/>
      <c r="H262" s="77"/>
      <c r="I262" s="77"/>
      <c r="J262" s="77"/>
      <c r="K262" s="127"/>
      <c r="L262" s="127"/>
      <c r="M262" s="133"/>
      <c r="N262" s="133"/>
      <c r="O262" s="133"/>
      <c r="P262" s="133"/>
      <c r="Q262" s="133"/>
      <c r="R262" s="133"/>
      <c r="S262" s="133"/>
      <c r="T262" s="133"/>
      <c r="U262" s="133"/>
      <c r="V262" s="133"/>
      <c r="W262" s="133"/>
      <c r="X262" s="133"/>
      <c r="Y262" s="133"/>
    </row>
    <row r="263" spans="3:25" s="50" customFormat="1" ht="16.2" hidden="1" x14ac:dyDescent="0.3">
      <c r="C263" s="114"/>
      <c r="D263" s="215"/>
      <c r="E263" s="215"/>
      <c r="G263" s="77"/>
      <c r="H263" s="77"/>
      <c r="I263" s="77"/>
      <c r="J263" s="77"/>
      <c r="K263" s="127"/>
      <c r="L263" s="127"/>
      <c r="M263" s="133"/>
      <c r="N263" s="133"/>
      <c r="O263" s="133"/>
      <c r="P263" s="133"/>
      <c r="Q263" s="133"/>
      <c r="R263" s="133"/>
      <c r="S263" s="133"/>
      <c r="T263" s="133"/>
      <c r="U263" s="133"/>
      <c r="V263" s="133"/>
      <c r="W263" s="133"/>
      <c r="X263" s="133"/>
      <c r="Y263" s="133"/>
    </row>
    <row r="264" spans="3:25" s="50" customFormat="1" ht="16.2" hidden="1" x14ac:dyDescent="0.3">
      <c r="C264" s="114"/>
      <c r="D264" s="215"/>
      <c r="E264" s="215"/>
      <c r="G264" s="77"/>
      <c r="H264" s="77"/>
      <c r="I264" s="77"/>
      <c r="J264" s="77"/>
      <c r="K264" s="127"/>
      <c r="L264" s="127"/>
      <c r="M264" s="133"/>
      <c r="N264" s="133"/>
      <c r="O264" s="133"/>
      <c r="P264" s="133"/>
      <c r="Q264" s="133"/>
      <c r="R264" s="133"/>
      <c r="S264" s="133"/>
      <c r="T264" s="133"/>
      <c r="U264" s="133"/>
      <c r="V264" s="133"/>
      <c r="W264" s="133"/>
      <c r="X264" s="133"/>
      <c r="Y264" s="133"/>
    </row>
    <row r="265" spans="3:25" s="50" customFormat="1" ht="16.2" hidden="1" x14ac:dyDescent="0.3">
      <c r="C265" s="114"/>
      <c r="D265" s="215"/>
      <c r="E265" s="215"/>
      <c r="G265" s="77"/>
      <c r="H265" s="77"/>
      <c r="I265" s="77"/>
      <c r="J265" s="77"/>
      <c r="K265" s="127"/>
      <c r="L265" s="127"/>
      <c r="M265" s="133"/>
      <c r="N265" s="133"/>
      <c r="O265" s="133"/>
      <c r="P265" s="133"/>
      <c r="Q265" s="133"/>
      <c r="R265" s="133"/>
      <c r="S265" s="133"/>
      <c r="T265" s="133"/>
      <c r="U265" s="133"/>
      <c r="V265" s="133"/>
      <c r="W265" s="133"/>
      <c r="X265" s="133"/>
      <c r="Y265" s="133"/>
    </row>
    <row r="266" spans="3:25" s="50" customFormat="1" ht="16.2" hidden="1" x14ac:dyDescent="0.3">
      <c r="C266" s="114"/>
      <c r="D266" s="215"/>
      <c r="E266" s="215"/>
      <c r="G266" s="77"/>
      <c r="H266" s="77"/>
      <c r="I266" s="77"/>
      <c r="J266" s="77"/>
      <c r="K266" s="127"/>
      <c r="L266" s="127"/>
      <c r="M266" s="133"/>
      <c r="N266" s="133"/>
      <c r="O266" s="133"/>
      <c r="P266" s="133"/>
      <c r="Q266" s="133"/>
      <c r="R266" s="133"/>
      <c r="S266" s="133"/>
      <c r="T266" s="133"/>
      <c r="U266" s="133"/>
      <c r="V266" s="133"/>
      <c r="W266" s="133"/>
      <c r="X266" s="133"/>
      <c r="Y266" s="133"/>
    </row>
    <row r="267" spans="3:25" s="50" customFormat="1" ht="16.2" hidden="1" x14ac:dyDescent="0.3">
      <c r="C267" s="114"/>
      <c r="D267" s="215"/>
      <c r="E267" s="215"/>
      <c r="G267" s="77"/>
      <c r="H267" s="77"/>
      <c r="I267" s="77"/>
      <c r="J267" s="77"/>
      <c r="K267" s="127"/>
      <c r="L267" s="127"/>
      <c r="M267" s="133"/>
      <c r="N267" s="133"/>
      <c r="O267" s="133"/>
      <c r="P267" s="133"/>
      <c r="Q267" s="133"/>
      <c r="R267" s="133"/>
      <c r="S267" s="133"/>
      <c r="T267" s="133"/>
      <c r="U267" s="133"/>
      <c r="V267" s="133"/>
      <c r="W267" s="133"/>
      <c r="X267" s="133"/>
      <c r="Y267" s="133"/>
    </row>
    <row r="268" spans="3:25" s="50" customFormat="1" ht="16.2" hidden="1" x14ac:dyDescent="0.3">
      <c r="C268" s="114"/>
      <c r="D268" s="215"/>
      <c r="E268" s="215"/>
      <c r="G268" s="77"/>
      <c r="H268" s="77"/>
      <c r="I268" s="77"/>
      <c r="J268" s="77"/>
      <c r="K268" s="127"/>
      <c r="L268" s="127"/>
      <c r="M268" s="133"/>
      <c r="N268" s="133"/>
      <c r="O268" s="133"/>
      <c r="P268" s="133"/>
      <c r="Q268" s="133"/>
      <c r="R268" s="133"/>
      <c r="S268" s="133"/>
      <c r="T268" s="133"/>
      <c r="U268" s="133"/>
      <c r="V268" s="133"/>
      <c r="W268" s="133"/>
      <c r="X268" s="133"/>
      <c r="Y268" s="133"/>
    </row>
    <row r="269" spans="3:25" s="50" customFormat="1" ht="16.2" hidden="1" x14ac:dyDescent="0.3">
      <c r="C269" s="114"/>
      <c r="D269" s="215"/>
      <c r="E269" s="215"/>
      <c r="G269" s="77"/>
      <c r="H269" s="77"/>
      <c r="I269" s="77"/>
      <c r="J269" s="77"/>
      <c r="K269" s="127"/>
      <c r="L269" s="127"/>
      <c r="M269" s="133"/>
      <c r="N269" s="133"/>
      <c r="O269" s="133"/>
      <c r="P269" s="133"/>
      <c r="Q269" s="133"/>
      <c r="R269" s="133"/>
      <c r="S269" s="133"/>
      <c r="T269" s="133"/>
      <c r="U269" s="133"/>
      <c r="V269" s="133"/>
      <c r="W269" s="133"/>
      <c r="X269" s="133"/>
      <c r="Y269" s="133"/>
    </row>
    <row r="270" spans="3:25" s="50" customFormat="1" ht="16.2" hidden="1" x14ac:dyDescent="0.3">
      <c r="C270" s="114"/>
      <c r="D270" s="215"/>
      <c r="E270" s="215"/>
      <c r="G270" s="77"/>
      <c r="H270" s="77"/>
      <c r="I270" s="77"/>
      <c r="J270" s="77"/>
      <c r="K270" s="127"/>
      <c r="L270" s="127"/>
      <c r="M270" s="133"/>
      <c r="N270" s="133"/>
      <c r="O270" s="133"/>
      <c r="P270" s="133"/>
      <c r="Q270" s="133"/>
      <c r="R270" s="133"/>
      <c r="S270" s="133"/>
      <c r="T270" s="133"/>
      <c r="U270" s="133"/>
      <c r="V270" s="133"/>
      <c r="W270" s="133"/>
      <c r="X270" s="133"/>
      <c r="Y270" s="133"/>
    </row>
    <row r="271" spans="3:25" s="50" customFormat="1" ht="16.2" hidden="1" x14ac:dyDescent="0.3">
      <c r="C271" s="114"/>
      <c r="D271" s="215"/>
      <c r="E271" s="215"/>
      <c r="G271" s="77"/>
      <c r="H271" s="77"/>
      <c r="I271" s="77"/>
      <c r="J271" s="77"/>
      <c r="K271" s="127"/>
      <c r="L271" s="127"/>
      <c r="M271" s="133"/>
      <c r="N271" s="133"/>
      <c r="O271" s="133"/>
      <c r="P271" s="133"/>
      <c r="Q271" s="133"/>
      <c r="R271" s="133"/>
      <c r="S271" s="133"/>
      <c r="T271" s="133"/>
      <c r="U271" s="133"/>
      <c r="V271" s="133"/>
      <c r="W271" s="133"/>
      <c r="X271" s="133"/>
      <c r="Y271" s="133"/>
    </row>
    <row r="272" spans="3:25" s="50" customFormat="1" ht="16.2" hidden="1" x14ac:dyDescent="0.3">
      <c r="C272" s="114"/>
      <c r="D272" s="215"/>
      <c r="E272" s="215"/>
      <c r="G272" s="77"/>
      <c r="H272" s="77"/>
      <c r="I272" s="77"/>
      <c r="J272" s="77"/>
      <c r="K272" s="127"/>
      <c r="L272" s="127"/>
      <c r="M272" s="133"/>
      <c r="N272" s="133"/>
      <c r="O272" s="133"/>
      <c r="P272" s="133"/>
      <c r="Q272" s="133"/>
      <c r="R272" s="133"/>
      <c r="S272" s="133"/>
      <c r="T272" s="133"/>
      <c r="U272" s="133"/>
      <c r="V272" s="133"/>
      <c r="W272" s="133"/>
      <c r="X272" s="133"/>
      <c r="Y272" s="133"/>
    </row>
    <row r="273" spans="3:25" s="50" customFormat="1" ht="16.2" hidden="1" x14ac:dyDescent="0.3">
      <c r="C273" s="114"/>
      <c r="D273" s="215"/>
      <c r="E273" s="215"/>
      <c r="G273" s="77"/>
      <c r="H273" s="77"/>
      <c r="I273" s="77"/>
      <c r="J273" s="77"/>
      <c r="K273" s="127"/>
      <c r="L273" s="127"/>
      <c r="M273" s="133"/>
      <c r="N273" s="133"/>
      <c r="O273" s="133"/>
      <c r="P273" s="133"/>
      <c r="Q273" s="133"/>
      <c r="R273" s="133"/>
      <c r="S273" s="133"/>
      <c r="T273" s="133"/>
      <c r="U273" s="133"/>
      <c r="V273" s="133"/>
      <c r="W273" s="133"/>
      <c r="X273" s="133"/>
      <c r="Y273" s="133"/>
    </row>
    <row r="274" spans="3:25" s="50" customFormat="1" ht="16.2" hidden="1" x14ac:dyDescent="0.3">
      <c r="C274" s="114"/>
      <c r="D274" s="215"/>
      <c r="E274" s="215"/>
      <c r="G274" s="77"/>
      <c r="H274" s="77"/>
      <c r="I274" s="77"/>
      <c r="J274" s="77"/>
      <c r="K274" s="127"/>
      <c r="L274" s="127"/>
      <c r="M274" s="133"/>
      <c r="N274" s="133"/>
      <c r="O274" s="133"/>
      <c r="P274" s="133"/>
      <c r="Q274" s="133"/>
      <c r="R274" s="133"/>
      <c r="S274" s="133"/>
      <c r="T274" s="133"/>
      <c r="U274" s="133"/>
      <c r="V274" s="133"/>
      <c r="W274" s="133"/>
      <c r="X274" s="133"/>
      <c r="Y274" s="133"/>
    </row>
    <row r="275" spans="3:25" s="50" customFormat="1" ht="16.2" hidden="1" x14ac:dyDescent="0.3">
      <c r="C275" s="114"/>
      <c r="D275" s="215"/>
      <c r="E275" s="215"/>
      <c r="G275" s="77"/>
      <c r="H275" s="77"/>
      <c r="I275" s="77"/>
      <c r="J275" s="77"/>
      <c r="K275" s="127"/>
      <c r="L275" s="127"/>
      <c r="M275" s="133"/>
      <c r="N275" s="133"/>
      <c r="O275" s="133"/>
      <c r="P275" s="133"/>
      <c r="Q275" s="133"/>
      <c r="R275" s="133"/>
      <c r="S275" s="133"/>
      <c r="T275" s="133"/>
      <c r="U275" s="133"/>
      <c r="V275" s="133"/>
      <c r="W275" s="133"/>
      <c r="X275" s="133"/>
      <c r="Y275" s="133"/>
    </row>
    <row r="276" spans="3:25" s="50" customFormat="1" ht="16.2" hidden="1" x14ac:dyDescent="0.3">
      <c r="C276" s="114"/>
      <c r="D276" s="215"/>
      <c r="E276" s="215"/>
      <c r="G276" s="77"/>
      <c r="H276" s="77"/>
      <c r="I276" s="77"/>
      <c r="J276" s="77"/>
      <c r="K276" s="127"/>
      <c r="L276" s="127"/>
      <c r="M276" s="133"/>
      <c r="N276" s="133"/>
      <c r="O276" s="133"/>
      <c r="P276" s="133"/>
      <c r="Q276" s="133"/>
      <c r="R276" s="133"/>
      <c r="S276" s="133"/>
      <c r="T276" s="133"/>
      <c r="U276" s="133"/>
      <c r="V276" s="133"/>
      <c r="W276" s="133"/>
      <c r="X276" s="133"/>
      <c r="Y276" s="133"/>
    </row>
    <row r="277" spans="3:25" s="50" customFormat="1" ht="16.2" hidden="1" x14ac:dyDescent="0.3">
      <c r="C277" s="114"/>
      <c r="D277" s="215"/>
      <c r="E277" s="215"/>
      <c r="G277" s="77"/>
      <c r="H277" s="77"/>
      <c r="I277" s="77"/>
      <c r="J277" s="77"/>
      <c r="K277" s="127"/>
      <c r="L277" s="127"/>
      <c r="M277" s="133"/>
      <c r="N277" s="133"/>
      <c r="O277" s="133"/>
      <c r="P277" s="133"/>
      <c r="Q277" s="133"/>
      <c r="R277" s="133"/>
      <c r="S277" s="133"/>
      <c r="T277" s="133"/>
      <c r="U277" s="133"/>
      <c r="V277" s="133"/>
      <c r="W277" s="133"/>
      <c r="X277" s="133"/>
      <c r="Y277" s="133"/>
    </row>
    <row r="278" spans="3:25" s="50" customFormat="1" ht="16.2" hidden="1" x14ac:dyDescent="0.3">
      <c r="C278" s="114"/>
      <c r="D278" s="215"/>
      <c r="E278" s="215"/>
      <c r="G278" s="77"/>
      <c r="H278" s="77"/>
      <c r="I278" s="77"/>
      <c r="J278" s="77"/>
      <c r="K278" s="127"/>
      <c r="L278" s="127"/>
      <c r="M278" s="133"/>
      <c r="N278" s="133"/>
      <c r="O278" s="133"/>
      <c r="P278" s="133"/>
      <c r="Q278" s="133"/>
      <c r="R278" s="133"/>
      <c r="S278" s="133"/>
      <c r="T278" s="133"/>
      <c r="U278" s="133"/>
      <c r="V278" s="133"/>
      <c r="W278" s="133"/>
      <c r="X278" s="133"/>
      <c r="Y278" s="133"/>
    </row>
    <row r="279" spans="3:25" s="50" customFormat="1" ht="16.2" hidden="1" x14ac:dyDescent="0.3">
      <c r="C279" s="114"/>
      <c r="D279" s="215"/>
      <c r="E279" s="215"/>
      <c r="G279" s="77"/>
      <c r="H279" s="77"/>
      <c r="I279" s="77"/>
      <c r="J279" s="77"/>
      <c r="K279" s="127"/>
      <c r="L279" s="127"/>
      <c r="M279" s="133"/>
      <c r="N279" s="133"/>
      <c r="O279" s="133"/>
      <c r="P279" s="133"/>
      <c r="Q279" s="133"/>
      <c r="R279" s="133"/>
      <c r="S279" s="133"/>
      <c r="T279" s="133"/>
      <c r="U279" s="133"/>
      <c r="V279" s="133"/>
      <c r="W279" s="133"/>
      <c r="X279" s="133"/>
      <c r="Y279" s="133"/>
    </row>
    <row r="280" spans="3:25" s="50" customFormat="1" ht="16.2" hidden="1" x14ac:dyDescent="0.3">
      <c r="C280" s="114"/>
      <c r="D280" s="215"/>
      <c r="E280" s="215"/>
      <c r="G280" s="77"/>
      <c r="H280" s="77"/>
      <c r="I280" s="77"/>
      <c r="J280" s="77"/>
      <c r="K280" s="127"/>
      <c r="L280" s="127"/>
      <c r="M280" s="133"/>
      <c r="N280" s="133"/>
      <c r="O280" s="133"/>
      <c r="P280" s="133"/>
      <c r="Q280" s="133"/>
      <c r="R280" s="133"/>
      <c r="S280" s="133"/>
      <c r="T280" s="133"/>
      <c r="U280" s="133"/>
      <c r="V280" s="133"/>
      <c r="W280" s="133"/>
      <c r="X280" s="133"/>
      <c r="Y280" s="133"/>
    </row>
    <row r="281" spans="3:25" s="50" customFormat="1" ht="16.2" hidden="1" x14ac:dyDescent="0.3">
      <c r="C281" s="114"/>
      <c r="D281" s="215"/>
      <c r="E281" s="215"/>
      <c r="G281" s="77"/>
      <c r="H281" s="77"/>
      <c r="I281" s="77"/>
      <c r="J281" s="77"/>
      <c r="K281" s="127"/>
      <c r="L281" s="127"/>
      <c r="M281" s="133"/>
      <c r="N281" s="133"/>
      <c r="O281" s="133"/>
      <c r="P281" s="133"/>
      <c r="Q281" s="133"/>
      <c r="R281" s="133"/>
      <c r="S281" s="133"/>
      <c r="T281" s="133"/>
      <c r="U281" s="133"/>
      <c r="V281" s="133"/>
      <c r="W281" s="133"/>
      <c r="X281" s="133"/>
      <c r="Y281" s="133"/>
    </row>
    <row r="282" spans="3:25" s="50" customFormat="1" ht="16.2" hidden="1" x14ac:dyDescent="0.3">
      <c r="C282" s="114"/>
      <c r="D282" s="215"/>
      <c r="E282" s="215"/>
      <c r="G282" s="77"/>
      <c r="H282" s="77"/>
      <c r="I282" s="77"/>
      <c r="J282" s="77"/>
      <c r="K282" s="127"/>
      <c r="L282" s="127"/>
      <c r="M282" s="133"/>
      <c r="N282" s="133"/>
      <c r="O282" s="133"/>
      <c r="P282" s="133"/>
      <c r="Q282" s="133"/>
      <c r="R282" s="133"/>
      <c r="S282" s="133"/>
      <c r="T282" s="133"/>
      <c r="U282" s="133"/>
      <c r="V282" s="133"/>
      <c r="W282" s="133"/>
      <c r="X282" s="133"/>
      <c r="Y282" s="133"/>
    </row>
    <row r="283" spans="3:25" s="50" customFormat="1" ht="16.2" hidden="1" x14ac:dyDescent="0.3">
      <c r="C283" s="114"/>
      <c r="D283" s="215"/>
      <c r="E283" s="215"/>
      <c r="G283" s="77"/>
      <c r="H283" s="77"/>
      <c r="I283" s="77"/>
      <c r="J283" s="77"/>
      <c r="K283" s="127"/>
      <c r="L283" s="127"/>
      <c r="M283" s="133"/>
      <c r="N283" s="133"/>
      <c r="O283" s="133"/>
      <c r="P283" s="133"/>
      <c r="Q283" s="133"/>
      <c r="R283" s="133"/>
      <c r="S283" s="133"/>
      <c r="T283" s="133"/>
      <c r="U283" s="133"/>
      <c r="V283" s="133"/>
      <c r="W283" s="133"/>
      <c r="X283" s="133"/>
      <c r="Y283" s="133"/>
    </row>
    <row r="284" spans="3:25" s="50" customFormat="1" ht="16.2" hidden="1" x14ac:dyDescent="0.3">
      <c r="C284" s="114"/>
      <c r="D284" s="215"/>
      <c r="E284" s="215"/>
      <c r="G284" s="77"/>
      <c r="H284" s="77"/>
      <c r="I284" s="77"/>
      <c r="J284" s="77"/>
      <c r="K284" s="127"/>
      <c r="L284" s="127"/>
      <c r="M284" s="133"/>
      <c r="N284" s="133"/>
      <c r="O284" s="133"/>
      <c r="P284" s="133"/>
      <c r="Q284" s="133"/>
      <c r="R284" s="133"/>
      <c r="S284" s="133"/>
      <c r="T284" s="133"/>
      <c r="U284" s="133"/>
      <c r="V284" s="133"/>
      <c r="W284" s="133"/>
      <c r="X284" s="133"/>
      <c r="Y284" s="133"/>
    </row>
    <row r="285" spans="3:25" s="50" customFormat="1" ht="16.2" hidden="1" x14ac:dyDescent="0.3">
      <c r="C285" s="114"/>
      <c r="D285" s="215"/>
      <c r="E285" s="215"/>
      <c r="G285" s="77"/>
      <c r="H285" s="77"/>
      <c r="I285" s="77"/>
      <c r="J285" s="77"/>
      <c r="K285" s="127"/>
      <c r="L285" s="127"/>
      <c r="M285" s="133"/>
      <c r="N285" s="133"/>
      <c r="O285" s="133"/>
      <c r="P285" s="133"/>
      <c r="Q285" s="133"/>
      <c r="R285" s="133"/>
      <c r="S285" s="133"/>
      <c r="T285" s="133"/>
      <c r="U285" s="133"/>
      <c r="V285" s="133"/>
      <c r="W285" s="133"/>
      <c r="X285" s="133"/>
      <c r="Y285" s="133"/>
    </row>
    <row r="286" spans="3:25" s="50" customFormat="1" ht="16.2" hidden="1" x14ac:dyDescent="0.3">
      <c r="C286" s="114"/>
      <c r="D286" s="215"/>
      <c r="E286" s="215"/>
      <c r="G286" s="77"/>
      <c r="H286" s="77"/>
      <c r="I286" s="77"/>
      <c r="J286" s="77"/>
      <c r="K286" s="127"/>
      <c r="L286" s="127"/>
      <c r="M286" s="133"/>
      <c r="N286" s="133"/>
      <c r="O286" s="133"/>
      <c r="P286" s="133"/>
      <c r="Q286" s="133"/>
      <c r="R286" s="133"/>
      <c r="S286" s="133"/>
      <c r="T286" s="133"/>
      <c r="U286" s="133"/>
      <c r="V286" s="133"/>
      <c r="W286" s="133"/>
      <c r="X286" s="133"/>
      <c r="Y286" s="133"/>
    </row>
    <row r="287" spans="3:25" s="50" customFormat="1" ht="16.2" hidden="1" x14ac:dyDescent="0.3">
      <c r="C287" s="114"/>
      <c r="D287" s="215"/>
      <c r="E287" s="215"/>
      <c r="G287" s="77"/>
      <c r="H287" s="77"/>
      <c r="I287" s="77"/>
      <c r="J287" s="77"/>
      <c r="K287" s="127"/>
      <c r="L287" s="127"/>
      <c r="M287" s="133"/>
      <c r="N287" s="133"/>
      <c r="O287" s="133"/>
      <c r="P287" s="133"/>
      <c r="Q287" s="133"/>
      <c r="R287" s="133"/>
      <c r="S287" s="133"/>
      <c r="T287" s="133"/>
      <c r="U287" s="133"/>
      <c r="V287" s="133"/>
      <c r="W287" s="133"/>
      <c r="X287" s="133"/>
      <c r="Y287" s="133"/>
    </row>
    <row r="288" spans="3:25" s="50" customFormat="1" ht="16.2" hidden="1" x14ac:dyDescent="0.3">
      <c r="C288" s="114"/>
      <c r="D288" s="215"/>
      <c r="E288" s="215"/>
      <c r="G288" s="77"/>
      <c r="H288" s="77"/>
      <c r="I288" s="77"/>
      <c r="J288" s="77"/>
      <c r="K288" s="127"/>
      <c r="L288" s="127"/>
      <c r="M288" s="133"/>
      <c r="N288" s="133"/>
      <c r="O288" s="133"/>
      <c r="P288" s="133"/>
      <c r="Q288" s="133"/>
      <c r="R288" s="133"/>
      <c r="S288" s="133"/>
      <c r="T288" s="133"/>
      <c r="U288" s="133"/>
      <c r="V288" s="133"/>
      <c r="W288" s="133"/>
      <c r="X288" s="133"/>
      <c r="Y288" s="133"/>
    </row>
    <row r="289" spans="3:25" s="50" customFormat="1" ht="16.2" hidden="1" x14ac:dyDescent="0.3">
      <c r="C289" s="114"/>
      <c r="D289" s="215"/>
      <c r="E289" s="215"/>
      <c r="G289" s="77"/>
      <c r="H289" s="77"/>
      <c r="I289" s="77"/>
      <c r="J289" s="77"/>
      <c r="K289" s="127"/>
      <c r="L289" s="127"/>
      <c r="M289" s="133"/>
      <c r="N289" s="133"/>
      <c r="O289" s="133"/>
      <c r="P289" s="133"/>
      <c r="Q289" s="133"/>
      <c r="R289" s="133"/>
      <c r="S289" s="133"/>
      <c r="T289" s="133"/>
      <c r="U289" s="133"/>
      <c r="V289" s="133"/>
      <c r="W289" s="133"/>
      <c r="X289" s="133"/>
      <c r="Y289" s="133"/>
    </row>
    <row r="290" spans="3:25" s="50" customFormat="1" ht="16.2" hidden="1" x14ac:dyDescent="0.3">
      <c r="C290" s="114"/>
      <c r="D290" s="215"/>
      <c r="E290" s="215"/>
      <c r="G290" s="77"/>
      <c r="H290" s="77"/>
      <c r="I290" s="77"/>
      <c r="J290" s="77"/>
      <c r="K290" s="127"/>
      <c r="L290" s="127"/>
      <c r="M290" s="133"/>
      <c r="N290" s="133"/>
      <c r="O290" s="133"/>
      <c r="P290" s="133"/>
      <c r="Q290" s="133"/>
      <c r="R290" s="133"/>
      <c r="S290" s="133"/>
      <c r="T290" s="133"/>
      <c r="U290" s="133"/>
      <c r="V290" s="133"/>
      <c r="W290" s="133"/>
      <c r="X290" s="133"/>
      <c r="Y290" s="133"/>
    </row>
    <row r="291" spans="3:25" s="50" customFormat="1" ht="16.2" hidden="1" x14ac:dyDescent="0.3">
      <c r="C291" s="114"/>
      <c r="D291" s="215"/>
      <c r="E291" s="215"/>
      <c r="G291" s="77"/>
      <c r="H291" s="77"/>
      <c r="I291" s="77"/>
      <c r="J291" s="77"/>
      <c r="K291" s="127"/>
      <c r="L291" s="127"/>
      <c r="M291" s="133"/>
      <c r="N291" s="133"/>
      <c r="O291" s="133"/>
      <c r="P291" s="133"/>
      <c r="Q291" s="133"/>
      <c r="R291" s="133"/>
      <c r="S291" s="133"/>
      <c r="T291" s="133"/>
      <c r="U291" s="133"/>
      <c r="V291" s="133"/>
      <c r="W291" s="133"/>
      <c r="X291" s="133"/>
      <c r="Y291" s="133"/>
    </row>
    <row r="292" spans="3:25" s="50" customFormat="1" ht="16.2" hidden="1" x14ac:dyDescent="0.3">
      <c r="C292" s="114"/>
      <c r="D292" s="215"/>
      <c r="E292" s="215"/>
      <c r="G292" s="77"/>
      <c r="H292" s="77"/>
      <c r="I292" s="77"/>
      <c r="J292" s="77"/>
      <c r="K292" s="127"/>
      <c r="L292" s="127"/>
      <c r="M292" s="133"/>
      <c r="N292" s="133"/>
      <c r="O292" s="133"/>
      <c r="P292" s="133"/>
      <c r="Q292" s="133"/>
      <c r="R292" s="133"/>
      <c r="S292" s="133"/>
      <c r="T292" s="133"/>
      <c r="U292" s="133"/>
      <c r="V292" s="133"/>
      <c r="W292" s="133"/>
      <c r="X292" s="133"/>
      <c r="Y292" s="133"/>
    </row>
    <row r="293" spans="3:25" s="50" customFormat="1" ht="16.2" hidden="1" x14ac:dyDescent="0.3">
      <c r="C293" s="114"/>
      <c r="D293" s="215"/>
      <c r="E293" s="215"/>
      <c r="G293" s="77"/>
      <c r="H293" s="77"/>
      <c r="I293" s="77"/>
      <c r="J293" s="77"/>
      <c r="K293" s="127"/>
      <c r="L293" s="127"/>
      <c r="M293" s="133"/>
      <c r="N293" s="133"/>
      <c r="O293" s="133"/>
      <c r="P293" s="133"/>
      <c r="Q293" s="133"/>
      <c r="R293" s="133"/>
      <c r="S293" s="133"/>
      <c r="T293" s="133"/>
      <c r="U293" s="133"/>
      <c r="V293" s="133"/>
      <c r="W293" s="133"/>
      <c r="X293" s="133"/>
      <c r="Y293" s="133"/>
    </row>
    <row r="294" spans="3:25" s="50" customFormat="1" ht="16.2" hidden="1" x14ac:dyDescent="0.3">
      <c r="C294" s="114"/>
      <c r="D294" s="215"/>
      <c r="E294" s="215"/>
      <c r="G294" s="77"/>
      <c r="H294" s="77"/>
      <c r="I294" s="77"/>
      <c r="J294" s="77"/>
      <c r="K294" s="127"/>
      <c r="L294" s="127"/>
      <c r="M294" s="133"/>
      <c r="N294" s="133"/>
      <c r="O294" s="133"/>
      <c r="P294" s="133"/>
      <c r="Q294" s="133"/>
      <c r="R294" s="133"/>
      <c r="S294" s="133"/>
      <c r="T294" s="133"/>
      <c r="U294" s="133"/>
      <c r="V294" s="133"/>
      <c r="W294" s="133"/>
      <c r="X294" s="133"/>
      <c r="Y294" s="133"/>
    </row>
    <row r="295" spans="3:25" s="50" customFormat="1" ht="16.2" hidden="1" x14ac:dyDescent="0.3">
      <c r="C295" s="114"/>
      <c r="D295" s="215"/>
      <c r="E295" s="215"/>
      <c r="G295" s="77"/>
      <c r="H295" s="77"/>
      <c r="I295" s="77"/>
      <c r="J295" s="77"/>
      <c r="K295" s="127"/>
      <c r="L295" s="127"/>
      <c r="M295" s="133"/>
      <c r="N295" s="133"/>
      <c r="O295" s="133"/>
      <c r="P295" s="133"/>
      <c r="Q295" s="133"/>
      <c r="R295" s="133"/>
      <c r="S295" s="133"/>
      <c r="T295" s="133"/>
      <c r="U295" s="133"/>
      <c r="V295" s="133"/>
      <c r="W295" s="133"/>
      <c r="X295" s="133"/>
      <c r="Y295" s="133"/>
    </row>
    <row r="296" spans="3:25" s="50" customFormat="1" ht="16.2" hidden="1" x14ac:dyDescent="0.3">
      <c r="C296" s="114"/>
      <c r="D296" s="215"/>
      <c r="E296" s="215"/>
      <c r="G296" s="77"/>
      <c r="H296" s="77"/>
      <c r="I296" s="77"/>
      <c r="J296" s="77"/>
      <c r="K296" s="127"/>
      <c r="L296" s="127"/>
      <c r="M296" s="133"/>
      <c r="N296" s="133"/>
      <c r="O296" s="133"/>
      <c r="P296" s="133"/>
      <c r="Q296" s="133"/>
      <c r="R296" s="133"/>
      <c r="S296" s="133"/>
      <c r="T296" s="133"/>
      <c r="U296" s="133"/>
      <c r="V296" s="133"/>
      <c r="W296" s="133"/>
      <c r="X296" s="133"/>
      <c r="Y296" s="133"/>
    </row>
    <row r="297" spans="3:25" s="50" customFormat="1" ht="16.2" hidden="1" x14ac:dyDescent="0.3">
      <c r="C297" s="114"/>
      <c r="D297" s="215"/>
      <c r="E297" s="215"/>
      <c r="G297" s="77"/>
      <c r="H297" s="77"/>
      <c r="I297" s="77"/>
      <c r="J297" s="77"/>
      <c r="K297" s="127"/>
      <c r="L297" s="127"/>
      <c r="M297" s="133"/>
      <c r="N297" s="133"/>
      <c r="O297" s="133"/>
      <c r="P297" s="133"/>
      <c r="Q297" s="133"/>
      <c r="R297" s="133"/>
      <c r="S297" s="133"/>
      <c r="T297" s="133"/>
      <c r="U297" s="133"/>
      <c r="V297" s="133"/>
      <c r="W297" s="133"/>
      <c r="X297" s="133"/>
      <c r="Y297" s="133"/>
    </row>
    <row r="298" spans="3:25" s="50" customFormat="1" ht="16.2" hidden="1" x14ac:dyDescent="0.3">
      <c r="C298" s="114"/>
      <c r="D298" s="215"/>
      <c r="E298" s="215"/>
      <c r="G298" s="77"/>
      <c r="H298" s="77"/>
      <c r="I298" s="77"/>
      <c r="J298" s="77"/>
      <c r="K298" s="127"/>
      <c r="L298" s="127"/>
      <c r="M298" s="133"/>
      <c r="N298" s="133"/>
      <c r="O298" s="133"/>
      <c r="P298" s="133"/>
      <c r="Q298" s="133"/>
      <c r="R298" s="133"/>
      <c r="S298" s="133"/>
      <c r="T298" s="133"/>
      <c r="U298" s="133"/>
      <c r="V298" s="133"/>
      <c r="W298" s="133"/>
      <c r="X298" s="133"/>
      <c r="Y298" s="133"/>
    </row>
    <row r="299" spans="3:25" s="50" customFormat="1" ht="16.2" hidden="1" x14ac:dyDescent="0.3">
      <c r="C299" s="114"/>
      <c r="D299" s="215"/>
      <c r="E299" s="215"/>
      <c r="G299" s="77"/>
      <c r="H299" s="77"/>
      <c r="I299" s="77"/>
      <c r="J299" s="77"/>
      <c r="K299" s="127"/>
      <c r="L299" s="127"/>
      <c r="M299" s="133"/>
      <c r="N299" s="133"/>
      <c r="O299" s="133"/>
      <c r="P299" s="133"/>
      <c r="Q299" s="133"/>
      <c r="R299" s="133"/>
      <c r="S299" s="133"/>
      <c r="T299" s="133"/>
      <c r="U299" s="133"/>
      <c r="V299" s="133"/>
      <c r="W299" s="133"/>
      <c r="X299" s="133"/>
      <c r="Y299" s="133"/>
    </row>
    <row r="300" spans="3:25" s="50" customFormat="1" ht="16.2" hidden="1" x14ac:dyDescent="0.3">
      <c r="C300" s="114"/>
      <c r="D300" s="215"/>
      <c r="E300" s="215"/>
      <c r="G300" s="77"/>
      <c r="H300" s="77"/>
      <c r="I300" s="77"/>
      <c r="J300" s="77"/>
      <c r="K300" s="127"/>
      <c r="L300" s="127"/>
      <c r="M300" s="133"/>
      <c r="N300" s="133"/>
      <c r="O300" s="133"/>
      <c r="P300" s="133"/>
      <c r="Q300" s="133"/>
      <c r="R300" s="133"/>
      <c r="S300" s="133"/>
      <c r="T300" s="133"/>
      <c r="U300" s="133"/>
      <c r="V300" s="133"/>
      <c r="W300" s="133"/>
      <c r="X300" s="133"/>
      <c r="Y300" s="133"/>
    </row>
    <row r="301" spans="3:25" s="50" customFormat="1" ht="16.2" hidden="1" x14ac:dyDescent="0.3">
      <c r="C301" s="114"/>
      <c r="D301" s="215"/>
      <c r="E301" s="215"/>
      <c r="G301" s="77"/>
      <c r="H301" s="77"/>
      <c r="I301" s="77"/>
      <c r="J301" s="77"/>
      <c r="K301" s="127"/>
      <c r="L301" s="127"/>
      <c r="M301" s="133"/>
      <c r="N301" s="133"/>
      <c r="O301" s="133"/>
      <c r="P301" s="133"/>
      <c r="Q301" s="133"/>
      <c r="R301" s="133"/>
      <c r="S301" s="133"/>
      <c r="T301" s="133"/>
      <c r="U301" s="133"/>
      <c r="V301" s="133"/>
      <c r="W301" s="133"/>
      <c r="X301" s="133"/>
      <c r="Y301" s="133"/>
    </row>
    <row r="302" spans="3:25" s="50" customFormat="1" ht="16.2" hidden="1" x14ac:dyDescent="0.3">
      <c r="C302" s="114"/>
      <c r="D302" s="215"/>
      <c r="E302" s="215"/>
      <c r="G302" s="77"/>
      <c r="H302" s="77"/>
      <c r="I302" s="77"/>
      <c r="J302" s="77"/>
      <c r="K302" s="127"/>
      <c r="L302" s="127"/>
      <c r="M302" s="133"/>
      <c r="N302" s="133"/>
      <c r="O302" s="133"/>
      <c r="P302" s="133"/>
      <c r="Q302" s="133"/>
      <c r="R302" s="133"/>
      <c r="S302" s="133"/>
      <c r="T302" s="133"/>
      <c r="U302" s="133"/>
      <c r="V302" s="133"/>
      <c r="W302" s="133"/>
      <c r="X302" s="133"/>
      <c r="Y302" s="133"/>
    </row>
    <row r="303" spans="3:25" s="50" customFormat="1" ht="16.2" hidden="1" x14ac:dyDescent="0.3">
      <c r="C303" s="114"/>
      <c r="D303" s="215"/>
      <c r="E303" s="215"/>
      <c r="G303" s="77"/>
      <c r="H303" s="77"/>
      <c r="I303" s="77"/>
      <c r="J303" s="77"/>
      <c r="K303" s="127"/>
      <c r="L303" s="127"/>
      <c r="M303" s="133"/>
      <c r="N303" s="133"/>
      <c r="O303" s="133"/>
      <c r="P303" s="133"/>
      <c r="Q303" s="133"/>
      <c r="R303" s="133"/>
      <c r="S303" s="133"/>
      <c r="T303" s="133"/>
      <c r="U303" s="133"/>
      <c r="V303" s="133"/>
      <c r="W303" s="133"/>
      <c r="X303" s="133"/>
      <c r="Y303" s="133"/>
    </row>
    <row r="304" spans="3:25" s="50" customFormat="1" ht="16.2" hidden="1" x14ac:dyDescent="0.3">
      <c r="C304" s="114"/>
      <c r="D304" s="215"/>
      <c r="E304" s="215"/>
      <c r="G304" s="77"/>
      <c r="H304" s="77"/>
      <c r="I304" s="77"/>
      <c r="J304" s="77"/>
      <c r="K304" s="127"/>
      <c r="L304" s="127"/>
      <c r="M304" s="133"/>
      <c r="N304" s="133"/>
      <c r="O304" s="133"/>
      <c r="P304" s="133"/>
      <c r="Q304" s="133"/>
      <c r="R304" s="133"/>
      <c r="S304" s="133"/>
      <c r="T304" s="133"/>
      <c r="U304" s="133"/>
      <c r="V304" s="133"/>
      <c r="W304" s="133"/>
      <c r="X304" s="133"/>
      <c r="Y304" s="133"/>
    </row>
    <row r="305" spans="3:25" s="50" customFormat="1" ht="16.2" hidden="1" x14ac:dyDescent="0.3">
      <c r="C305" s="114"/>
      <c r="D305" s="215"/>
      <c r="E305" s="215"/>
      <c r="G305" s="77"/>
      <c r="H305" s="77"/>
      <c r="I305" s="77"/>
      <c r="J305" s="77"/>
      <c r="K305" s="127"/>
      <c r="L305" s="127"/>
      <c r="M305" s="133"/>
      <c r="N305" s="133"/>
      <c r="O305" s="133"/>
      <c r="P305" s="133"/>
      <c r="Q305" s="133"/>
      <c r="R305" s="133"/>
      <c r="S305" s="133"/>
      <c r="T305" s="133"/>
      <c r="U305" s="133"/>
      <c r="V305" s="133"/>
      <c r="W305" s="133"/>
      <c r="X305" s="133"/>
      <c r="Y305" s="133"/>
    </row>
    <row r="306" spans="3:25" s="50" customFormat="1" ht="16.8" hidden="1" thickBot="1" x14ac:dyDescent="0.35">
      <c r="C306" s="72"/>
      <c r="D306" s="74"/>
      <c r="E306" s="74"/>
      <c r="F306" s="74"/>
      <c r="G306" s="74"/>
      <c r="H306" s="74"/>
      <c r="I306" s="74"/>
      <c r="J306" s="74"/>
      <c r="K306" s="74"/>
      <c r="L306" s="127"/>
      <c r="M306" s="133"/>
      <c r="N306" s="133"/>
      <c r="O306" s="133"/>
      <c r="P306" s="133"/>
      <c r="Q306" s="133"/>
      <c r="R306" s="133"/>
      <c r="S306" s="133"/>
      <c r="T306" s="133"/>
      <c r="U306" s="133"/>
      <c r="V306" s="133"/>
      <c r="W306" s="133"/>
      <c r="X306" s="133"/>
      <c r="Y306" s="133"/>
    </row>
  </sheetData>
  <sheetProtection algorithmName="SHA-512" hashValue="4IICx8zlONQoyqFk2Mrw/1JYIpwPTZVKgP7qXLYJ1veFmrnZeGhmanEhhsJTCqp7A5Q/JfA/nM4qspvmI98UfA==" saltValue="1APVWWXc+q9RYUu8c0/8RQ==" spinCount="100000" sheet="1" objects="1" scenarios="1"/>
  <mergeCells count="25">
    <mergeCell ref="H20:L20"/>
    <mergeCell ref="H21:L21"/>
    <mergeCell ref="C103:G104"/>
    <mergeCell ref="D18:E18"/>
    <mergeCell ref="M99:M100"/>
    <mergeCell ref="H99:H100"/>
    <mergeCell ref="D99:E99"/>
    <mergeCell ref="M33:M34"/>
    <mergeCell ref="H33:H34"/>
    <mergeCell ref="XFD67:XFD68"/>
    <mergeCell ref="XFD100:XFD101"/>
    <mergeCell ref="F9:G9"/>
    <mergeCell ref="A1:B1"/>
    <mergeCell ref="M66:M67"/>
    <mergeCell ref="N66:N67"/>
    <mergeCell ref="C70:G71"/>
    <mergeCell ref="D19:E19"/>
    <mergeCell ref="D20:E20"/>
    <mergeCell ref="D21:E21"/>
    <mergeCell ref="C37:G38"/>
    <mergeCell ref="F65:F66"/>
    <mergeCell ref="D66:E66"/>
    <mergeCell ref="H66:H67"/>
    <mergeCell ref="D33:E33"/>
    <mergeCell ref="H19:L19"/>
  </mergeCells>
  <conditionalFormatting sqref="I37">
    <cfRule type="expression" dxfId="453" priority="112">
      <formula>$R$37&gt;0</formula>
    </cfRule>
  </conditionalFormatting>
  <conditionalFormatting sqref="I36">
    <cfRule type="expression" dxfId="452" priority="113">
      <formula>Q36=2</formula>
    </cfRule>
    <cfRule type="expression" dxfId="451" priority="114">
      <formula>R36=0</formula>
    </cfRule>
    <cfRule type="expression" dxfId="450" priority="115">
      <formula>R36=1</formula>
    </cfRule>
  </conditionalFormatting>
  <conditionalFormatting sqref="H35:H36">
    <cfRule type="expression" dxfId="449" priority="111">
      <formula>Q35=2</formula>
    </cfRule>
  </conditionalFormatting>
  <conditionalFormatting sqref="H36">
    <cfRule type="expression" dxfId="448" priority="106">
      <formula>Q36=2</formula>
    </cfRule>
  </conditionalFormatting>
  <conditionalFormatting sqref="I35">
    <cfRule type="expression" dxfId="447" priority="96">
      <formula>Q35=2</formula>
    </cfRule>
    <cfRule type="expression" dxfId="446" priority="97">
      <formula>R35=0</formula>
    </cfRule>
    <cfRule type="expression" dxfId="445" priority="98">
      <formula>R35=1</formula>
    </cfRule>
  </conditionalFormatting>
  <conditionalFormatting sqref="N37">
    <cfRule type="expression" dxfId="444" priority="92">
      <formula>$S$37&gt;0</formula>
    </cfRule>
  </conditionalFormatting>
  <conditionalFormatting sqref="N35:N36">
    <cfRule type="expression" dxfId="443" priority="93">
      <formula>Q35=2</formula>
    </cfRule>
    <cfRule type="expression" dxfId="442" priority="94">
      <formula>S35=0</formula>
    </cfRule>
    <cfRule type="expression" dxfId="441" priority="95">
      <formula>S35=1</formula>
    </cfRule>
  </conditionalFormatting>
  <conditionalFormatting sqref="M35">
    <cfRule type="expression" dxfId="440" priority="91">
      <formula>X35=2</formula>
    </cfRule>
  </conditionalFormatting>
  <conditionalFormatting sqref="M36">
    <cfRule type="expression" dxfId="439" priority="71">
      <formula>Q36=2</formula>
    </cfRule>
  </conditionalFormatting>
  <conditionalFormatting sqref="N36">
    <cfRule type="expression" dxfId="438" priority="58">
      <formula>Q36=2</formula>
    </cfRule>
    <cfRule type="expression" dxfId="437" priority="59">
      <formula>S36=0</formula>
    </cfRule>
    <cfRule type="expression" dxfId="436" priority="60">
      <formula>S36=1</formula>
    </cfRule>
  </conditionalFormatting>
  <conditionalFormatting sqref="I70">
    <cfRule type="expression" dxfId="435" priority="47">
      <formula>$R$37&gt;0</formula>
    </cfRule>
  </conditionalFormatting>
  <conditionalFormatting sqref="H68:H69">
    <cfRule type="expression" dxfId="434" priority="46">
      <formula>Q68=2</formula>
    </cfRule>
  </conditionalFormatting>
  <conditionalFormatting sqref="H69">
    <cfRule type="expression" dxfId="433" priority="45">
      <formula>Q69=2</formula>
    </cfRule>
  </conditionalFormatting>
  <conditionalFormatting sqref="I68">
    <cfRule type="expression" dxfId="432" priority="42">
      <formula>Q68=2</formula>
    </cfRule>
    <cfRule type="expression" dxfId="431" priority="43">
      <formula>R68=0</formula>
    </cfRule>
    <cfRule type="expression" dxfId="430" priority="44">
      <formula>R68=1</formula>
    </cfRule>
  </conditionalFormatting>
  <conditionalFormatting sqref="N70">
    <cfRule type="expression" dxfId="429" priority="38">
      <formula>$S$37&gt;0</formula>
    </cfRule>
  </conditionalFormatting>
  <conditionalFormatting sqref="N68:N69">
    <cfRule type="expression" dxfId="428" priority="39">
      <formula>Q68=2</formula>
    </cfRule>
    <cfRule type="expression" dxfId="427" priority="40">
      <formula>S68=0</formula>
    </cfRule>
    <cfRule type="expression" dxfId="426" priority="41">
      <formula>S68=1</formula>
    </cfRule>
  </conditionalFormatting>
  <conditionalFormatting sqref="M68">
    <cfRule type="expression" dxfId="425" priority="37">
      <formula>X68=2</formula>
    </cfRule>
  </conditionalFormatting>
  <conditionalFormatting sqref="M69">
    <cfRule type="expression" dxfId="424" priority="34">
      <formula>Q69=2</formula>
    </cfRule>
  </conditionalFormatting>
  <conditionalFormatting sqref="N69">
    <cfRule type="expression" dxfId="423" priority="31">
      <formula>Q69=2</formula>
    </cfRule>
    <cfRule type="expression" dxfId="422" priority="32">
      <formula>S69=0</formula>
    </cfRule>
    <cfRule type="expression" dxfId="421" priority="33">
      <formula>S69=1</formula>
    </cfRule>
  </conditionalFormatting>
  <conditionalFormatting sqref="I69">
    <cfRule type="expression" dxfId="420" priority="23">
      <formula>Q69=2</formula>
    </cfRule>
    <cfRule type="expression" dxfId="419" priority="24">
      <formula>R69=0</formula>
    </cfRule>
    <cfRule type="expression" dxfId="418" priority="25">
      <formula>R69=1</formula>
    </cfRule>
  </conditionalFormatting>
  <conditionalFormatting sqref="I103">
    <cfRule type="expression" dxfId="417" priority="22">
      <formula>$R$37&gt;0</formula>
    </cfRule>
  </conditionalFormatting>
  <conditionalFormatting sqref="H101:H102">
    <cfRule type="expression" dxfId="416" priority="21">
      <formula>Q101=2</formula>
    </cfRule>
  </conditionalFormatting>
  <conditionalFormatting sqref="H102">
    <cfRule type="expression" dxfId="415" priority="20">
      <formula>Q102=2</formula>
    </cfRule>
  </conditionalFormatting>
  <conditionalFormatting sqref="I101">
    <cfRule type="expression" dxfId="414" priority="17">
      <formula>Q101=2</formula>
    </cfRule>
    <cfRule type="expression" dxfId="413" priority="18">
      <formula>R101=0</formula>
    </cfRule>
    <cfRule type="expression" dxfId="412" priority="19">
      <formula>R101=1</formula>
    </cfRule>
  </conditionalFormatting>
  <conditionalFormatting sqref="N103">
    <cfRule type="expression" dxfId="411" priority="13">
      <formula>$S$37&gt;0</formula>
    </cfRule>
  </conditionalFormatting>
  <conditionalFormatting sqref="N101:N102">
    <cfRule type="expression" dxfId="410" priority="14">
      <formula>Q101=2</formula>
    </cfRule>
    <cfRule type="expression" dxfId="409" priority="15">
      <formula>S101=0</formula>
    </cfRule>
    <cfRule type="expression" dxfId="408" priority="16">
      <formula>S101=1</formula>
    </cfRule>
  </conditionalFormatting>
  <conditionalFormatting sqref="M101">
    <cfRule type="expression" dxfId="407" priority="12">
      <formula>X101=2</formula>
    </cfRule>
  </conditionalFormatting>
  <conditionalFormatting sqref="M102">
    <cfRule type="expression" dxfId="406" priority="9">
      <formula>Q102=2</formula>
    </cfRule>
  </conditionalFormatting>
  <conditionalFormatting sqref="N102">
    <cfRule type="expression" dxfId="405" priority="6">
      <formula>Q102=2</formula>
    </cfRule>
    <cfRule type="expression" dxfId="404" priority="7">
      <formula>S102=0</formula>
    </cfRule>
    <cfRule type="expression" dxfId="403" priority="8">
      <formula>S102=1</formula>
    </cfRule>
  </conditionalFormatting>
  <conditionalFormatting sqref="I102">
    <cfRule type="expression" dxfId="402" priority="1">
      <formula>Q102=2</formula>
    </cfRule>
    <cfRule type="expression" dxfId="401" priority="2">
      <formula>R102=0</formula>
    </cfRule>
    <cfRule type="expression" dxfId="400" priority="3">
      <formula>R102=1</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5"/>
  <sheetViews>
    <sheetView showGridLines="0" zoomScale="80" zoomScaleNormal="80" workbookViewId="0">
      <selection activeCell="D18" sqref="D18:E18"/>
    </sheetView>
  </sheetViews>
  <sheetFormatPr defaultColWidth="0" defaultRowHeight="0" customHeight="1" zeroHeight="1" x14ac:dyDescent="0.3"/>
  <cols>
    <col min="1" max="1" width="3.6640625" style="54" customWidth="1"/>
    <col min="2" max="2" width="4.109375" style="54" bestFit="1" customWidth="1"/>
    <col min="3" max="3" width="47.88671875" style="51" customWidth="1"/>
    <col min="4" max="4" width="15.6640625" style="54" customWidth="1"/>
    <col min="5" max="5" width="15.6640625" style="53" customWidth="1"/>
    <col min="6" max="6" width="19.44140625" style="53" customWidth="1"/>
    <col min="7" max="10" width="15.6640625" style="53" customWidth="1"/>
    <col min="11" max="12" width="15.6640625" style="102" customWidth="1"/>
    <col min="13" max="13" width="15.6640625" style="54" customWidth="1"/>
    <col min="14" max="15" width="14.6640625" style="54" customWidth="1"/>
    <col min="16" max="16" width="3.6640625" style="54" customWidth="1"/>
    <col min="17" max="17" width="9.33203125" style="54" hidden="1" customWidth="1"/>
    <col min="18" max="19" width="8.88671875" style="54" hidden="1" customWidth="1"/>
    <col min="20" max="20" width="16.5546875" style="54" hidden="1" customWidth="1"/>
    <col min="21" max="23" width="23.6640625" style="54" hidden="1" customWidth="1"/>
    <col min="24" max="25" width="0" style="54" hidden="1" customWidth="1"/>
    <col min="26" max="16384" width="8.88671875" style="54" hidden="1"/>
  </cols>
  <sheetData>
    <row r="1" spans="1:24" ht="16.2" x14ac:dyDescent="0.3">
      <c r="A1" s="436"/>
      <c r="B1" s="437"/>
      <c r="J1" s="127"/>
      <c r="K1" s="127"/>
      <c r="L1" s="127"/>
    </row>
    <row r="2" spans="1:24" s="59" customFormat="1" ht="22.2" x14ac:dyDescent="0.3">
      <c r="C2" s="55" t="s">
        <v>81</v>
      </c>
      <c r="D2" s="128"/>
      <c r="E2" s="62"/>
      <c r="F2" s="128"/>
      <c r="G2" s="128"/>
      <c r="H2" s="128"/>
      <c r="I2" s="128"/>
      <c r="J2" s="129"/>
      <c r="K2" s="129"/>
      <c r="L2" s="129"/>
      <c r="M2" s="129"/>
      <c r="N2" s="130"/>
      <c r="O2" s="130"/>
      <c r="P2" s="54"/>
      <c r="Q2" s="131"/>
      <c r="R2" s="131"/>
      <c r="S2" s="131"/>
      <c r="T2" s="131"/>
      <c r="U2" s="131"/>
      <c r="V2" s="131"/>
      <c r="W2" s="131"/>
      <c r="X2" s="131"/>
    </row>
    <row r="3" spans="1:24" s="50" customFormat="1" ht="17.399999999999999" x14ac:dyDescent="0.3">
      <c r="C3" s="60" t="s">
        <v>82</v>
      </c>
      <c r="D3" s="65"/>
      <c r="E3" s="65"/>
      <c r="F3" s="65"/>
      <c r="G3" s="65"/>
      <c r="H3" s="65"/>
      <c r="I3" s="65"/>
      <c r="J3" s="129"/>
      <c r="K3" s="129"/>
      <c r="L3" s="129"/>
      <c r="M3" s="129"/>
      <c r="N3" s="132"/>
      <c r="O3" s="132"/>
      <c r="P3" s="54"/>
      <c r="Q3" s="133"/>
      <c r="R3" s="133"/>
      <c r="S3" s="133"/>
      <c r="T3" s="133"/>
      <c r="U3" s="133"/>
      <c r="V3" s="133"/>
      <c r="W3" s="133"/>
      <c r="X3" s="133"/>
    </row>
    <row r="4" spans="1:24" s="50" customFormat="1" ht="16.2" x14ac:dyDescent="0.3">
      <c r="C4" s="63" t="s">
        <v>94</v>
      </c>
      <c r="D4" s="65"/>
      <c r="E4" s="65"/>
      <c r="F4" s="65"/>
      <c r="G4" s="65"/>
      <c r="H4" s="65"/>
      <c r="I4" s="65"/>
      <c r="J4" s="129"/>
      <c r="K4" s="129"/>
      <c r="L4" s="129"/>
      <c r="M4" s="129"/>
      <c r="N4" s="132"/>
      <c r="O4" s="132"/>
      <c r="P4" s="54"/>
      <c r="Q4" s="133"/>
      <c r="R4" s="133"/>
      <c r="S4" s="133"/>
      <c r="T4" s="133"/>
      <c r="U4" s="133"/>
      <c r="V4" s="133"/>
      <c r="W4" s="133"/>
      <c r="X4" s="133"/>
    </row>
    <row r="5" spans="1:24" s="50" customFormat="1" ht="16.2" x14ac:dyDescent="0.3">
      <c r="C5" s="19" t="s">
        <v>83</v>
      </c>
      <c r="D5" s="65"/>
      <c r="E5" s="65"/>
      <c r="F5" s="65"/>
      <c r="G5" s="65"/>
      <c r="H5" s="65"/>
      <c r="I5" s="65"/>
      <c r="J5" s="129"/>
      <c r="K5" s="129"/>
      <c r="L5" s="129"/>
      <c r="M5" s="129"/>
      <c r="N5" s="132"/>
      <c r="O5" s="132"/>
      <c r="P5" s="54"/>
      <c r="Q5" s="133"/>
      <c r="R5" s="133"/>
      <c r="S5" s="133"/>
      <c r="T5" s="133"/>
      <c r="U5" s="133"/>
      <c r="V5" s="133"/>
      <c r="W5" s="133"/>
      <c r="X5" s="133"/>
    </row>
    <row r="6" spans="1:24" s="50" customFormat="1" ht="16.2" x14ac:dyDescent="0.3">
      <c r="C6" s="66" t="s">
        <v>31</v>
      </c>
      <c r="D6" s="65"/>
      <c r="E6" s="65"/>
      <c r="F6" s="65"/>
      <c r="G6" s="65"/>
      <c r="H6" s="65"/>
      <c r="I6" s="65"/>
      <c r="J6" s="129"/>
      <c r="K6" s="129"/>
      <c r="L6" s="129"/>
      <c r="M6" s="129"/>
      <c r="N6" s="132"/>
      <c r="O6" s="132"/>
      <c r="P6" s="54"/>
      <c r="Q6" s="133"/>
      <c r="R6" s="133"/>
      <c r="S6" s="133"/>
      <c r="T6" s="133"/>
      <c r="U6" s="133"/>
      <c r="V6" s="133"/>
      <c r="W6" s="133"/>
      <c r="X6" s="133"/>
    </row>
    <row r="7" spans="1:24" s="50" customFormat="1" ht="16.2" x14ac:dyDescent="0.3">
      <c r="C7" s="68"/>
      <c r="D7" s="134"/>
      <c r="E7" s="70"/>
      <c r="F7" s="135"/>
      <c r="G7" s="135"/>
      <c r="H7" s="135"/>
      <c r="I7" s="70"/>
      <c r="J7" s="129"/>
      <c r="K7" s="129"/>
      <c r="L7" s="129"/>
      <c r="M7" s="129"/>
      <c r="N7" s="132"/>
      <c r="O7" s="132"/>
      <c r="P7" s="54"/>
      <c r="Q7" s="133"/>
      <c r="R7" s="133"/>
      <c r="S7" s="133"/>
      <c r="T7" s="133"/>
      <c r="U7" s="133"/>
      <c r="V7" s="133"/>
      <c r="W7" s="133"/>
      <c r="X7" s="133"/>
    </row>
    <row r="8" spans="1:24" s="50" customFormat="1" ht="16.2" x14ac:dyDescent="0.3">
      <c r="C8" s="75"/>
      <c r="D8" s="118"/>
      <c r="E8" s="118"/>
      <c r="F8" s="118"/>
      <c r="G8" s="118"/>
      <c r="H8" s="118"/>
      <c r="I8" s="118"/>
      <c r="J8" s="127"/>
      <c r="K8" s="127"/>
      <c r="L8" s="127"/>
      <c r="M8" s="133"/>
      <c r="N8" s="133"/>
      <c r="O8" s="133"/>
      <c r="P8" s="54"/>
      <c r="Q8" s="133"/>
      <c r="R8" s="133"/>
      <c r="S8" s="133"/>
      <c r="T8" s="133"/>
      <c r="U8" s="133"/>
      <c r="V8" s="133"/>
      <c r="W8" s="133"/>
      <c r="X8" s="133"/>
    </row>
    <row r="9" spans="1:24" s="50" customFormat="1" ht="16.2" x14ac:dyDescent="0.3">
      <c r="C9" s="78" t="s">
        <v>9</v>
      </c>
      <c r="D9" s="80"/>
      <c r="E9" s="80"/>
      <c r="F9" s="434" t="s">
        <v>103</v>
      </c>
      <c r="G9" s="435"/>
      <c r="H9" s="136" t="s">
        <v>102</v>
      </c>
      <c r="I9" s="80"/>
      <c r="J9" s="80"/>
      <c r="K9" s="80"/>
      <c r="L9" s="80"/>
      <c r="M9" s="119"/>
      <c r="N9" s="133"/>
      <c r="O9" s="133"/>
      <c r="P9" s="54"/>
      <c r="Q9" s="133"/>
      <c r="R9" s="133"/>
      <c r="S9" s="133"/>
      <c r="T9" s="133"/>
      <c r="U9" s="133"/>
      <c r="V9" s="133"/>
      <c r="W9" s="133"/>
      <c r="X9" s="133"/>
    </row>
    <row r="10" spans="1:24" s="50" customFormat="1" ht="13.8" x14ac:dyDescent="0.3">
      <c r="C10" s="120"/>
      <c r="D10" s="121" t="s">
        <v>23</v>
      </c>
      <c r="E10" s="121" t="s">
        <v>24</v>
      </c>
      <c r="F10" s="121" t="s">
        <v>25</v>
      </c>
      <c r="G10" s="137" t="s">
        <v>26</v>
      </c>
      <c r="H10" s="121" t="s">
        <v>57</v>
      </c>
      <c r="I10" s="121" t="s">
        <v>64</v>
      </c>
      <c r="J10" s="121" t="s">
        <v>65</v>
      </c>
      <c r="K10" s="121" t="s">
        <v>66</v>
      </c>
      <c r="L10" s="121" t="s">
        <v>67</v>
      </c>
      <c r="M10" s="122" t="s">
        <v>68</v>
      </c>
      <c r="N10" s="133"/>
      <c r="O10" s="133"/>
      <c r="P10" s="54"/>
      <c r="Q10" s="133"/>
      <c r="R10" s="133"/>
      <c r="S10" s="133"/>
      <c r="T10" s="133"/>
      <c r="U10" s="133"/>
      <c r="V10" s="133"/>
      <c r="W10" s="133"/>
      <c r="X10" s="133"/>
    </row>
    <row r="11" spans="1:24" s="50" customFormat="1" ht="13.8" x14ac:dyDescent="0.3">
      <c r="C11" s="124" t="s">
        <v>87</v>
      </c>
      <c r="D11" s="108">
        <v>10</v>
      </c>
      <c r="E11" s="108">
        <v>10</v>
      </c>
      <c r="F11" s="108">
        <f>+E11+2</f>
        <v>12</v>
      </c>
      <c r="G11" s="108">
        <f>+F11+2</f>
        <v>14</v>
      </c>
      <c r="H11" s="108">
        <f>+G11</f>
        <v>14</v>
      </c>
      <c r="I11" s="108">
        <f t="shared" ref="I11:M11" si="0">+H11</f>
        <v>14</v>
      </c>
      <c r="J11" s="108">
        <f t="shared" si="0"/>
        <v>14</v>
      </c>
      <c r="K11" s="108">
        <f t="shared" si="0"/>
        <v>14</v>
      </c>
      <c r="L11" s="108">
        <f t="shared" si="0"/>
        <v>14</v>
      </c>
      <c r="M11" s="108">
        <f t="shared" si="0"/>
        <v>14</v>
      </c>
      <c r="N11" s="133"/>
      <c r="O11" s="133"/>
      <c r="P11" s="54"/>
      <c r="Q11" s="133"/>
      <c r="R11" s="133"/>
      <c r="S11" s="133"/>
      <c r="T11" s="133"/>
      <c r="U11" s="133"/>
      <c r="V11" s="133"/>
      <c r="W11" s="133"/>
      <c r="X11" s="133"/>
    </row>
    <row r="12" spans="1:24" s="50" customFormat="1" ht="16.95" customHeight="1" x14ac:dyDescent="0.3">
      <c r="C12" s="124" t="s">
        <v>130</v>
      </c>
      <c r="D12" s="108">
        <v>10</v>
      </c>
      <c r="E12" s="108" t="s">
        <v>0</v>
      </c>
      <c r="F12" s="108" t="s">
        <v>0</v>
      </c>
      <c r="G12" s="108"/>
      <c r="H12" s="108"/>
      <c r="I12" s="108"/>
      <c r="J12" s="108"/>
      <c r="K12" s="108"/>
      <c r="L12" s="108"/>
      <c r="M12" s="108"/>
      <c r="N12" s="133"/>
      <c r="O12" s="133"/>
      <c r="P12" s="54"/>
      <c r="Q12" s="133"/>
      <c r="R12" s="133"/>
      <c r="S12" s="133"/>
      <c r="T12" s="133"/>
      <c r="U12" s="133"/>
      <c r="V12" s="133"/>
      <c r="W12" s="133"/>
      <c r="X12" s="133"/>
    </row>
    <row r="13" spans="1:24" s="50" customFormat="1" ht="14.4" thickBot="1" x14ac:dyDescent="0.35">
      <c r="C13" s="74"/>
      <c r="D13" s="74"/>
      <c r="E13" s="74"/>
      <c r="F13" s="74"/>
      <c r="G13" s="74"/>
      <c r="H13" s="74"/>
      <c r="I13" s="74"/>
      <c r="J13" s="74"/>
      <c r="K13" s="74"/>
      <c r="L13" s="74"/>
      <c r="M13" s="74"/>
      <c r="N13" s="74"/>
      <c r="O13" s="74"/>
      <c r="P13" s="54"/>
      <c r="Q13" s="133"/>
      <c r="R13" s="133"/>
      <c r="S13" s="133"/>
      <c r="T13" s="133"/>
      <c r="U13" s="133"/>
      <c r="V13" s="133"/>
      <c r="W13" s="133"/>
      <c r="X13" s="133"/>
    </row>
    <row r="14" spans="1:24" s="50" customFormat="1" ht="13.8" x14ac:dyDescent="0.3">
      <c r="C14" s="118"/>
      <c r="D14" s="118"/>
      <c r="E14" s="118"/>
      <c r="F14" s="118"/>
      <c r="G14" s="118"/>
      <c r="H14" s="118"/>
      <c r="I14" s="118"/>
      <c r="J14" s="118"/>
      <c r="K14" s="118"/>
      <c r="L14" s="118"/>
      <c r="M14" s="118"/>
      <c r="N14" s="118"/>
      <c r="O14" s="118"/>
      <c r="P14" s="54"/>
      <c r="Q14" s="133"/>
      <c r="R14" s="133"/>
      <c r="S14" s="133"/>
      <c r="T14" s="133"/>
      <c r="U14" s="133"/>
      <c r="V14" s="133"/>
      <c r="W14" s="133"/>
      <c r="X14" s="133"/>
    </row>
    <row r="15" spans="1:24" s="50" customFormat="1" ht="24.6" x14ac:dyDescent="0.3">
      <c r="B15" s="142"/>
      <c r="C15" s="143" t="s">
        <v>48</v>
      </c>
      <c r="D15" s="144"/>
      <c r="E15" s="144"/>
      <c r="F15" s="145"/>
      <c r="G15" s="145"/>
      <c r="H15" s="145"/>
      <c r="I15" s="145"/>
      <c r="J15" s="145"/>
      <c r="K15" s="145"/>
      <c r="L15" s="146"/>
      <c r="M15" s="133"/>
      <c r="N15" s="133"/>
      <c r="O15" s="133"/>
      <c r="P15" s="54"/>
      <c r="Q15" s="133"/>
      <c r="R15" s="133"/>
      <c r="S15" s="133"/>
      <c r="T15" s="133"/>
      <c r="U15" s="133"/>
      <c r="V15" s="133"/>
      <c r="W15" s="133"/>
      <c r="X15" s="133"/>
    </row>
    <row r="16" spans="1:24" s="50" customFormat="1" ht="16.2" x14ac:dyDescent="0.3">
      <c r="C16" s="75"/>
      <c r="D16" s="118"/>
      <c r="E16" s="118"/>
      <c r="F16" s="118"/>
      <c r="G16" s="118"/>
      <c r="H16" s="118"/>
      <c r="I16" s="118"/>
      <c r="J16" s="118"/>
      <c r="K16" s="118"/>
      <c r="L16" s="127"/>
      <c r="M16" s="133"/>
      <c r="N16" s="133"/>
      <c r="O16" s="133"/>
      <c r="P16" s="54"/>
      <c r="Q16" s="133"/>
      <c r="R16" s="133"/>
      <c r="S16" s="133"/>
      <c r="T16" s="133"/>
      <c r="U16" s="133"/>
      <c r="V16" s="133"/>
      <c r="W16" s="133"/>
      <c r="X16" s="133"/>
    </row>
    <row r="17" spans="2:25" s="50" customFormat="1" ht="13.8" x14ac:dyDescent="0.3">
      <c r="C17" s="147" t="s">
        <v>76</v>
      </c>
      <c r="D17" s="452" t="s">
        <v>77</v>
      </c>
      <c r="E17" s="452"/>
      <c r="F17" s="147" t="s">
        <v>10</v>
      </c>
      <c r="G17" s="147" t="s">
        <v>11</v>
      </c>
      <c r="H17" s="148" t="s">
        <v>12</v>
      </c>
      <c r="I17" s="149"/>
      <c r="J17" s="149"/>
      <c r="K17" s="149"/>
      <c r="L17" s="150"/>
      <c r="M17" s="133"/>
      <c r="N17" s="133"/>
      <c r="O17" s="133"/>
      <c r="P17" s="54"/>
      <c r="Q17" s="133"/>
      <c r="R17" s="133"/>
      <c r="S17" s="133"/>
      <c r="T17" s="133"/>
      <c r="U17" s="133"/>
      <c r="V17" s="133"/>
      <c r="W17" s="133"/>
      <c r="X17" s="133"/>
    </row>
    <row r="18" spans="2:25" s="50" customFormat="1" ht="24.6" x14ac:dyDescent="0.3">
      <c r="B18" s="142">
        <v>1</v>
      </c>
      <c r="C18" s="124" t="str">
        <f>+C11</f>
        <v xml:space="preserve">Houders </v>
      </c>
      <c r="D18" s="441" t="s">
        <v>0</v>
      </c>
      <c r="E18" s="441"/>
      <c r="F18" s="151" t="s">
        <v>0</v>
      </c>
      <c r="G18" s="333" t="s">
        <v>0</v>
      </c>
      <c r="H18" s="449" t="s">
        <v>0</v>
      </c>
      <c r="I18" s="450"/>
      <c r="J18" s="450"/>
      <c r="K18" s="450"/>
      <c r="L18" s="451"/>
      <c r="M18" s="133"/>
      <c r="N18" s="133"/>
      <c r="O18" s="133"/>
      <c r="P18" s="54"/>
      <c r="Q18" s="133"/>
      <c r="R18" s="133"/>
      <c r="S18" s="133"/>
      <c r="T18" s="133"/>
      <c r="U18" s="133"/>
      <c r="V18" s="133"/>
      <c r="W18" s="133"/>
      <c r="X18" s="133"/>
    </row>
    <row r="19" spans="2:25" s="50" customFormat="1" ht="24.6" x14ac:dyDescent="0.3">
      <c r="B19" s="142">
        <v>2</v>
      </c>
      <c r="C19" s="124" t="str">
        <f>+C12</f>
        <v>Reserveclips</v>
      </c>
      <c r="D19" s="441" t="s">
        <v>0</v>
      </c>
      <c r="E19" s="441"/>
      <c r="F19" s="151" t="s">
        <v>0</v>
      </c>
      <c r="G19" s="333" t="s">
        <v>0</v>
      </c>
      <c r="H19" s="449" t="s">
        <v>0</v>
      </c>
      <c r="I19" s="450"/>
      <c r="J19" s="450"/>
      <c r="K19" s="450"/>
      <c r="L19" s="451"/>
      <c r="M19" s="133"/>
      <c r="N19" s="133"/>
      <c r="O19" s="133"/>
      <c r="P19" s="54"/>
      <c r="Q19" s="133"/>
      <c r="R19" s="133"/>
      <c r="S19" s="133"/>
      <c r="T19" s="133"/>
      <c r="U19" s="133"/>
      <c r="V19" s="133"/>
      <c r="W19" s="133"/>
      <c r="X19" s="133"/>
    </row>
    <row r="20" spans="2:25" s="50" customFormat="1" ht="14.4" thickBot="1" x14ac:dyDescent="0.35">
      <c r="C20" s="152" t="s">
        <v>33</v>
      </c>
      <c r="D20" s="74"/>
      <c r="E20" s="74"/>
      <c r="F20" s="74"/>
      <c r="G20" s="74"/>
      <c r="H20" s="74"/>
      <c r="I20" s="74"/>
      <c r="J20" s="74"/>
      <c r="K20" s="74"/>
      <c r="L20" s="74"/>
      <c r="M20" s="74"/>
      <c r="N20" s="74"/>
      <c r="O20" s="74"/>
      <c r="P20" s="54"/>
      <c r="Q20" s="133"/>
      <c r="R20" s="133"/>
      <c r="S20" s="133"/>
      <c r="T20" s="133"/>
      <c r="U20" s="133"/>
      <c r="V20" s="133"/>
      <c r="W20" s="133"/>
      <c r="X20" s="133"/>
    </row>
    <row r="21" spans="2:25" s="50" customFormat="1" ht="13.8" x14ac:dyDescent="0.3">
      <c r="C21" s="75"/>
      <c r="D21" s="118"/>
      <c r="E21" s="118"/>
      <c r="F21" s="118"/>
      <c r="G21" s="118"/>
      <c r="H21" s="118"/>
      <c r="I21" s="118"/>
      <c r="J21" s="118"/>
      <c r="K21" s="118"/>
      <c r="L21" s="118"/>
      <c r="M21" s="118"/>
      <c r="N21" s="118"/>
      <c r="O21" s="118"/>
      <c r="P21" s="54"/>
      <c r="Q21" s="133"/>
      <c r="R21" s="133"/>
      <c r="S21" s="133"/>
      <c r="T21" s="133"/>
      <c r="U21" s="133"/>
      <c r="V21" s="133"/>
      <c r="W21" s="133"/>
      <c r="X21" s="133"/>
    </row>
    <row r="22" spans="2:25" s="50" customFormat="1" ht="24.6" x14ac:dyDescent="0.3">
      <c r="B22" s="142">
        <v>1</v>
      </c>
      <c r="C22" s="143" t="s">
        <v>88</v>
      </c>
      <c r="D22" s="144"/>
      <c r="E22" s="144"/>
      <c r="F22" s="145"/>
      <c r="G22" s="145"/>
      <c r="H22" s="145"/>
      <c r="I22" s="145"/>
      <c r="J22" s="145"/>
      <c r="K22" s="145"/>
      <c r="L22" s="145"/>
      <c r="M22" s="145"/>
      <c r="N22" s="145"/>
      <c r="O22" s="146"/>
      <c r="P22" s="54"/>
      <c r="Q22" s="133"/>
      <c r="R22" s="133"/>
      <c r="S22" s="133"/>
      <c r="T22" s="133"/>
      <c r="U22" s="133"/>
      <c r="V22" s="133"/>
      <c r="W22" s="133"/>
      <c r="X22" s="133"/>
    </row>
    <row r="23" spans="2:25" s="50" customFormat="1" ht="16.2" x14ac:dyDescent="0.3">
      <c r="C23" s="77"/>
      <c r="D23" s="77"/>
      <c r="E23" s="77"/>
      <c r="F23" s="77"/>
      <c r="G23" s="77"/>
      <c r="H23" s="77"/>
      <c r="I23" s="77"/>
      <c r="J23" s="77"/>
      <c r="K23" s="127"/>
      <c r="L23" s="127"/>
      <c r="M23" s="133"/>
      <c r="N23" s="133"/>
      <c r="O23" s="133"/>
      <c r="P23" s="54"/>
      <c r="Q23" s="133"/>
      <c r="R23" s="133"/>
      <c r="S23" s="133"/>
      <c r="T23" s="133"/>
      <c r="U23" s="133"/>
      <c r="V23" s="133"/>
      <c r="W23" s="133"/>
      <c r="X23" s="133"/>
    </row>
    <row r="24" spans="2:25" s="50" customFormat="1" ht="16.2" x14ac:dyDescent="0.3">
      <c r="C24" s="78" t="s">
        <v>74</v>
      </c>
      <c r="D24" s="153" t="s">
        <v>0</v>
      </c>
      <c r="E24" s="155" t="s">
        <v>0</v>
      </c>
      <c r="F24" s="155" t="s">
        <v>0</v>
      </c>
      <c r="G24" s="155"/>
      <c r="H24" s="155"/>
      <c r="I24" s="155"/>
      <c r="J24" s="156"/>
      <c r="K24" s="127"/>
      <c r="L24" s="127"/>
      <c r="M24" s="127"/>
      <c r="N24" s="127"/>
      <c r="O24" s="127"/>
      <c r="P24" s="54"/>
      <c r="Q24" s="133"/>
      <c r="R24" s="133"/>
      <c r="S24" s="133"/>
      <c r="T24" s="133"/>
      <c r="U24" s="133"/>
      <c r="V24" s="133"/>
      <c r="W24" s="133"/>
    </row>
    <row r="25" spans="2:25" s="50" customFormat="1" ht="16.2" x14ac:dyDescent="0.3">
      <c r="C25" s="159"/>
      <c r="D25" s="160"/>
      <c r="E25" s="162"/>
      <c r="F25" s="162"/>
      <c r="G25" s="162"/>
      <c r="H25" s="162"/>
      <c r="I25" s="162"/>
      <c r="J25" s="163"/>
      <c r="K25" s="127"/>
      <c r="L25" s="127"/>
      <c r="M25" s="127"/>
      <c r="N25" s="127"/>
      <c r="O25" s="127"/>
      <c r="P25" s="54"/>
      <c r="Q25" s="133"/>
      <c r="R25" s="133"/>
      <c r="S25" s="133"/>
      <c r="T25" s="133"/>
      <c r="U25" s="133"/>
      <c r="V25" s="133"/>
      <c r="W25" s="133"/>
    </row>
    <row r="26" spans="2:25" s="50" customFormat="1" ht="16.2" x14ac:dyDescent="0.3">
      <c r="C26" s="167" t="s">
        <v>0</v>
      </c>
      <c r="D26" s="160" t="s">
        <v>47</v>
      </c>
      <c r="E26" s="162"/>
      <c r="F26" s="162"/>
      <c r="G26" s="162"/>
      <c r="H26" s="162"/>
      <c r="I26" s="162"/>
      <c r="J26" s="163"/>
      <c r="K26" s="127"/>
      <c r="L26" s="127"/>
      <c r="M26" s="127"/>
      <c r="N26" s="127"/>
      <c r="O26" s="127"/>
      <c r="P26" s="54"/>
      <c r="Q26" s="133"/>
      <c r="R26" s="133"/>
      <c r="S26" s="133"/>
      <c r="T26" s="133"/>
      <c r="U26" s="133"/>
      <c r="V26" s="133"/>
      <c r="W26" s="133"/>
    </row>
    <row r="27" spans="2:25" s="50" customFormat="1" ht="16.2" x14ac:dyDescent="0.3">
      <c r="C27" s="168" t="s">
        <v>35</v>
      </c>
      <c r="D27" s="169" t="str">
        <f>C28</f>
        <v>Houder</v>
      </c>
      <c r="E27" s="162"/>
      <c r="F27" s="162"/>
      <c r="G27" s="162"/>
      <c r="H27" s="162"/>
      <c r="I27" s="162"/>
      <c r="J27" s="163"/>
      <c r="K27" s="127"/>
      <c r="L27" s="127"/>
      <c r="M27" s="127"/>
      <c r="N27" s="127"/>
      <c r="O27" s="127"/>
      <c r="P27" s="54"/>
      <c r="Q27" s="133"/>
      <c r="R27" s="133"/>
      <c r="S27" s="133"/>
      <c r="T27" s="133"/>
      <c r="U27" s="133"/>
      <c r="V27" s="133"/>
      <c r="W27" s="133"/>
    </row>
    <row r="28" spans="2:25" s="50" customFormat="1" ht="16.2" x14ac:dyDescent="0.3">
      <c r="C28" s="170" t="s">
        <v>144</v>
      </c>
      <c r="D28" s="171">
        <v>0</v>
      </c>
      <c r="E28" s="162" t="s">
        <v>0</v>
      </c>
      <c r="F28" s="162" t="s">
        <v>0</v>
      </c>
      <c r="G28" s="162"/>
      <c r="H28" s="162"/>
      <c r="I28" s="162"/>
      <c r="J28" s="163"/>
      <c r="K28" s="127"/>
      <c r="L28" s="127"/>
      <c r="M28" s="127"/>
      <c r="N28" s="127"/>
      <c r="O28" s="127"/>
      <c r="P28" s="54"/>
      <c r="Q28" s="133"/>
      <c r="R28" s="133"/>
      <c r="S28" s="133"/>
      <c r="T28" s="133"/>
      <c r="U28" s="133"/>
      <c r="V28" s="133"/>
      <c r="W28" s="133"/>
    </row>
    <row r="29" spans="2:25" s="50" customFormat="1" ht="16.2" x14ac:dyDescent="0.3">
      <c r="C29" s="173"/>
      <c r="D29" s="162"/>
      <c r="E29" s="162"/>
      <c r="F29" s="161" t="s">
        <v>0</v>
      </c>
      <c r="G29" s="161"/>
      <c r="H29" s="161" t="s">
        <v>0</v>
      </c>
      <c r="I29" s="161" t="s">
        <v>0</v>
      </c>
      <c r="J29" s="163"/>
      <c r="K29" s="127"/>
      <c r="L29" s="127"/>
      <c r="M29" s="127"/>
      <c r="N29" s="127"/>
      <c r="O29" s="127"/>
      <c r="P29" s="54"/>
      <c r="Q29" s="133"/>
      <c r="R29" s="133"/>
      <c r="S29" s="133"/>
      <c r="T29" s="133"/>
      <c r="U29" s="133"/>
      <c r="V29" s="133"/>
      <c r="W29" s="133"/>
    </row>
    <row r="30" spans="2:25" s="50" customFormat="1" ht="16.2" x14ac:dyDescent="0.3">
      <c r="C30" s="174" t="s">
        <v>37</v>
      </c>
      <c r="D30" s="175"/>
      <c r="E30" s="175"/>
      <c r="F30" s="442" t="str">
        <f>"# "&amp;C28</f>
        <v># Houder</v>
      </c>
      <c r="G30" s="176"/>
      <c r="H30" s="176" t="s">
        <v>0</v>
      </c>
      <c r="I30" s="176" t="s">
        <v>0</v>
      </c>
      <c r="J30" s="177" t="s">
        <v>0</v>
      </c>
      <c r="K30" s="127"/>
      <c r="L30" s="127"/>
      <c r="M30" s="127"/>
      <c r="N30" s="127"/>
      <c r="O30" s="127"/>
      <c r="P30" s="54"/>
      <c r="Q30" s="133"/>
      <c r="R30" s="133"/>
      <c r="S30" s="133"/>
      <c r="T30" s="133"/>
      <c r="U30" s="133"/>
      <c r="V30" s="133"/>
      <c r="W30" s="133"/>
      <c r="X30" s="133"/>
    </row>
    <row r="31" spans="2:25" s="50" customFormat="1" ht="15" customHeight="1" x14ac:dyDescent="0.3">
      <c r="C31" s="168"/>
      <c r="D31" s="444" t="str">
        <f>"# "&amp;C28</f>
        <v># Houder</v>
      </c>
      <c r="E31" s="445"/>
      <c r="F31" s="443"/>
      <c r="G31" s="178" t="s">
        <v>47</v>
      </c>
      <c r="H31" s="442" t="s">
        <v>59</v>
      </c>
      <c r="I31" s="179" t="s">
        <v>50</v>
      </c>
      <c r="J31" s="180" t="s">
        <v>0</v>
      </c>
      <c r="K31" s="127"/>
      <c r="L31" s="127"/>
      <c r="M31" s="127"/>
      <c r="N31" s="127"/>
      <c r="O31" s="127"/>
      <c r="P31" s="54"/>
      <c r="Q31" s="133"/>
      <c r="R31" s="133"/>
      <c r="S31" s="133"/>
      <c r="T31" s="133"/>
      <c r="U31" s="133"/>
      <c r="V31" s="133"/>
      <c r="W31" s="133"/>
      <c r="X31" s="133"/>
    </row>
    <row r="32" spans="2:25" s="50" customFormat="1" ht="16.2" customHeight="1" x14ac:dyDescent="0.3">
      <c r="C32" s="181" t="s">
        <v>36</v>
      </c>
      <c r="D32" s="182" t="s">
        <v>13</v>
      </c>
      <c r="E32" s="183" t="s">
        <v>14</v>
      </c>
      <c r="F32" s="184" t="s">
        <v>45</v>
      </c>
      <c r="G32" s="185" t="str">
        <f>C28</f>
        <v>Houder</v>
      </c>
      <c r="H32" s="446"/>
      <c r="I32" s="178" t="str">
        <f>$C$28</f>
        <v>Houder</v>
      </c>
      <c r="J32" s="186" t="s">
        <v>44</v>
      </c>
      <c r="K32" s="127"/>
      <c r="L32" s="127"/>
      <c r="M32" s="127"/>
      <c r="N32" s="127"/>
      <c r="O32" s="127"/>
      <c r="P32" s="54"/>
      <c r="Q32" s="133" t="s">
        <v>40</v>
      </c>
      <c r="R32" s="133" t="s">
        <v>40</v>
      </c>
      <c r="S32" s="188"/>
      <c r="T32" s="133" t="s">
        <v>60</v>
      </c>
      <c r="U32" s="133" t="s">
        <v>61</v>
      </c>
      <c r="V32" s="133" t="s">
        <v>62</v>
      </c>
      <c r="W32" s="133"/>
      <c r="X32" s="133"/>
      <c r="Y32" s="133"/>
    </row>
    <row r="33" spans="2:25" s="50" customFormat="1" ht="16.2" x14ac:dyDescent="0.3">
      <c r="B33" s="189"/>
      <c r="C33" s="228" t="s">
        <v>15</v>
      </c>
      <c r="D33" s="190">
        <v>1</v>
      </c>
      <c r="E33" s="191">
        <v>10</v>
      </c>
      <c r="F33" s="192">
        <f>IF(+E33&lt;&gt;0,E33,"&gt;")</f>
        <v>10</v>
      </c>
      <c r="G33" s="193">
        <f>+$D$28</f>
        <v>0</v>
      </c>
      <c r="H33" s="194">
        <v>0</v>
      </c>
      <c r="I33" s="195">
        <f>IF(Q33=2,"",+$D$28*(1-H33))</f>
        <v>0</v>
      </c>
      <c r="J33" s="196" t="str">
        <f>IF(Q33=0,V33,IF(Q33=1,T33,""))</f>
        <v>1 t/m 10 Houder</v>
      </c>
      <c r="K33" s="127"/>
      <c r="L33" s="127"/>
      <c r="M33" s="127"/>
      <c r="N33" s="127"/>
      <c r="O33" s="127"/>
      <c r="P33" s="54"/>
      <c r="Q33" s="197">
        <f>IF(AND(D33&lt;&gt;" ",E33="&gt;"),0,IF(AND(D33=" ",E33="&gt;"),2,1))</f>
        <v>1</v>
      </c>
      <c r="R33" s="197">
        <v>0</v>
      </c>
      <c r="S33" s="188"/>
      <c r="T33" s="198" t="str">
        <f>D33&amp; " t/m " &amp; E33 &amp; " " &amp; C28</f>
        <v>1 t/m 10 Houder</v>
      </c>
      <c r="U33" s="198" t="str">
        <f xml:space="preserve"> "1 t/m " &amp; F33 &amp; " " &amp; C28</f>
        <v>1 t/m 10 Houder</v>
      </c>
      <c r="V33" s="198" t="str">
        <f>F33&amp;" "&amp;E32&amp;" "&amp;C28</f>
        <v>10 tot en met Houder</v>
      </c>
      <c r="W33" s="133"/>
      <c r="X33" s="133"/>
    </row>
    <row r="34" spans="2:25" s="50" customFormat="1" ht="16.2" x14ac:dyDescent="0.3">
      <c r="B34" s="189"/>
      <c r="C34" s="228" t="s">
        <v>16</v>
      </c>
      <c r="D34" s="190">
        <f>+E33+1</f>
        <v>11</v>
      </c>
      <c r="E34" s="191" t="s">
        <v>34</v>
      </c>
      <c r="F34" s="192" t="str">
        <f>IF(Q34=2,"",IF(+E34&lt;&gt;0,E34,"&gt;"))</f>
        <v>&gt;</v>
      </c>
      <c r="G34" s="193">
        <f>IF(Q34=2," ",+$D$28)</f>
        <v>0</v>
      </c>
      <c r="H34" s="194">
        <v>0</v>
      </c>
      <c r="I34" s="195">
        <f>IF(Q34=2,"",+$D$28*(1-H34))</f>
        <v>0</v>
      </c>
      <c r="J34" s="196" t="str">
        <f>IF(Q34=0,V34,IF(Q34=1,T34,""))</f>
        <v>&gt; 10 Houder</v>
      </c>
      <c r="K34" s="127"/>
      <c r="L34" s="127"/>
      <c r="M34" s="127"/>
      <c r="N34" s="127"/>
      <c r="O34" s="127"/>
      <c r="P34" s="54"/>
      <c r="Q34" s="197">
        <f>IF(AND(D34&lt;&gt;" ",E34="&gt;"),0,IF(AND(D34=" ",E34="&gt;"),2,1))</f>
        <v>0</v>
      </c>
      <c r="R34" s="197">
        <f>IF(Q34&lt;&gt;2,IF(I34&gt;I33,1,0),0)</f>
        <v>0</v>
      </c>
      <c r="S34" s="133"/>
      <c r="T34" s="198" t="str">
        <f>D34&amp; " t/m " &amp; E34 &amp; " " &amp; C28</f>
        <v>11 t/m &gt; Houder</v>
      </c>
      <c r="U34" s="198" t="str">
        <f xml:space="preserve"> "1 t/m " &amp; F34 &amp; " " &amp; C28</f>
        <v>1 t/m &gt; Houder</v>
      </c>
      <c r="V34" s="198" t="str">
        <f>F34&amp;" "&amp;E33&amp;" "&amp;C28</f>
        <v>&gt; 10 Houder</v>
      </c>
      <c r="W34" s="133"/>
      <c r="X34" s="133"/>
    </row>
    <row r="35" spans="2:25" s="50" customFormat="1" ht="16.2" customHeight="1" x14ac:dyDescent="0.3">
      <c r="B35" s="189"/>
      <c r="C35" s="440" t="s">
        <v>72</v>
      </c>
      <c r="D35" s="440"/>
      <c r="E35" s="440"/>
      <c r="F35" s="440"/>
      <c r="G35" s="440"/>
      <c r="H35" s="199"/>
      <c r="I35" s="200" t="str">
        <f>IF(R35=0,"OK","Fout !")</f>
        <v>OK</v>
      </c>
      <c r="J35" s="102" t="s">
        <v>42</v>
      </c>
      <c r="K35" s="127"/>
      <c r="L35" s="127"/>
      <c r="M35" s="127"/>
      <c r="N35" s="127"/>
      <c r="O35" s="127"/>
      <c r="P35" s="54"/>
      <c r="Q35" s="201"/>
      <c r="R35" s="197">
        <f>SUM(R33:R34)</f>
        <v>0</v>
      </c>
      <c r="S35" s="133"/>
      <c r="T35" s="133"/>
      <c r="U35" s="133"/>
      <c r="V35" s="133"/>
      <c r="W35" s="133"/>
      <c r="X35" s="133"/>
    </row>
    <row r="36" spans="2:25" s="50" customFormat="1" ht="27" customHeight="1" x14ac:dyDescent="0.3">
      <c r="B36" s="189"/>
      <c r="C36" s="440"/>
      <c r="D36" s="440"/>
      <c r="E36" s="440"/>
      <c r="F36" s="440"/>
      <c r="G36" s="440"/>
      <c r="H36" s="199"/>
      <c r="I36" s="199"/>
      <c r="J36" s="102"/>
      <c r="K36" s="127"/>
      <c r="L36" s="127"/>
      <c r="M36" s="127"/>
      <c r="N36" s="127"/>
      <c r="O36" s="127"/>
      <c r="P36" s="54"/>
      <c r="Q36" s="201"/>
      <c r="R36" s="197"/>
      <c r="S36" s="133"/>
      <c r="T36" s="133"/>
      <c r="U36" s="133"/>
      <c r="V36" s="133"/>
      <c r="W36" s="133"/>
      <c r="X36" s="133"/>
    </row>
    <row r="37" spans="2:25" s="50" customFormat="1" ht="16.2" x14ac:dyDescent="0.3">
      <c r="B37" s="189"/>
      <c r="C37" s="133"/>
      <c r="D37" s="77"/>
      <c r="E37" s="77"/>
      <c r="F37" s="77"/>
      <c r="G37" s="77"/>
      <c r="H37" s="199"/>
      <c r="I37" s="199"/>
      <c r="J37" s="102"/>
      <c r="L37" s="127"/>
      <c r="M37" s="127"/>
      <c r="N37" s="127"/>
      <c r="O37" s="127"/>
      <c r="P37" s="54"/>
      <c r="Q37" s="127"/>
      <c r="R37" s="201"/>
      <c r="S37" s="202"/>
      <c r="T37" s="133"/>
      <c r="U37" s="133"/>
      <c r="V37" s="133"/>
      <c r="W37" s="133"/>
      <c r="X37" s="133"/>
      <c r="Y37" s="133"/>
    </row>
    <row r="38" spans="2:25" s="50" customFormat="1" ht="16.2" x14ac:dyDescent="0.3">
      <c r="C38" s="143" t="s">
        <v>70</v>
      </c>
      <c r="D38" s="126" t="str">
        <f t="shared" ref="D38:M38" si="1">+D10</f>
        <v>Jaar 1</v>
      </c>
      <c r="E38" s="126" t="str">
        <f t="shared" si="1"/>
        <v>Jaar 2</v>
      </c>
      <c r="F38" s="126" t="str">
        <f t="shared" si="1"/>
        <v>Jaar 3</v>
      </c>
      <c r="G38" s="126" t="str">
        <f t="shared" si="1"/>
        <v>Jaar 4</v>
      </c>
      <c r="H38" s="126" t="str">
        <f t="shared" si="1"/>
        <v>Jaar 5</v>
      </c>
      <c r="I38" s="126" t="str">
        <f t="shared" si="1"/>
        <v>Jaar 6</v>
      </c>
      <c r="J38" s="126" t="str">
        <f t="shared" si="1"/>
        <v>Jaar 7</v>
      </c>
      <c r="K38" s="126" t="str">
        <f t="shared" si="1"/>
        <v>Jaar 8</v>
      </c>
      <c r="L38" s="126" t="str">
        <f t="shared" si="1"/>
        <v>Jaar 9</v>
      </c>
      <c r="M38" s="126" t="str">
        <f t="shared" si="1"/>
        <v>Jaar 10</v>
      </c>
      <c r="N38" s="127"/>
      <c r="O38" s="127"/>
      <c r="P38" s="54"/>
      <c r="Q38" s="127"/>
      <c r="R38" s="133"/>
      <c r="S38" s="133"/>
      <c r="T38" s="133"/>
      <c r="U38" s="133"/>
      <c r="V38" s="133"/>
      <c r="W38" s="133"/>
      <c r="X38" s="133"/>
      <c r="Y38" s="133"/>
    </row>
    <row r="39" spans="2:25" s="50" customFormat="1" ht="16.2" x14ac:dyDescent="0.3">
      <c r="C39" s="229" t="str">
        <f>"Benodigd aantal " &amp; C28</f>
        <v>Benodigd aantal Houder</v>
      </c>
      <c r="D39" s="206">
        <f t="shared" ref="D39:M39" si="2">+D11</f>
        <v>10</v>
      </c>
      <c r="E39" s="206">
        <f t="shared" si="2"/>
        <v>10</v>
      </c>
      <c r="F39" s="206">
        <f t="shared" si="2"/>
        <v>12</v>
      </c>
      <c r="G39" s="206">
        <f t="shared" si="2"/>
        <v>14</v>
      </c>
      <c r="H39" s="206">
        <f t="shared" si="2"/>
        <v>14</v>
      </c>
      <c r="I39" s="206">
        <f t="shared" si="2"/>
        <v>14</v>
      </c>
      <c r="J39" s="206">
        <f t="shared" si="2"/>
        <v>14</v>
      </c>
      <c r="K39" s="206">
        <f t="shared" si="2"/>
        <v>14</v>
      </c>
      <c r="L39" s="206">
        <f t="shared" si="2"/>
        <v>14</v>
      </c>
      <c r="M39" s="206">
        <f t="shared" si="2"/>
        <v>14</v>
      </c>
      <c r="N39" s="127"/>
      <c r="O39" s="127"/>
      <c r="P39" s="54"/>
      <c r="Q39" s="127"/>
      <c r="R39" s="133"/>
      <c r="S39" s="133"/>
      <c r="T39" s="133"/>
      <c r="U39" s="133"/>
      <c r="V39" s="133"/>
      <c r="W39" s="133"/>
      <c r="X39" s="133"/>
      <c r="Y39" s="133"/>
    </row>
    <row r="40" spans="2:25" s="50" customFormat="1" ht="16.2" x14ac:dyDescent="0.3">
      <c r="C40" s="229" t="s">
        <v>53</v>
      </c>
      <c r="D40" s="207">
        <f>+D39</f>
        <v>10</v>
      </c>
      <c r="E40" s="207">
        <f>+E39</f>
        <v>10</v>
      </c>
      <c r="F40" s="207">
        <f>+F39</f>
        <v>12</v>
      </c>
      <c r="G40" s="207">
        <f t="shared" ref="G40:M40" si="3">+G39-F39</f>
        <v>2</v>
      </c>
      <c r="H40" s="207">
        <f t="shared" si="3"/>
        <v>0</v>
      </c>
      <c r="I40" s="207">
        <f t="shared" si="3"/>
        <v>0</v>
      </c>
      <c r="J40" s="207">
        <f t="shared" si="3"/>
        <v>0</v>
      </c>
      <c r="K40" s="207">
        <f t="shared" si="3"/>
        <v>0</v>
      </c>
      <c r="L40" s="207">
        <f t="shared" si="3"/>
        <v>0</v>
      </c>
      <c r="M40" s="207">
        <f t="shared" si="3"/>
        <v>0</v>
      </c>
      <c r="N40" s="127"/>
      <c r="O40" s="127"/>
      <c r="P40" s="54"/>
      <c r="Q40" s="127"/>
      <c r="R40" s="133"/>
      <c r="S40" s="133"/>
      <c r="T40" s="133"/>
      <c r="U40" s="133"/>
      <c r="V40" s="133"/>
      <c r="W40" s="133"/>
      <c r="X40" s="133"/>
      <c r="Y40" s="133"/>
    </row>
    <row r="41" spans="2:25" s="50" customFormat="1" ht="14.4" customHeight="1" x14ac:dyDescent="0.3">
      <c r="C41" s="229" t="str">
        <f>"Prijs per "&amp;C28&amp;" conform staffel"</f>
        <v>Prijs per Houder conform staffel</v>
      </c>
      <c r="D41" s="208">
        <f t="shared" ref="D41" si="4">VLOOKUP(D39,$D$33:$I$34,6,TRUE)</f>
        <v>0</v>
      </c>
      <c r="E41" s="208">
        <f t="shared" ref="E41" si="5">VLOOKUP(E39,$D$33:$I$34,6,TRUE)</f>
        <v>0</v>
      </c>
      <c r="F41" s="208">
        <f t="shared" ref="F41:M41" si="6">VLOOKUP(F39,$D$33:$I$34,6,TRUE)</f>
        <v>0</v>
      </c>
      <c r="G41" s="208">
        <f t="shared" si="6"/>
        <v>0</v>
      </c>
      <c r="H41" s="208">
        <f t="shared" si="6"/>
        <v>0</v>
      </c>
      <c r="I41" s="208">
        <f t="shared" si="6"/>
        <v>0</v>
      </c>
      <c r="J41" s="208">
        <f t="shared" si="6"/>
        <v>0</v>
      </c>
      <c r="K41" s="208">
        <f t="shared" si="6"/>
        <v>0</v>
      </c>
      <c r="L41" s="208">
        <f t="shared" si="6"/>
        <v>0</v>
      </c>
      <c r="M41" s="208">
        <f t="shared" si="6"/>
        <v>0</v>
      </c>
      <c r="N41" s="133"/>
      <c r="O41" s="133"/>
      <c r="P41" s="54"/>
      <c r="Q41" s="133"/>
      <c r="R41" s="133"/>
      <c r="S41" s="133"/>
      <c r="T41" s="133"/>
      <c r="U41" s="133"/>
      <c r="V41" s="133"/>
      <c r="W41" s="133"/>
      <c r="X41" s="133"/>
    </row>
    <row r="42" spans="2:25" s="50" customFormat="1" ht="15" customHeight="1" thickBot="1" x14ac:dyDescent="0.35">
      <c r="C42" s="229" t="s">
        <v>54</v>
      </c>
      <c r="D42" s="209">
        <f t="shared" ref="D42" si="7">IF(ISERROR(+D41*D40),0,+D41*D40)</f>
        <v>0</v>
      </c>
      <c r="E42" s="209">
        <f t="shared" ref="E42" si="8">IF(ISERROR(+E41*E40),0,+E41*E40)</f>
        <v>0</v>
      </c>
      <c r="F42" s="209">
        <f t="shared" ref="F42:M42" si="9">IF(ISERROR(+F41*F40),0,+F41*F40)</f>
        <v>0</v>
      </c>
      <c r="G42" s="209">
        <f t="shared" si="9"/>
        <v>0</v>
      </c>
      <c r="H42" s="209">
        <f t="shared" si="9"/>
        <v>0</v>
      </c>
      <c r="I42" s="209">
        <f t="shared" si="9"/>
        <v>0</v>
      </c>
      <c r="J42" s="209">
        <f t="shared" si="9"/>
        <v>0</v>
      </c>
      <c r="K42" s="209">
        <f t="shared" si="9"/>
        <v>0</v>
      </c>
      <c r="L42" s="209">
        <f t="shared" si="9"/>
        <v>0</v>
      </c>
      <c r="M42" s="209">
        <f t="shared" si="9"/>
        <v>0</v>
      </c>
      <c r="N42" s="133"/>
      <c r="O42" s="133"/>
      <c r="P42" s="54"/>
      <c r="Q42" s="133"/>
      <c r="R42" s="133"/>
      <c r="S42" s="133"/>
      <c r="T42" s="133"/>
      <c r="U42" s="133"/>
      <c r="V42" s="133"/>
      <c r="W42" s="133"/>
      <c r="X42" s="133"/>
    </row>
    <row r="43" spans="2:25" s="50" customFormat="1" ht="16.8" thickTop="1" x14ac:dyDescent="0.3">
      <c r="C43" s="77"/>
      <c r="D43" s="77"/>
      <c r="E43" s="77"/>
      <c r="F43" s="77"/>
      <c r="G43" s="77"/>
      <c r="H43" s="77"/>
      <c r="I43" s="77"/>
      <c r="J43" s="77"/>
      <c r="K43" s="77"/>
      <c r="L43" s="127"/>
      <c r="M43" s="133"/>
      <c r="N43" s="133"/>
      <c r="O43" s="133"/>
      <c r="P43" s="54"/>
      <c r="Q43" s="133"/>
      <c r="R43" s="133"/>
      <c r="S43" s="133"/>
      <c r="T43" s="133"/>
      <c r="U43" s="133"/>
      <c r="V43" s="133"/>
      <c r="W43" s="133"/>
      <c r="X43" s="133"/>
    </row>
    <row r="44" spans="2:25" s="50" customFormat="1" ht="16.2" x14ac:dyDescent="0.3">
      <c r="C44" s="143" t="s">
        <v>32</v>
      </c>
      <c r="D44" s="268" t="s">
        <v>41</v>
      </c>
      <c r="E44" s="77"/>
      <c r="F44" s="77"/>
      <c r="G44" s="77"/>
      <c r="H44" s="77"/>
      <c r="I44" s="77"/>
      <c r="J44" s="77"/>
      <c r="K44" s="127"/>
      <c r="L44" s="127"/>
      <c r="M44" s="133"/>
      <c r="N44" s="133"/>
      <c r="O44" s="133"/>
      <c r="P44" s="54"/>
      <c r="Q44" s="133"/>
      <c r="R44" s="133"/>
      <c r="S44" s="133"/>
      <c r="T44" s="133"/>
      <c r="U44" s="133"/>
      <c r="V44" s="133"/>
      <c r="W44" s="133"/>
      <c r="X44" s="133"/>
    </row>
    <row r="45" spans="2:25" s="50" customFormat="1" ht="16.8" thickBot="1" x14ac:dyDescent="0.35">
      <c r="C45" s="213" t="s">
        <v>56</v>
      </c>
      <c r="D45" s="227">
        <f>SUM(D42:M42)</f>
        <v>0</v>
      </c>
      <c r="E45" s="215"/>
      <c r="G45" s="77"/>
      <c r="H45" s="77"/>
      <c r="I45" s="77"/>
      <c r="J45" s="77"/>
      <c r="K45" s="127"/>
      <c r="L45" s="127"/>
      <c r="M45" s="133"/>
      <c r="N45" s="133"/>
      <c r="O45" s="133"/>
      <c r="P45" s="54"/>
      <c r="Q45" s="133"/>
      <c r="R45" s="133"/>
      <c r="S45" s="133"/>
      <c r="T45" s="133"/>
      <c r="U45" s="133"/>
      <c r="V45" s="133"/>
      <c r="W45" s="133"/>
      <c r="X45" s="133"/>
    </row>
    <row r="46" spans="2:25" s="50" customFormat="1" ht="17.399999999999999" thickTop="1" thickBot="1" x14ac:dyDescent="0.35">
      <c r="C46" s="216"/>
      <c r="D46" s="217"/>
      <c r="E46" s="217"/>
      <c r="F46" s="218"/>
      <c r="G46" s="216"/>
      <c r="H46" s="216"/>
      <c r="I46" s="216"/>
      <c r="J46" s="216"/>
      <c r="K46" s="219"/>
      <c r="L46" s="219"/>
      <c r="M46" s="220"/>
      <c r="N46" s="220"/>
      <c r="O46" s="220"/>
      <c r="P46" s="54"/>
      <c r="Q46" s="133"/>
      <c r="R46" s="133"/>
      <c r="S46" s="133"/>
      <c r="T46" s="133"/>
      <c r="U46" s="133"/>
      <c r="V46" s="133"/>
      <c r="W46" s="133"/>
      <c r="X46" s="133"/>
    </row>
    <row r="47" spans="2:25" s="50" customFormat="1" ht="16.2" x14ac:dyDescent="0.3">
      <c r="C47" s="221"/>
      <c r="D47" s="222"/>
      <c r="E47" s="222"/>
      <c r="F47" s="223"/>
      <c r="G47" s="221"/>
      <c r="H47" s="221"/>
      <c r="I47" s="221"/>
      <c r="J47" s="221"/>
      <c r="K47" s="224"/>
      <c r="L47" s="224"/>
      <c r="M47" s="225"/>
      <c r="N47" s="225"/>
      <c r="O47" s="225"/>
      <c r="P47" s="54"/>
      <c r="Q47" s="133"/>
      <c r="R47" s="133"/>
      <c r="S47" s="133"/>
      <c r="T47" s="133"/>
      <c r="U47" s="133"/>
      <c r="V47" s="133"/>
      <c r="W47" s="133"/>
      <c r="X47" s="133"/>
    </row>
    <row r="48" spans="2:25" s="50" customFormat="1" ht="24.6" x14ac:dyDescent="0.3">
      <c r="B48" s="142">
        <v>2</v>
      </c>
      <c r="C48" s="143" t="s">
        <v>131</v>
      </c>
      <c r="D48" s="144"/>
      <c r="E48" s="144"/>
      <c r="F48" s="145"/>
      <c r="G48" s="145"/>
      <c r="H48" s="145"/>
      <c r="I48" s="145"/>
      <c r="J48" s="145"/>
      <c r="K48" s="145"/>
      <c r="L48" s="145"/>
      <c r="M48" s="145"/>
      <c r="N48" s="145"/>
      <c r="O48" s="146"/>
      <c r="P48" s="54"/>
      <c r="Q48" s="133"/>
      <c r="R48" s="133"/>
      <c r="S48" s="133"/>
      <c r="T48" s="133"/>
      <c r="U48" s="133"/>
      <c r="V48" s="133"/>
      <c r="W48" s="133"/>
      <c r="X48" s="133"/>
    </row>
    <row r="49" spans="2:24" s="50" customFormat="1" ht="16.2" x14ac:dyDescent="0.3">
      <c r="C49" s="77"/>
      <c r="D49" s="77"/>
      <c r="E49" s="77"/>
      <c r="F49" s="77"/>
      <c r="G49" s="77"/>
      <c r="H49" s="77"/>
      <c r="I49" s="77"/>
      <c r="J49" s="77"/>
      <c r="K49" s="127"/>
      <c r="L49" s="127"/>
      <c r="M49" s="133"/>
      <c r="N49" s="133"/>
      <c r="O49" s="133"/>
      <c r="P49" s="54"/>
      <c r="Q49" s="133"/>
      <c r="R49" s="133"/>
      <c r="S49" s="133"/>
      <c r="T49" s="133"/>
      <c r="U49" s="133"/>
      <c r="V49" s="133"/>
      <c r="W49" s="133"/>
      <c r="X49" s="133"/>
    </row>
    <row r="50" spans="2:24" s="50" customFormat="1" ht="16.2" x14ac:dyDescent="0.3">
      <c r="C50" s="78" t="s">
        <v>74</v>
      </c>
      <c r="D50" s="153" t="s">
        <v>0</v>
      </c>
      <c r="E50" s="155" t="s">
        <v>0</v>
      </c>
      <c r="F50" s="155" t="s">
        <v>0</v>
      </c>
      <c r="G50" s="155"/>
      <c r="H50" s="155"/>
      <c r="I50" s="155"/>
      <c r="J50" s="156"/>
      <c r="K50" s="127"/>
      <c r="L50" s="127"/>
      <c r="M50" s="127"/>
      <c r="N50" s="127"/>
      <c r="O50" s="127"/>
      <c r="P50" s="54"/>
      <c r="Q50" s="133"/>
      <c r="R50" s="133"/>
      <c r="S50" s="133"/>
      <c r="T50" s="133"/>
      <c r="U50" s="133"/>
      <c r="V50" s="133"/>
      <c r="W50" s="133"/>
    </row>
    <row r="51" spans="2:24" s="50" customFormat="1" ht="16.2" x14ac:dyDescent="0.3">
      <c r="C51" s="167" t="s">
        <v>0</v>
      </c>
      <c r="D51" s="160" t="s">
        <v>47</v>
      </c>
      <c r="E51" s="162"/>
      <c r="F51" s="162"/>
      <c r="G51" s="162"/>
      <c r="H51" s="162"/>
      <c r="I51" s="162"/>
      <c r="J51" s="163"/>
      <c r="K51" s="127"/>
      <c r="L51" s="127"/>
      <c r="M51" s="127"/>
      <c r="N51" s="127"/>
      <c r="O51" s="127"/>
      <c r="P51" s="54"/>
      <c r="Q51" s="133"/>
      <c r="R51" s="133"/>
      <c r="S51" s="133"/>
      <c r="T51" s="133"/>
      <c r="U51" s="133"/>
      <c r="V51" s="133"/>
      <c r="W51" s="133"/>
    </row>
    <row r="52" spans="2:24" s="50" customFormat="1" ht="16.2" x14ac:dyDescent="0.3">
      <c r="C52" s="168" t="s">
        <v>35</v>
      </c>
      <c r="D52" s="169" t="str">
        <f>C53</f>
        <v>Clips</v>
      </c>
      <c r="E52" s="162"/>
      <c r="F52" s="162"/>
      <c r="G52" s="162"/>
      <c r="H52" s="162"/>
      <c r="I52" s="162"/>
      <c r="J52" s="163"/>
      <c r="K52" s="127"/>
      <c r="L52" s="127"/>
      <c r="M52" s="127"/>
      <c r="N52" s="127"/>
      <c r="O52" s="127"/>
      <c r="P52" s="54"/>
      <c r="Q52" s="133"/>
      <c r="R52" s="133"/>
      <c r="S52" s="133"/>
      <c r="T52" s="133"/>
      <c r="U52" s="133"/>
      <c r="V52" s="133"/>
      <c r="W52" s="133"/>
    </row>
    <row r="53" spans="2:24" s="50" customFormat="1" ht="16.2" x14ac:dyDescent="0.3">
      <c r="C53" s="170" t="s">
        <v>89</v>
      </c>
      <c r="D53" s="171">
        <v>0</v>
      </c>
      <c r="E53" s="162" t="s">
        <v>0</v>
      </c>
      <c r="F53" s="162" t="s">
        <v>0</v>
      </c>
      <c r="G53" s="162"/>
      <c r="H53" s="162"/>
      <c r="I53" s="162"/>
      <c r="J53" s="163"/>
      <c r="K53" s="127"/>
      <c r="L53" s="127"/>
      <c r="M53" s="127"/>
      <c r="N53" s="127"/>
      <c r="O53" s="127"/>
      <c r="P53" s="54"/>
      <c r="Q53" s="133"/>
      <c r="R53" s="133"/>
      <c r="S53" s="133"/>
      <c r="T53" s="133"/>
      <c r="U53" s="133"/>
      <c r="V53" s="133"/>
      <c r="W53" s="133"/>
    </row>
    <row r="54" spans="2:24" s="50" customFormat="1" ht="16.2" x14ac:dyDescent="0.3">
      <c r="C54" s="173"/>
      <c r="D54" s="162"/>
      <c r="E54" s="161" t="s">
        <v>0</v>
      </c>
      <c r="F54" s="161" t="s">
        <v>0</v>
      </c>
      <c r="G54" s="161"/>
      <c r="H54" s="161" t="s">
        <v>0</v>
      </c>
      <c r="I54" s="161" t="s">
        <v>0</v>
      </c>
      <c r="J54" s="163"/>
      <c r="K54" s="127"/>
      <c r="L54" s="127"/>
      <c r="M54" s="127"/>
      <c r="N54" s="127"/>
      <c r="O54" s="127"/>
      <c r="P54" s="54"/>
      <c r="Q54" s="133"/>
      <c r="R54" s="133"/>
      <c r="S54" s="133"/>
      <c r="T54" s="133"/>
      <c r="U54" s="133"/>
      <c r="V54" s="133"/>
      <c r="W54" s="133"/>
    </row>
    <row r="55" spans="2:24" s="50" customFormat="1" ht="16.2" x14ac:dyDescent="0.3">
      <c r="C55" s="174" t="s">
        <v>37</v>
      </c>
      <c r="D55" s="175"/>
      <c r="E55" s="175"/>
      <c r="F55" s="442" t="str">
        <f>"# "&amp;C53</f>
        <v># Clips</v>
      </c>
      <c r="G55" s="176"/>
      <c r="H55" s="176" t="s">
        <v>0</v>
      </c>
      <c r="I55" s="176" t="s">
        <v>0</v>
      </c>
      <c r="J55" s="177" t="s">
        <v>0</v>
      </c>
      <c r="K55" s="127"/>
      <c r="L55" s="127"/>
      <c r="M55" s="127"/>
      <c r="N55" s="127"/>
      <c r="O55" s="127"/>
      <c r="P55" s="54"/>
      <c r="Q55" s="133"/>
      <c r="R55" s="133"/>
      <c r="S55" s="133"/>
      <c r="T55" s="133"/>
      <c r="U55" s="133"/>
      <c r="V55" s="133"/>
      <c r="W55" s="133"/>
    </row>
    <row r="56" spans="2:24" s="50" customFormat="1" ht="16.2" customHeight="1" x14ac:dyDescent="0.3">
      <c r="C56" s="168"/>
      <c r="D56" s="455" t="str">
        <f>"# "&amp;C53</f>
        <v># Clips</v>
      </c>
      <c r="E56" s="455"/>
      <c r="F56" s="443"/>
      <c r="G56" s="178" t="s">
        <v>47</v>
      </c>
      <c r="H56" s="442" t="s">
        <v>59</v>
      </c>
      <c r="I56" s="179" t="s">
        <v>50</v>
      </c>
      <c r="J56" s="180" t="s">
        <v>0</v>
      </c>
      <c r="K56" s="127"/>
      <c r="L56" s="127"/>
      <c r="M56" s="127"/>
      <c r="N56" s="127"/>
      <c r="O56" s="127"/>
      <c r="P56" s="54"/>
      <c r="Q56" s="133"/>
      <c r="R56" s="133"/>
      <c r="S56" s="133"/>
      <c r="T56" s="133"/>
      <c r="U56" s="133"/>
      <c r="V56" s="133"/>
      <c r="W56" s="133"/>
    </row>
    <row r="57" spans="2:24" s="50" customFormat="1" ht="16.2" x14ac:dyDescent="0.3">
      <c r="C57" s="181" t="s">
        <v>36</v>
      </c>
      <c r="D57" s="233" t="s">
        <v>13</v>
      </c>
      <c r="E57" s="233" t="s">
        <v>14</v>
      </c>
      <c r="F57" s="184" t="s">
        <v>45</v>
      </c>
      <c r="G57" s="185" t="str">
        <f>C53</f>
        <v>Clips</v>
      </c>
      <c r="H57" s="446"/>
      <c r="I57" s="178" t="str">
        <f>$C$28</f>
        <v>Houder</v>
      </c>
      <c r="J57" s="186" t="s">
        <v>44</v>
      </c>
      <c r="K57" s="127"/>
      <c r="L57" s="127"/>
      <c r="M57" s="127"/>
      <c r="N57" s="127"/>
      <c r="O57" s="127"/>
      <c r="P57" s="54"/>
      <c r="Q57" s="133" t="s">
        <v>40</v>
      </c>
      <c r="R57" s="133" t="s">
        <v>40</v>
      </c>
      <c r="S57" s="188"/>
      <c r="T57" s="133" t="s">
        <v>60</v>
      </c>
      <c r="U57" s="133" t="s">
        <v>61</v>
      </c>
      <c r="V57" s="133" t="s">
        <v>62</v>
      </c>
      <c r="W57" s="133"/>
    </row>
    <row r="58" spans="2:24" s="50" customFormat="1" ht="16.2" x14ac:dyDescent="0.3">
      <c r="B58" s="189"/>
      <c r="C58" s="228" t="s">
        <v>15</v>
      </c>
      <c r="D58" s="190">
        <v>1</v>
      </c>
      <c r="E58" s="191">
        <v>10</v>
      </c>
      <c r="F58" s="192">
        <f>IF(+E58&lt;&gt;0,E58,"&gt;")</f>
        <v>10</v>
      </c>
      <c r="G58" s="193">
        <f>+$D$53</f>
        <v>0</v>
      </c>
      <c r="H58" s="194">
        <v>0</v>
      </c>
      <c r="I58" s="195">
        <f>IF(Q58=2,"",+$D$53*(1-H58))</f>
        <v>0</v>
      </c>
      <c r="J58" s="196" t="str">
        <f>IF(Q58=0,V58,IF(Q58=1,T58,""))</f>
        <v>1 t/m 10 Clips</v>
      </c>
      <c r="K58" s="127"/>
      <c r="L58" s="127"/>
      <c r="M58" s="127"/>
      <c r="N58" s="127"/>
      <c r="O58" s="127"/>
      <c r="P58" s="54"/>
      <c r="Q58" s="197">
        <f>IF(AND(D58&lt;&gt;" ",E58="&gt;"),0,IF(AND(D58=" ",E58="&gt;"),2,1))</f>
        <v>1</v>
      </c>
      <c r="R58" s="197">
        <v>0</v>
      </c>
      <c r="S58" s="188"/>
      <c r="T58" s="198" t="str">
        <f>D58&amp; " t/m " &amp; E58 &amp; " " &amp; C53</f>
        <v>1 t/m 10 Clips</v>
      </c>
      <c r="U58" s="198" t="str">
        <f xml:space="preserve"> "1 t/m " &amp; F58 &amp; " " &amp; C53</f>
        <v>1 t/m 10 Clips</v>
      </c>
      <c r="V58" s="198" t="str">
        <f>F58&amp;" "&amp;E57&amp;" "&amp;C53</f>
        <v>10 tot en met Clips</v>
      </c>
      <c r="W58" s="133"/>
    </row>
    <row r="59" spans="2:24" s="50" customFormat="1" ht="16.2" x14ac:dyDescent="0.3">
      <c r="B59" s="189"/>
      <c r="C59" s="228" t="s">
        <v>16</v>
      </c>
      <c r="D59" s="190">
        <f>+E58+1</f>
        <v>11</v>
      </c>
      <c r="E59" s="191" t="s">
        <v>34</v>
      </c>
      <c r="F59" s="192" t="str">
        <f>IF(Q59=2,"",IF(+E59&lt;&gt;0,E59,"&gt;"))</f>
        <v>&gt;</v>
      </c>
      <c r="G59" s="193">
        <f>+$D$53</f>
        <v>0</v>
      </c>
      <c r="H59" s="194">
        <v>0</v>
      </c>
      <c r="I59" s="195">
        <f>IF(Q59=2,"",+$D$53*(1-H59))</f>
        <v>0</v>
      </c>
      <c r="J59" s="196" t="str">
        <f>IF(Q59=0,V59,IF(Q59=1,T59,""))</f>
        <v>&gt; 10 Clips</v>
      </c>
      <c r="K59" s="127"/>
      <c r="L59" s="127"/>
      <c r="M59" s="127"/>
      <c r="N59" s="127"/>
      <c r="O59" s="127"/>
      <c r="P59" s="54"/>
      <c r="Q59" s="197">
        <f>IF(AND(D59&lt;&gt;" ",E59="&gt;"),0,IF(AND(D59=" ",E59="&gt;"),2,1))</f>
        <v>0</v>
      </c>
      <c r="R59" s="197">
        <f>IF(Q59&lt;&gt;2,IF(I59&gt;I58,1,0),0)</f>
        <v>0</v>
      </c>
      <c r="S59" s="133"/>
      <c r="T59" s="198" t="str">
        <f>D59&amp; " t/m " &amp; E59 &amp; " " &amp; C53</f>
        <v>11 t/m &gt; Clips</v>
      </c>
      <c r="U59" s="198" t="str">
        <f xml:space="preserve"> "1 t/m " &amp; F59 &amp; " " &amp; C53</f>
        <v>1 t/m &gt; Clips</v>
      </c>
      <c r="V59" s="198" t="str">
        <f>F59&amp;" "&amp;E58&amp;" "&amp;C53</f>
        <v>&gt; 10 Clips</v>
      </c>
      <c r="W59" s="133"/>
    </row>
    <row r="60" spans="2:24" s="50" customFormat="1" ht="16.2" x14ac:dyDescent="0.3">
      <c r="B60" s="189"/>
      <c r="C60" s="440" t="s">
        <v>72</v>
      </c>
      <c r="D60" s="440"/>
      <c r="E60" s="440"/>
      <c r="F60" s="440"/>
      <c r="G60" s="440"/>
      <c r="H60" s="199"/>
      <c r="I60" s="200" t="str">
        <f>IF(R60=0,"OK","Fout !")</f>
        <v>OK</v>
      </c>
      <c r="J60" s="102" t="s">
        <v>42</v>
      </c>
      <c r="K60" s="127"/>
      <c r="L60" s="127"/>
      <c r="M60" s="127"/>
      <c r="N60" s="127"/>
      <c r="O60" s="127"/>
      <c r="P60" s="54"/>
      <c r="Q60" s="201"/>
      <c r="R60" s="197">
        <f>SUM(R58:R59)</f>
        <v>0</v>
      </c>
      <c r="S60" s="133"/>
      <c r="T60" s="133"/>
      <c r="U60" s="133"/>
      <c r="V60" s="133"/>
      <c r="W60" s="133"/>
    </row>
    <row r="61" spans="2:24" s="50" customFormat="1" ht="30" customHeight="1" x14ac:dyDescent="0.3">
      <c r="B61" s="189"/>
      <c r="C61" s="440"/>
      <c r="D61" s="440"/>
      <c r="E61" s="440"/>
      <c r="F61" s="440"/>
      <c r="G61" s="440"/>
      <c r="H61" s="199"/>
      <c r="I61" s="199"/>
      <c r="J61" s="102"/>
      <c r="K61" s="127"/>
      <c r="L61" s="127"/>
      <c r="M61" s="127"/>
      <c r="N61" s="127"/>
      <c r="O61" s="127"/>
      <c r="P61" s="54"/>
      <c r="Q61" s="201"/>
      <c r="R61" s="197"/>
      <c r="S61" s="133"/>
      <c r="T61" s="133"/>
      <c r="U61" s="133"/>
      <c r="V61" s="133"/>
      <c r="W61" s="133"/>
    </row>
    <row r="62" spans="2:24" s="50" customFormat="1" ht="16.2" x14ac:dyDescent="0.3">
      <c r="B62" s="189"/>
      <c r="C62" s="133"/>
      <c r="D62" s="77"/>
      <c r="E62" s="77"/>
      <c r="F62" s="77"/>
      <c r="G62" s="77"/>
      <c r="H62" s="199"/>
      <c r="I62" s="199"/>
      <c r="J62" s="102"/>
      <c r="L62" s="127"/>
      <c r="M62" s="127"/>
      <c r="N62" s="127"/>
      <c r="O62" s="127"/>
      <c r="P62" s="54"/>
      <c r="Q62" s="127"/>
      <c r="R62" s="201"/>
      <c r="S62" s="202"/>
      <c r="T62" s="133"/>
      <c r="U62" s="133"/>
      <c r="V62" s="133"/>
      <c r="W62" s="133"/>
      <c r="X62" s="133"/>
    </row>
    <row r="63" spans="2:24" s="50" customFormat="1" ht="16.2" x14ac:dyDescent="0.3">
      <c r="C63" s="143" t="s">
        <v>131</v>
      </c>
      <c r="D63" s="126" t="str">
        <f t="shared" ref="D63:M63" si="10">+D10</f>
        <v>Jaar 1</v>
      </c>
      <c r="E63" s="126" t="str">
        <f t="shared" si="10"/>
        <v>Jaar 2</v>
      </c>
      <c r="F63" s="126" t="str">
        <f t="shared" si="10"/>
        <v>Jaar 3</v>
      </c>
      <c r="G63" s="126" t="str">
        <f t="shared" si="10"/>
        <v>Jaar 4</v>
      </c>
      <c r="H63" s="126" t="str">
        <f t="shared" si="10"/>
        <v>Jaar 5</v>
      </c>
      <c r="I63" s="126" t="str">
        <f t="shared" si="10"/>
        <v>Jaar 6</v>
      </c>
      <c r="J63" s="126" t="str">
        <f t="shared" si="10"/>
        <v>Jaar 7</v>
      </c>
      <c r="K63" s="126" t="str">
        <f t="shared" si="10"/>
        <v>Jaar 8</v>
      </c>
      <c r="L63" s="126" t="str">
        <f t="shared" si="10"/>
        <v>Jaar 9</v>
      </c>
      <c r="M63" s="126" t="str">
        <f t="shared" si="10"/>
        <v>Jaar 10</v>
      </c>
      <c r="N63" s="127"/>
      <c r="O63" s="127"/>
      <c r="P63" s="54"/>
      <c r="Q63" s="127"/>
      <c r="R63" s="133"/>
      <c r="S63" s="133"/>
      <c r="T63" s="133"/>
      <c r="U63" s="133"/>
      <c r="V63" s="133"/>
      <c r="W63" s="133"/>
      <c r="X63" s="133"/>
    </row>
    <row r="64" spans="2:24" s="50" customFormat="1" ht="16.2" x14ac:dyDescent="0.3">
      <c r="C64" s="229" t="s">
        <v>132</v>
      </c>
      <c r="D64" s="206">
        <f t="shared" ref="D64:M64" si="11">+D12</f>
        <v>10</v>
      </c>
      <c r="E64" s="206" t="str">
        <f t="shared" si="11"/>
        <v xml:space="preserve"> </v>
      </c>
      <c r="F64" s="206" t="str">
        <f t="shared" si="11"/>
        <v xml:space="preserve"> </v>
      </c>
      <c r="G64" s="206">
        <f t="shared" si="11"/>
        <v>0</v>
      </c>
      <c r="H64" s="206">
        <f t="shared" si="11"/>
        <v>0</v>
      </c>
      <c r="I64" s="206">
        <f t="shared" si="11"/>
        <v>0</v>
      </c>
      <c r="J64" s="206">
        <f t="shared" si="11"/>
        <v>0</v>
      </c>
      <c r="K64" s="206">
        <f t="shared" si="11"/>
        <v>0</v>
      </c>
      <c r="L64" s="206">
        <f t="shared" si="11"/>
        <v>0</v>
      </c>
      <c r="M64" s="206">
        <f t="shared" si="11"/>
        <v>0</v>
      </c>
      <c r="N64" s="127"/>
      <c r="O64" s="127"/>
      <c r="P64" s="54"/>
      <c r="Q64" s="127"/>
      <c r="R64" s="133"/>
      <c r="S64" s="133"/>
      <c r="T64" s="133"/>
      <c r="U64" s="133"/>
      <c r="V64" s="133"/>
      <c r="W64" s="133"/>
      <c r="X64" s="133"/>
    </row>
    <row r="65" spans="3:24" s="50" customFormat="1" ht="14.4" customHeight="1" x14ac:dyDescent="0.3">
      <c r="C65" s="229" t="str">
        <f>"Prijs per "&amp;C53&amp;" conform staffel"</f>
        <v>Prijs per Clips conform staffel</v>
      </c>
      <c r="D65" s="208">
        <f t="shared" ref="D65:M65" si="12">IF(ISERROR(VLOOKUP(D64,$D$58:$I$59,6,TRUE)),"",VLOOKUP(D64,$D$58:$I$59,6,TRUE))</f>
        <v>0</v>
      </c>
      <c r="E65" s="208" t="str">
        <f t="shared" si="12"/>
        <v/>
      </c>
      <c r="F65" s="208" t="str">
        <f t="shared" si="12"/>
        <v/>
      </c>
      <c r="G65" s="208" t="str">
        <f t="shared" si="12"/>
        <v/>
      </c>
      <c r="H65" s="208" t="str">
        <f t="shared" si="12"/>
        <v/>
      </c>
      <c r="I65" s="208" t="str">
        <f t="shared" si="12"/>
        <v/>
      </c>
      <c r="J65" s="208" t="str">
        <f t="shared" si="12"/>
        <v/>
      </c>
      <c r="K65" s="208" t="str">
        <f t="shared" si="12"/>
        <v/>
      </c>
      <c r="L65" s="208" t="str">
        <f t="shared" si="12"/>
        <v/>
      </c>
      <c r="M65" s="208" t="str">
        <f t="shared" si="12"/>
        <v/>
      </c>
      <c r="N65" s="133"/>
      <c r="O65" s="133"/>
      <c r="P65" s="54"/>
      <c r="Q65" s="133"/>
      <c r="R65" s="133"/>
      <c r="S65" s="133"/>
      <c r="T65" s="133"/>
      <c r="U65" s="133"/>
      <c r="V65" s="133"/>
      <c r="W65" s="133"/>
      <c r="X65" s="133"/>
    </row>
    <row r="66" spans="3:24" s="50" customFormat="1" ht="15" customHeight="1" thickBot="1" x14ac:dyDescent="0.35">
      <c r="C66" s="229" t="s">
        <v>54</v>
      </c>
      <c r="D66" s="209">
        <f t="shared" ref="D66:M66" si="13">IF(ISERROR(+D65*D64),0,+D65*D64)</f>
        <v>0</v>
      </c>
      <c r="E66" s="209">
        <f t="shared" si="13"/>
        <v>0</v>
      </c>
      <c r="F66" s="209">
        <f t="shared" si="13"/>
        <v>0</v>
      </c>
      <c r="G66" s="209">
        <f t="shared" si="13"/>
        <v>0</v>
      </c>
      <c r="H66" s="209">
        <f t="shared" si="13"/>
        <v>0</v>
      </c>
      <c r="I66" s="209">
        <f t="shared" si="13"/>
        <v>0</v>
      </c>
      <c r="J66" s="209">
        <f t="shared" si="13"/>
        <v>0</v>
      </c>
      <c r="K66" s="209">
        <f t="shared" si="13"/>
        <v>0</v>
      </c>
      <c r="L66" s="209">
        <f t="shared" si="13"/>
        <v>0</v>
      </c>
      <c r="M66" s="209">
        <f t="shared" si="13"/>
        <v>0</v>
      </c>
      <c r="N66" s="133"/>
      <c r="O66" s="133"/>
      <c r="P66" s="54"/>
      <c r="Q66" s="133"/>
      <c r="R66" s="133"/>
      <c r="S66" s="133"/>
      <c r="T66" s="133"/>
      <c r="U66" s="133"/>
      <c r="V66" s="133"/>
      <c r="W66" s="133"/>
      <c r="X66" s="133"/>
    </row>
    <row r="67" spans="3:24" s="50" customFormat="1" ht="16.8" thickTop="1" x14ac:dyDescent="0.3">
      <c r="C67" s="77"/>
      <c r="D67" s="77"/>
      <c r="E67" s="77"/>
      <c r="F67" s="77"/>
      <c r="G67" s="77"/>
      <c r="H67" s="77"/>
      <c r="I67" s="77"/>
      <c r="J67" s="77"/>
      <c r="K67" s="77"/>
      <c r="L67" s="127"/>
      <c r="M67" s="133"/>
      <c r="N67" s="133"/>
      <c r="O67" s="133"/>
      <c r="P67" s="54"/>
      <c r="Q67" s="133"/>
      <c r="R67" s="133"/>
      <c r="S67" s="133"/>
      <c r="T67" s="133"/>
      <c r="U67" s="133"/>
      <c r="V67" s="133"/>
      <c r="W67" s="133"/>
      <c r="X67" s="133"/>
    </row>
    <row r="68" spans="3:24" s="50" customFormat="1" ht="16.2" x14ac:dyDescent="0.3">
      <c r="C68" s="143" t="s">
        <v>32</v>
      </c>
      <c r="D68" s="268" t="s">
        <v>41</v>
      </c>
      <c r="E68" s="77"/>
      <c r="F68" s="77"/>
      <c r="G68" s="77"/>
      <c r="H68" s="77"/>
      <c r="I68" s="77"/>
      <c r="J68" s="77"/>
      <c r="K68" s="127"/>
      <c r="L68" s="127"/>
      <c r="M68" s="133"/>
      <c r="N68" s="133"/>
      <c r="O68" s="133"/>
      <c r="P68" s="54"/>
      <c r="Q68" s="133"/>
      <c r="R68" s="133"/>
      <c r="S68" s="133"/>
      <c r="T68" s="133"/>
      <c r="U68" s="133"/>
      <c r="V68" s="133"/>
      <c r="W68" s="133"/>
      <c r="X68" s="133"/>
    </row>
    <row r="69" spans="3:24" s="50" customFormat="1" ht="16.8" thickBot="1" x14ac:dyDescent="0.35">
      <c r="C69" s="213" t="s">
        <v>56</v>
      </c>
      <c r="D69" s="227">
        <f>SUM(D66:M66)</f>
        <v>0</v>
      </c>
      <c r="E69" s="215"/>
      <c r="G69" s="77"/>
      <c r="H69" s="77"/>
      <c r="I69" s="77"/>
      <c r="J69" s="77"/>
      <c r="K69" s="127"/>
      <c r="L69" s="127"/>
      <c r="M69" s="133"/>
      <c r="N69" s="133"/>
      <c r="O69" s="133"/>
      <c r="P69" s="54"/>
      <c r="Q69" s="133"/>
      <c r="R69" s="133"/>
      <c r="S69" s="133"/>
      <c r="T69" s="133"/>
      <c r="U69" s="133"/>
      <c r="V69" s="133"/>
      <c r="W69" s="133"/>
      <c r="X69" s="133"/>
    </row>
    <row r="70" spans="3:24" s="50" customFormat="1" ht="17.399999999999999" thickTop="1" thickBot="1" x14ac:dyDescent="0.35">
      <c r="C70" s="216"/>
      <c r="D70" s="217"/>
      <c r="E70" s="217"/>
      <c r="F70" s="218"/>
      <c r="G70" s="216"/>
      <c r="H70" s="216"/>
      <c r="I70" s="216"/>
      <c r="J70" s="216"/>
      <c r="K70" s="219"/>
      <c r="L70" s="219"/>
      <c r="M70" s="220"/>
      <c r="N70" s="220"/>
      <c r="O70" s="220"/>
      <c r="P70" s="54"/>
      <c r="Q70" s="133"/>
      <c r="R70" s="133"/>
      <c r="S70" s="133"/>
      <c r="T70" s="133"/>
      <c r="U70" s="133"/>
      <c r="V70" s="133"/>
      <c r="W70" s="133"/>
      <c r="X70" s="133"/>
    </row>
    <row r="71" spans="3:24" s="50" customFormat="1" ht="16.2" x14ac:dyDescent="0.3">
      <c r="C71" s="221"/>
      <c r="D71" s="222"/>
      <c r="E71" s="222"/>
      <c r="F71" s="223"/>
      <c r="G71" s="221"/>
      <c r="H71" s="221"/>
      <c r="I71" s="221"/>
      <c r="J71" s="221"/>
      <c r="K71" s="224"/>
      <c r="L71" s="224"/>
      <c r="M71" s="225"/>
      <c r="N71" s="225"/>
      <c r="O71" s="225"/>
      <c r="P71" s="54"/>
      <c r="Q71" s="133"/>
      <c r="R71" s="133"/>
      <c r="S71" s="133"/>
      <c r="T71" s="133"/>
      <c r="U71" s="133"/>
      <c r="V71" s="133"/>
      <c r="W71" s="133"/>
      <c r="X71" s="133"/>
    </row>
    <row r="72" spans="3:24" s="50" customFormat="1" ht="16.2" hidden="1" x14ac:dyDescent="0.3">
      <c r="C72" s="114"/>
      <c r="D72" s="215"/>
      <c r="E72" s="215"/>
      <c r="G72" s="77"/>
      <c r="H72" s="77"/>
      <c r="I72" s="77"/>
      <c r="J72" s="77"/>
      <c r="K72" s="127"/>
      <c r="L72" s="127"/>
      <c r="M72" s="133"/>
      <c r="N72" s="133"/>
      <c r="O72" s="133"/>
      <c r="P72" s="54"/>
      <c r="Q72" s="133"/>
      <c r="R72" s="133"/>
      <c r="S72" s="133"/>
      <c r="T72" s="133"/>
      <c r="U72" s="133"/>
      <c r="V72" s="133"/>
      <c r="W72" s="133"/>
      <c r="X72" s="133"/>
    </row>
    <row r="73" spans="3:24" s="50" customFormat="1" ht="16.2" hidden="1" x14ac:dyDescent="0.3">
      <c r="C73" s="114"/>
      <c r="D73" s="215"/>
      <c r="E73" s="215"/>
      <c r="G73" s="77"/>
      <c r="H73" s="77"/>
      <c r="I73" s="77"/>
      <c r="J73" s="77"/>
      <c r="K73" s="127"/>
      <c r="L73" s="127"/>
      <c r="M73" s="133"/>
      <c r="N73" s="133"/>
      <c r="O73" s="133"/>
      <c r="P73" s="133"/>
      <c r="Q73" s="133"/>
      <c r="R73" s="133"/>
      <c r="S73" s="133"/>
      <c r="T73" s="133"/>
      <c r="U73" s="133"/>
      <c r="V73" s="133"/>
      <c r="W73" s="133"/>
      <c r="X73" s="133"/>
    </row>
    <row r="74" spans="3:24" s="50" customFormat="1" ht="16.2" hidden="1" x14ac:dyDescent="0.3">
      <c r="C74" s="114"/>
      <c r="D74" s="215"/>
      <c r="E74" s="215"/>
      <c r="G74" s="77"/>
      <c r="H74" s="77"/>
      <c r="I74" s="77"/>
      <c r="J74" s="77"/>
      <c r="K74" s="127"/>
      <c r="L74" s="127"/>
      <c r="M74" s="133"/>
      <c r="N74" s="133"/>
      <c r="O74" s="133"/>
      <c r="P74" s="133"/>
      <c r="Q74" s="133"/>
      <c r="R74" s="133"/>
      <c r="S74" s="133"/>
      <c r="T74" s="133"/>
      <c r="U74" s="133"/>
      <c r="V74" s="133"/>
      <c r="W74" s="133"/>
      <c r="X74" s="133"/>
    </row>
    <row r="75" spans="3:24" s="50" customFormat="1" ht="16.2" hidden="1" x14ac:dyDescent="0.3">
      <c r="C75" s="114"/>
      <c r="D75" s="215"/>
      <c r="E75" s="215"/>
      <c r="G75" s="77"/>
      <c r="H75" s="77"/>
      <c r="I75" s="77"/>
      <c r="J75" s="77"/>
      <c r="K75" s="127"/>
      <c r="L75" s="127"/>
      <c r="M75" s="133"/>
      <c r="N75" s="133"/>
      <c r="O75" s="133"/>
      <c r="P75" s="133"/>
      <c r="Q75" s="133"/>
      <c r="R75" s="133"/>
      <c r="S75" s="133"/>
      <c r="T75" s="133"/>
      <c r="U75" s="133"/>
      <c r="V75" s="133"/>
      <c r="W75" s="133"/>
      <c r="X75" s="133"/>
    </row>
    <row r="76" spans="3:24" s="50" customFormat="1" ht="16.2" hidden="1" x14ac:dyDescent="0.3">
      <c r="C76" s="114"/>
      <c r="D76" s="215"/>
      <c r="E76" s="215"/>
      <c r="G76" s="77"/>
      <c r="H76" s="77"/>
      <c r="I76" s="77"/>
      <c r="J76" s="77"/>
      <c r="K76" s="127"/>
      <c r="L76" s="127"/>
      <c r="M76" s="133"/>
      <c r="N76" s="133"/>
      <c r="O76" s="133"/>
      <c r="P76" s="133"/>
      <c r="Q76" s="133"/>
      <c r="R76" s="133"/>
      <c r="S76" s="133"/>
      <c r="T76" s="133"/>
      <c r="U76" s="133"/>
      <c r="V76" s="133"/>
      <c r="W76" s="133"/>
      <c r="X76" s="133"/>
    </row>
    <row r="77" spans="3:24" s="50" customFormat="1" ht="16.2" hidden="1" x14ac:dyDescent="0.3">
      <c r="C77" s="114"/>
      <c r="D77" s="215"/>
      <c r="E77" s="215"/>
      <c r="G77" s="77"/>
      <c r="H77" s="77"/>
      <c r="I77" s="77"/>
      <c r="J77" s="77"/>
      <c r="K77" s="127"/>
      <c r="L77" s="127"/>
      <c r="M77" s="133"/>
      <c r="N77" s="133"/>
      <c r="O77" s="133"/>
      <c r="P77" s="133"/>
      <c r="Q77" s="133"/>
      <c r="R77" s="133"/>
      <c r="S77" s="133"/>
      <c r="T77" s="133"/>
      <c r="U77" s="133"/>
      <c r="V77" s="133"/>
      <c r="W77" s="133"/>
      <c r="X77" s="133"/>
    </row>
    <row r="78" spans="3:24" s="50" customFormat="1" ht="16.2" hidden="1" x14ac:dyDescent="0.3">
      <c r="C78" s="114"/>
      <c r="D78" s="215"/>
      <c r="E78" s="215"/>
      <c r="G78" s="77"/>
      <c r="H78" s="77"/>
      <c r="I78" s="77"/>
      <c r="J78" s="77"/>
      <c r="K78" s="127"/>
      <c r="L78" s="127"/>
      <c r="M78" s="133"/>
      <c r="N78" s="133"/>
      <c r="O78" s="133"/>
      <c r="P78" s="133"/>
      <c r="Q78" s="133"/>
      <c r="R78" s="133"/>
      <c r="S78" s="133"/>
      <c r="T78" s="133"/>
      <c r="U78" s="133"/>
      <c r="V78" s="133"/>
      <c r="W78" s="133"/>
      <c r="X78" s="133"/>
    </row>
    <row r="79" spans="3:24" s="50" customFormat="1" ht="16.2" hidden="1" x14ac:dyDescent="0.3">
      <c r="C79" s="114"/>
      <c r="D79" s="215"/>
      <c r="E79" s="215"/>
      <c r="G79" s="77"/>
      <c r="H79" s="77"/>
      <c r="I79" s="77"/>
      <c r="J79" s="77"/>
      <c r="K79" s="127"/>
      <c r="L79" s="127"/>
      <c r="M79" s="133"/>
      <c r="N79" s="133"/>
      <c r="O79" s="133"/>
      <c r="P79" s="133"/>
      <c r="Q79" s="133"/>
      <c r="R79" s="133"/>
      <c r="S79" s="133"/>
      <c r="T79" s="133"/>
      <c r="U79" s="133"/>
      <c r="V79" s="133"/>
      <c r="W79" s="133"/>
      <c r="X79" s="133"/>
    </row>
    <row r="80" spans="3:24" s="50" customFormat="1" ht="16.2" hidden="1" x14ac:dyDescent="0.3">
      <c r="C80" s="114"/>
      <c r="D80" s="215"/>
      <c r="E80" s="215"/>
      <c r="G80" s="77"/>
      <c r="H80" s="77"/>
      <c r="I80" s="77"/>
      <c r="J80" s="77"/>
      <c r="K80" s="127"/>
      <c r="L80" s="127"/>
      <c r="M80" s="133"/>
      <c r="N80" s="133"/>
      <c r="O80" s="133"/>
      <c r="P80" s="133"/>
      <c r="Q80" s="133"/>
      <c r="R80" s="133"/>
      <c r="S80" s="133"/>
      <c r="T80" s="133"/>
      <c r="U80" s="133"/>
      <c r="V80" s="133"/>
      <c r="W80" s="133"/>
      <c r="X80" s="133"/>
    </row>
    <row r="81" spans="3:24" s="50" customFormat="1" ht="16.2" hidden="1" x14ac:dyDescent="0.3">
      <c r="C81" s="114"/>
      <c r="D81" s="215"/>
      <c r="E81" s="215"/>
      <c r="G81" s="77"/>
      <c r="H81" s="77"/>
      <c r="I81" s="77"/>
      <c r="J81" s="77"/>
      <c r="K81" s="127"/>
      <c r="L81" s="127"/>
      <c r="M81" s="133"/>
      <c r="N81" s="133"/>
      <c r="O81" s="133"/>
      <c r="P81" s="133"/>
      <c r="Q81" s="133"/>
      <c r="R81" s="133"/>
      <c r="S81" s="133"/>
      <c r="T81" s="133"/>
      <c r="U81" s="133"/>
      <c r="V81" s="133"/>
      <c r="W81" s="133"/>
      <c r="X81" s="133"/>
    </row>
    <row r="82" spans="3:24" s="50" customFormat="1" ht="16.2" hidden="1" x14ac:dyDescent="0.3">
      <c r="C82" s="114"/>
      <c r="D82" s="215"/>
      <c r="E82" s="215"/>
      <c r="G82" s="77"/>
      <c r="H82" s="77"/>
      <c r="I82" s="77"/>
      <c r="J82" s="77"/>
      <c r="K82" s="127"/>
      <c r="L82" s="127"/>
      <c r="M82" s="133"/>
      <c r="N82" s="133"/>
      <c r="O82" s="133"/>
      <c r="P82" s="133"/>
      <c r="Q82" s="133"/>
      <c r="R82" s="133"/>
      <c r="S82" s="133"/>
      <c r="T82" s="133"/>
      <c r="U82" s="133"/>
      <c r="V82" s="133"/>
      <c r="W82" s="133"/>
      <c r="X82" s="133"/>
    </row>
    <row r="83" spans="3:24" s="50" customFormat="1" ht="16.2" hidden="1" x14ac:dyDescent="0.3">
      <c r="C83" s="114"/>
      <c r="D83" s="215"/>
      <c r="E83" s="215"/>
      <c r="G83" s="77"/>
      <c r="H83" s="77"/>
      <c r="I83" s="77"/>
      <c r="J83" s="77"/>
      <c r="K83" s="127"/>
      <c r="L83" s="127"/>
      <c r="M83" s="133"/>
      <c r="N83" s="133"/>
      <c r="O83" s="133"/>
      <c r="P83" s="133"/>
      <c r="Q83" s="133"/>
      <c r="R83" s="133"/>
      <c r="S83" s="133"/>
      <c r="T83" s="133"/>
      <c r="U83" s="133"/>
      <c r="V83" s="133"/>
      <c r="W83" s="133"/>
      <c r="X83" s="133"/>
    </row>
    <row r="84" spans="3:24" s="50" customFormat="1" ht="16.2" hidden="1" x14ac:dyDescent="0.3">
      <c r="C84" s="114"/>
      <c r="D84" s="215"/>
      <c r="E84" s="215"/>
      <c r="G84" s="77"/>
      <c r="H84" s="77"/>
      <c r="I84" s="77"/>
      <c r="J84" s="77"/>
      <c r="K84" s="127"/>
      <c r="L84" s="127"/>
      <c r="M84" s="133"/>
      <c r="N84" s="133"/>
      <c r="O84" s="133"/>
      <c r="P84" s="133"/>
      <c r="Q84" s="133"/>
      <c r="R84" s="133"/>
      <c r="S84" s="133"/>
      <c r="T84" s="133"/>
      <c r="U84" s="133"/>
      <c r="V84" s="133"/>
      <c r="W84" s="133"/>
      <c r="X84" s="133"/>
    </row>
    <row r="85" spans="3:24" s="50" customFormat="1" ht="16.2" hidden="1" x14ac:dyDescent="0.3">
      <c r="C85" s="114"/>
      <c r="D85" s="215"/>
      <c r="E85" s="215"/>
      <c r="G85" s="77"/>
      <c r="H85" s="77"/>
      <c r="I85" s="77"/>
      <c r="J85" s="77"/>
      <c r="K85" s="127"/>
      <c r="L85" s="127"/>
      <c r="M85" s="133"/>
      <c r="N85" s="133"/>
      <c r="O85" s="133"/>
      <c r="P85" s="133"/>
      <c r="Q85" s="133"/>
      <c r="R85" s="133"/>
      <c r="S85" s="133"/>
      <c r="T85" s="133"/>
      <c r="U85" s="133"/>
      <c r="V85" s="133"/>
      <c r="W85" s="133"/>
      <c r="X85" s="133"/>
    </row>
    <row r="86" spans="3:24" s="50" customFormat="1" ht="16.2" hidden="1" x14ac:dyDescent="0.3">
      <c r="C86" s="114"/>
      <c r="D86" s="215"/>
      <c r="E86" s="215"/>
      <c r="G86" s="77"/>
      <c r="H86" s="77"/>
      <c r="I86" s="77"/>
      <c r="J86" s="77"/>
      <c r="K86" s="127"/>
      <c r="L86" s="127"/>
      <c r="M86" s="133"/>
      <c r="N86" s="133"/>
      <c r="O86" s="133"/>
      <c r="P86" s="133"/>
      <c r="Q86" s="133"/>
      <c r="R86" s="133"/>
      <c r="S86" s="133"/>
      <c r="T86" s="133"/>
      <c r="U86" s="133"/>
      <c r="V86" s="133"/>
      <c r="W86" s="133"/>
      <c r="X86" s="133"/>
    </row>
    <row r="87" spans="3:24" s="50" customFormat="1" ht="16.2" hidden="1" x14ac:dyDescent="0.3">
      <c r="C87" s="114"/>
      <c r="D87" s="215"/>
      <c r="E87" s="215"/>
      <c r="G87" s="77"/>
      <c r="H87" s="77"/>
      <c r="I87" s="77"/>
      <c r="J87" s="77"/>
      <c r="K87" s="127"/>
      <c r="L87" s="127"/>
      <c r="M87" s="133"/>
      <c r="N87" s="133"/>
      <c r="O87" s="133"/>
      <c r="P87" s="133"/>
      <c r="Q87" s="133"/>
      <c r="R87" s="133"/>
      <c r="S87" s="133"/>
      <c r="T87" s="133"/>
      <c r="U87" s="133"/>
      <c r="V87" s="133"/>
      <c r="W87" s="133"/>
      <c r="X87" s="133"/>
    </row>
    <row r="88" spans="3:24" s="50" customFormat="1" ht="16.2" hidden="1" x14ac:dyDescent="0.3">
      <c r="C88" s="114"/>
      <c r="D88" s="215"/>
      <c r="E88" s="215"/>
      <c r="G88" s="77"/>
      <c r="H88" s="77"/>
      <c r="I88" s="77"/>
      <c r="J88" s="77"/>
      <c r="K88" s="127"/>
      <c r="L88" s="127"/>
      <c r="M88" s="133"/>
      <c r="N88" s="133"/>
      <c r="O88" s="133"/>
      <c r="P88" s="133"/>
      <c r="Q88" s="133"/>
      <c r="R88" s="133"/>
      <c r="S88" s="133"/>
      <c r="T88" s="133"/>
      <c r="U88" s="133"/>
      <c r="V88" s="133"/>
      <c r="W88" s="133"/>
      <c r="X88" s="133"/>
    </row>
    <row r="89" spans="3:24" s="50" customFormat="1" ht="16.2" hidden="1" x14ac:dyDescent="0.3">
      <c r="C89" s="114"/>
      <c r="D89" s="215"/>
      <c r="E89" s="215"/>
      <c r="G89" s="77"/>
      <c r="H89" s="77"/>
      <c r="I89" s="77"/>
      <c r="J89" s="77"/>
      <c r="K89" s="127"/>
      <c r="L89" s="127"/>
      <c r="M89" s="133"/>
      <c r="N89" s="133"/>
      <c r="O89" s="133"/>
      <c r="P89" s="133"/>
      <c r="Q89" s="133"/>
      <c r="R89" s="133"/>
      <c r="S89" s="133"/>
      <c r="T89" s="133"/>
      <c r="U89" s="133"/>
      <c r="V89" s="133"/>
      <c r="W89" s="133"/>
      <c r="X89" s="133"/>
    </row>
    <row r="90" spans="3:24" s="50" customFormat="1" ht="16.2" hidden="1" x14ac:dyDescent="0.3">
      <c r="C90" s="114"/>
      <c r="D90" s="215"/>
      <c r="E90" s="215"/>
      <c r="G90" s="77"/>
      <c r="H90" s="77"/>
      <c r="I90" s="77"/>
      <c r="J90" s="77"/>
      <c r="K90" s="127"/>
      <c r="L90" s="127"/>
      <c r="M90" s="133"/>
      <c r="N90" s="133"/>
      <c r="O90" s="133"/>
      <c r="P90" s="133"/>
      <c r="Q90" s="133"/>
      <c r="R90" s="133"/>
      <c r="S90" s="133"/>
      <c r="T90" s="133"/>
      <c r="U90" s="133"/>
      <c r="V90" s="133"/>
      <c r="W90" s="133"/>
      <c r="X90" s="133"/>
    </row>
    <row r="91" spans="3:24" s="50" customFormat="1" ht="16.2" hidden="1" x14ac:dyDescent="0.3">
      <c r="C91" s="114"/>
      <c r="D91" s="215"/>
      <c r="E91" s="215"/>
      <c r="G91" s="77"/>
      <c r="H91" s="77"/>
      <c r="I91" s="77"/>
      <c r="J91" s="77"/>
      <c r="K91" s="127"/>
      <c r="L91" s="127"/>
      <c r="M91" s="133"/>
      <c r="N91" s="133"/>
      <c r="O91" s="133"/>
      <c r="P91" s="133"/>
      <c r="Q91" s="133"/>
      <c r="R91" s="133"/>
      <c r="S91" s="133"/>
      <c r="T91" s="133"/>
      <c r="U91" s="133"/>
      <c r="V91" s="133"/>
      <c r="W91" s="133"/>
      <c r="X91" s="133"/>
    </row>
    <row r="92" spans="3:24" s="50" customFormat="1" ht="16.2" hidden="1" x14ac:dyDescent="0.3">
      <c r="C92" s="114"/>
      <c r="D92" s="215"/>
      <c r="E92" s="215"/>
      <c r="G92" s="77"/>
      <c r="H92" s="77"/>
      <c r="I92" s="77"/>
      <c r="J92" s="77"/>
      <c r="K92" s="127"/>
      <c r="L92" s="127"/>
      <c r="M92" s="133"/>
      <c r="N92" s="133"/>
      <c r="O92" s="133"/>
      <c r="P92" s="133"/>
      <c r="Q92" s="133"/>
      <c r="R92" s="133"/>
      <c r="S92" s="133"/>
      <c r="T92" s="133"/>
      <c r="U92" s="133"/>
      <c r="V92" s="133"/>
      <c r="W92" s="133"/>
      <c r="X92" s="133"/>
    </row>
    <row r="93" spans="3:24" s="50" customFormat="1" ht="16.2" hidden="1" x14ac:dyDescent="0.3">
      <c r="C93" s="114"/>
      <c r="D93" s="215"/>
      <c r="E93" s="215"/>
      <c r="G93" s="77"/>
      <c r="H93" s="77"/>
      <c r="I93" s="77"/>
      <c r="J93" s="77"/>
      <c r="K93" s="127"/>
      <c r="L93" s="127"/>
      <c r="M93" s="133"/>
      <c r="N93" s="133"/>
      <c r="O93" s="133"/>
      <c r="P93" s="133"/>
      <c r="Q93" s="133"/>
      <c r="R93" s="133"/>
      <c r="S93" s="133"/>
      <c r="T93" s="133"/>
      <c r="U93" s="133"/>
      <c r="V93" s="133"/>
      <c r="W93" s="133"/>
      <c r="X93" s="133"/>
    </row>
    <row r="94" spans="3:24" s="50" customFormat="1" ht="16.2" hidden="1" x14ac:dyDescent="0.3">
      <c r="C94" s="114"/>
      <c r="D94" s="215"/>
      <c r="E94" s="215"/>
      <c r="G94" s="77"/>
      <c r="H94" s="77"/>
      <c r="I94" s="77"/>
      <c r="J94" s="77"/>
      <c r="K94" s="127"/>
      <c r="L94" s="127"/>
      <c r="M94" s="133"/>
      <c r="N94" s="133"/>
      <c r="O94" s="133"/>
      <c r="P94" s="133"/>
      <c r="Q94" s="133"/>
      <c r="R94" s="133"/>
      <c r="S94" s="133"/>
      <c r="T94" s="133"/>
      <c r="U94" s="133"/>
      <c r="V94" s="133"/>
      <c r="W94" s="133"/>
      <c r="X94" s="133"/>
    </row>
    <row r="95" spans="3:24" s="50" customFormat="1" ht="16.2" hidden="1" x14ac:dyDescent="0.3">
      <c r="C95" s="114"/>
      <c r="D95" s="215"/>
      <c r="E95" s="215"/>
      <c r="G95" s="77"/>
      <c r="H95" s="77"/>
      <c r="I95" s="77"/>
      <c r="J95" s="77"/>
      <c r="K95" s="127"/>
      <c r="L95" s="127"/>
      <c r="M95" s="133"/>
      <c r="N95" s="133"/>
      <c r="O95" s="133"/>
      <c r="P95" s="133"/>
      <c r="Q95" s="133"/>
      <c r="R95" s="133"/>
      <c r="S95" s="133"/>
      <c r="T95" s="133"/>
      <c r="U95" s="133"/>
      <c r="V95" s="133"/>
      <c r="W95" s="133"/>
      <c r="X95" s="133"/>
    </row>
    <row r="96" spans="3:24" s="50" customFormat="1" ht="16.2" hidden="1" x14ac:dyDescent="0.3">
      <c r="C96" s="114"/>
      <c r="D96" s="215"/>
      <c r="E96" s="215"/>
      <c r="G96" s="77"/>
      <c r="H96" s="77"/>
      <c r="I96" s="77"/>
      <c r="J96" s="77"/>
      <c r="K96" s="127"/>
      <c r="L96" s="127"/>
      <c r="M96" s="133"/>
      <c r="N96" s="133"/>
      <c r="O96" s="133"/>
      <c r="P96" s="133"/>
      <c r="Q96" s="133"/>
      <c r="R96" s="133"/>
      <c r="S96" s="133"/>
      <c r="T96" s="133"/>
      <c r="U96" s="133"/>
      <c r="V96" s="133"/>
      <c r="W96" s="133"/>
      <c r="X96" s="133"/>
    </row>
    <row r="97" spans="3:24" s="50" customFormat="1" ht="16.2" hidden="1" x14ac:dyDescent="0.3">
      <c r="C97" s="114"/>
      <c r="D97" s="215"/>
      <c r="E97" s="215"/>
      <c r="G97" s="77"/>
      <c r="H97" s="77"/>
      <c r="I97" s="77"/>
      <c r="J97" s="77"/>
      <c r="K97" s="127"/>
      <c r="L97" s="127"/>
      <c r="M97" s="133"/>
      <c r="N97" s="133"/>
      <c r="O97" s="133"/>
      <c r="P97" s="133"/>
      <c r="Q97" s="133"/>
      <c r="R97" s="133"/>
      <c r="S97" s="133"/>
      <c r="T97" s="133"/>
      <c r="U97" s="133"/>
      <c r="V97" s="133"/>
      <c r="W97" s="133"/>
      <c r="X97" s="133"/>
    </row>
    <row r="98" spans="3:24" s="50" customFormat="1" ht="16.2" hidden="1" x14ac:dyDescent="0.3">
      <c r="C98" s="114"/>
      <c r="D98" s="215"/>
      <c r="E98" s="215"/>
      <c r="G98" s="77"/>
      <c r="H98" s="77"/>
      <c r="I98" s="77"/>
      <c r="J98" s="77"/>
      <c r="K98" s="127"/>
      <c r="L98" s="127"/>
      <c r="M98" s="133"/>
      <c r="N98" s="133"/>
      <c r="O98" s="133"/>
      <c r="P98" s="133"/>
      <c r="Q98" s="133"/>
      <c r="R98" s="133"/>
      <c r="S98" s="133"/>
      <c r="T98" s="133"/>
      <c r="U98" s="133"/>
      <c r="V98" s="133"/>
      <c r="W98" s="133"/>
      <c r="X98" s="133"/>
    </row>
    <row r="99" spans="3:24" s="50" customFormat="1" ht="16.2" hidden="1" x14ac:dyDescent="0.3">
      <c r="C99" s="114"/>
      <c r="D99" s="215"/>
      <c r="E99" s="215"/>
      <c r="G99" s="77"/>
      <c r="H99" s="77"/>
      <c r="I99" s="77"/>
      <c r="J99" s="77"/>
      <c r="K99" s="127"/>
      <c r="L99" s="127"/>
      <c r="M99" s="133"/>
      <c r="N99" s="133"/>
      <c r="O99" s="133"/>
      <c r="P99" s="133"/>
      <c r="Q99" s="133"/>
      <c r="R99" s="133"/>
      <c r="S99" s="133"/>
      <c r="T99" s="133"/>
      <c r="U99" s="133"/>
      <c r="V99" s="133"/>
      <c r="W99" s="133"/>
      <c r="X99" s="133"/>
    </row>
    <row r="100" spans="3:24" s="50" customFormat="1" ht="16.2" hidden="1" x14ac:dyDescent="0.3">
      <c r="C100" s="114"/>
      <c r="D100" s="215"/>
      <c r="E100" s="215"/>
      <c r="G100" s="77"/>
      <c r="H100" s="77"/>
      <c r="I100" s="77"/>
      <c r="J100" s="77"/>
      <c r="K100" s="127"/>
      <c r="L100" s="127"/>
      <c r="M100" s="133"/>
      <c r="N100" s="133"/>
      <c r="O100" s="133"/>
      <c r="P100" s="133"/>
      <c r="Q100" s="133"/>
      <c r="R100" s="133"/>
      <c r="S100" s="133"/>
      <c r="T100" s="133"/>
      <c r="U100" s="133"/>
      <c r="V100" s="133"/>
      <c r="W100" s="133"/>
      <c r="X100" s="133"/>
    </row>
    <row r="101" spans="3:24" s="50" customFormat="1" ht="16.2" hidden="1" x14ac:dyDescent="0.3">
      <c r="C101" s="114"/>
      <c r="D101" s="215"/>
      <c r="E101" s="215"/>
      <c r="G101" s="77"/>
      <c r="H101" s="77"/>
      <c r="I101" s="77"/>
      <c r="J101" s="77"/>
      <c r="K101" s="127"/>
      <c r="L101" s="127"/>
      <c r="M101" s="133"/>
      <c r="N101" s="133"/>
      <c r="O101" s="133"/>
      <c r="P101" s="133"/>
      <c r="Q101" s="133"/>
      <c r="R101" s="133"/>
      <c r="S101" s="133"/>
      <c r="T101" s="133"/>
      <c r="U101" s="133"/>
      <c r="V101" s="133"/>
      <c r="W101" s="133"/>
      <c r="X101" s="133"/>
    </row>
    <row r="102" spans="3:24" s="50" customFormat="1" ht="16.2" hidden="1" x14ac:dyDescent="0.3">
      <c r="C102" s="114"/>
      <c r="D102" s="215"/>
      <c r="E102" s="215"/>
      <c r="G102" s="77"/>
      <c r="H102" s="77"/>
      <c r="I102" s="77"/>
      <c r="J102" s="77"/>
      <c r="K102" s="127"/>
      <c r="L102" s="127"/>
      <c r="M102" s="133"/>
      <c r="N102" s="133"/>
      <c r="O102" s="133"/>
      <c r="P102" s="133"/>
      <c r="Q102" s="133"/>
      <c r="R102" s="133"/>
      <c r="S102" s="133"/>
      <c r="T102" s="133"/>
      <c r="U102" s="133"/>
      <c r="V102" s="133"/>
      <c r="W102" s="133"/>
      <c r="X102" s="133"/>
    </row>
    <row r="103" spans="3:24" s="50" customFormat="1" ht="16.2" hidden="1" x14ac:dyDescent="0.3">
      <c r="C103" s="114"/>
      <c r="D103" s="215"/>
      <c r="E103" s="215"/>
      <c r="G103" s="77"/>
      <c r="H103" s="77"/>
      <c r="I103" s="77"/>
      <c r="J103" s="77"/>
      <c r="K103" s="127"/>
      <c r="L103" s="127"/>
      <c r="M103" s="133"/>
      <c r="N103" s="133"/>
      <c r="O103" s="133"/>
      <c r="P103" s="133"/>
      <c r="Q103" s="133"/>
      <c r="R103" s="133"/>
      <c r="S103" s="133"/>
      <c r="T103" s="133"/>
      <c r="U103" s="133"/>
      <c r="V103" s="133"/>
      <c r="W103" s="133"/>
      <c r="X103" s="133"/>
    </row>
    <row r="104" spans="3:24" s="50" customFormat="1" ht="16.2" hidden="1" x14ac:dyDescent="0.3">
      <c r="C104" s="114"/>
      <c r="D104" s="215"/>
      <c r="E104" s="215"/>
      <c r="G104" s="77"/>
      <c r="H104" s="77"/>
      <c r="I104" s="77"/>
      <c r="J104" s="77"/>
      <c r="K104" s="127"/>
      <c r="L104" s="127"/>
      <c r="M104" s="133"/>
      <c r="N104" s="133"/>
      <c r="O104" s="133"/>
      <c r="P104" s="133"/>
      <c r="Q104" s="133"/>
      <c r="R104" s="133"/>
      <c r="S104" s="133"/>
      <c r="T104" s="133"/>
      <c r="U104" s="133"/>
      <c r="V104" s="133"/>
      <c r="W104" s="133"/>
      <c r="X104" s="133"/>
    </row>
    <row r="105" spans="3:24" s="50" customFormat="1" ht="16.2" hidden="1" x14ac:dyDescent="0.3">
      <c r="C105" s="114"/>
      <c r="D105" s="215"/>
      <c r="E105" s="215"/>
      <c r="G105" s="77"/>
      <c r="H105" s="77"/>
      <c r="I105" s="77"/>
      <c r="J105" s="77"/>
      <c r="K105" s="127"/>
      <c r="L105" s="127"/>
      <c r="M105" s="133"/>
      <c r="N105" s="133"/>
      <c r="O105" s="133"/>
      <c r="P105" s="133"/>
      <c r="Q105" s="133"/>
      <c r="R105" s="133"/>
      <c r="S105" s="133"/>
      <c r="T105" s="133"/>
      <c r="U105" s="133"/>
      <c r="V105" s="133"/>
      <c r="W105" s="133"/>
      <c r="X105" s="133"/>
    </row>
    <row r="106" spans="3:24" s="50" customFormat="1" ht="16.2" hidden="1" x14ac:dyDescent="0.3">
      <c r="C106" s="114"/>
      <c r="D106" s="215"/>
      <c r="E106" s="215"/>
      <c r="G106" s="77"/>
      <c r="H106" s="77"/>
      <c r="I106" s="77"/>
      <c r="J106" s="77"/>
      <c r="K106" s="127"/>
      <c r="L106" s="127"/>
      <c r="M106" s="133"/>
      <c r="N106" s="133"/>
      <c r="O106" s="133"/>
      <c r="P106" s="133"/>
      <c r="Q106" s="133"/>
      <c r="R106" s="133"/>
      <c r="S106" s="133"/>
      <c r="T106" s="133"/>
      <c r="U106" s="133"/>
      <c r="V106" s="133"/>
      <c r="W106" s="133"/>
      <c r="X106" s="133"/>
    </row>
    <row r="107" spans="3:24" s="50" customFormat="1" ht="16.2" hidden="1" x14ac:dyDescent="0.3">
      <c r="C107" s="114"/>
      <c r="D107" s="215"/>
      <c r="E107" s="215"/>
      <c r="G107" s="77"/>
      <c r="H107" s="77"/>
      <c r="I107" s="77"/>
      <c r="J107" s="77"/>
      <c r="K107" s="127"/>
      <c r="L107" s="127"/>
      <c r="M107" s="133"/>
      <c r="N107" s="133"/>
      <c r="O107" s="133"/>
      <c r="P107" s="133"/>
      <c r="Q107" s="133"/>
      <c r="R107" s="133"/>
      <c r="S107" s="133"/>
      <c r="T107" s="133"/>
      <c r="U107" s="133"/>
      <c r="V107" s="133"/>
      <c r="W107" s="133"/>
      <c r="X107" s="133"/>
    </row>
    <row r="108" spans="3:24" s="50" customFormat="1" ht="16.2" hidden="1" x14ac:dyDescent="0.3">
      <c r="C108" s="114"/>
      <c r="D108" s="215"/>
      <c r="E108" s="215"/>
      <c r="G108" s="77"/>
      <c r="H108" s="77"/>
      <c r="I108" s="77"/>
      <c r="J108" s="77"/>
      <c r="K108" s="127"/>
      <c r="L108" s="127"/>
      <c r="M108" s="133"/>
      <c r="N108" s="133"/>
      <c r="O108" s="133"/>
      <c r="P108" s="133"/>
      <c r="Q108" s="133"/>
      <c r="R108" s="133"/>
      <c r="S108" s="133"/>
      <c r="T108" s="133"/>
      <c r="U108" s="133"/>
      <c r="V108" s="133"/>
      <c r="W108" s="133"/>
      <c r="X108" s="133"/>
    </row>
    <row r="109" spans="3:24" s="50" customFormat="1" ht="16.2" hidden="1" x14ac:dyDescent="0.3">
      <c r="C109" s="114"/>
      <c r="D109" s="215"/>
      <c r="E109" s="215"/>
      <c r="G109" s="77"/>
      <c r="H109" s="77"/>
      <c r="I109" s="77"/>
      <c r="J109" s="77"/>
      <c r="K109" s="127"/>
      <c r="L109" s="127"/>
      <c r="M109" s="133"/>
      <c r="N109" s="133"/>
      <c r="O109" s="133"/>
      <c r="P109" s="133"/>
      <c r="Q109" s="133"/>
      <c r="R109" s="133"/>
      <c r="S109" s="133"/>
      <c r="T109" s="133"/>
      <c r="U109" s="133"/>
      <c r="V109" s="133"/>
      <c r="W109" s="133"/>
      <c r="X109" s="133"/>
    </row>
    <row r="110" spans="3:24" s="50" customFormat="1" ht="16.2" hidden="1" x14ac:dyDescent="0.3">
      <c r="C110" s="114"/>
      <c r="D110" s="215"/>
      <c r="E110" s="215"/>
      <c r="G110" s="77"/>
      <c r="H110" s="77"/>
      <c r="I110" s="77"/>
      <c r="J110" s="77"/>
      <c r="K110" s="127"/>
      <c r="L110" s="127"/>
      <c r="M110" s="133"/>
      <c r="N110" s="133"/>
      <c r="O110" s="133"/>
      <c r="P110" s="133"/>
      <c r="Q110" s="133"/>
      <c r="R110" s="133"/>
      <c r="S110" s="133"/>
      <c r="T110" s="133"/>
      <c r="U110" s="133"/>
      <c r="V110" s="133"/>
      <c r="W110" s="133"/>
      <c r="X110" s="133"/>
    </row>
    <row r="111" spans="3:24" s="50" customFormat="1" ht="16.2" hidden="1" x14ac:dyDescent="0.3">
      <c r="C111" s="114"/>
      <c r="D111" s="215"/>
      <c r="E111" s="215"/>
      <c r="G111" s="77"/>
      <c r="H111" s="77"/>
      <c r="I111" s="77"/>
      <c r="J111" s="77"/>
      <c r="K111" s="127"/>
      <c r="L111" s="127"/>
      <c r="M111" s="133"/>
      <c r="N111" s="133"/>
      <c r="O111" s="133"/>
      <c r="P111" s="133"/>
      <c r="Q111" s="133"/>
      <c r="R111" s="133"/>
      <c r="S111" s="133"/>
      <c r="T111" s="133"/>
      <c r="U111" s="133"/>
      <c r="V111" s="133"/>
      <c r="W111" s="133"/>
      <c r="X111" s="133"/>
    </row>
    <row r="112" spans="3:24" s="50" customFormat="1" ht="16.2" hidden="1" x14ac:dyDescent="0.3">
      <c r="C112" s="114"/>
      <c r="D112" s="215"/>
      <c r="E112" s="215"/>
      <c r="G112" s="77"/>
      <c r="H112" s="77"/>
      <c r="I112" s="77"/>
      <c r="J112" s="77"/>
      <c r="K112" s="127"/>
      <c r="L112" s="127"/>
      <c r="M112" s="133"/>
      <c r="N112" s="133"/>
      <c r="O112" s="133"/>
      <c r="P112" s="133"/>
      <c r="Q112" s="133"/>
      <c r="R112" s="133"/>
      <c r="S112" s="133"/>
      <c r="T112" s="133"/>
      <c r="U112" s="133"/>
      <c r="V112" s="133"/>
      <c r="W112" s="133"/>
      <c r="X112" s="133"/>
    </row>
    <row r="113" spans="3:24" s="50" customFormat="1" ht="16.2" hidden="1" x14ac:dyDescent="0.3">
      <c r="C113" s="114"/>
      <c r="D113" s="215"/>
      <c r="E113" s="215"/>
      <c r="G113" s="77"/>
      <c r="H113" s="77"/>
      <c r="I113" s="77"/>
      <c r="J113" s="77"/>
      <c r="K113" s="127"/>
      <c r="L113" s="127"/>
      <c r="M113" s="133"/>
      <c r="N113" s="133"/>
      <c r="O113" s="133"/>
      <c r="P113" s="133"/>
      <c r="Q113" s="133"/>
      <c r="R113" s="133"/>
      <c r="S113" s="133"/>
      <c r="T113" s="133"/>
      <c r="U113" s="133"/>
      <c r="V113" s="133"/>
      <c r="W113" s="133"/>
      <c r="X113" s="133"/>
    </row>
    <row r="114" spans="3:24" s="50" customFormat="1" ht="16.2" hidden="1" x14ac:dyDescent="0.3">
      <c r="C114" s="114"/>
      <c r="D114" s="215"/>
      <c r="E114" s="215"/>
      <c r="G114" s="77"/>
      <c r="H114" s="77"/>
      <c r="I114" s="77"/>
      <c r="J114" s="77"/>
      <c r="K114" s="127"/>
      <c r="L114" s="127"/>
      <c r="M114" s="133"/>
      <c r="N114" s="133"/>
      <c r="O114" s="133"/>
      <c r="P114" s="133"/>
      <c r="Q114" s="133"/>
      <c r="R114" s="133"/>
      <c r="S114" s="133"/>
      <c r="T114" s="133"/>
      <c r="U114" s="133"/>
      <c r="V114" s="133"/>
      <c r="W114" s="133"/>
      <c r="X114" s="133"/>
    </row>
    <row r="115" spans="3:24" s="50" customFormat="1" ht="16.2" hidden="1" x14ac:dyDescent="0.3">
      <c r="C115" s="114"/>
      <c r="D115" s="215"/>
      <c r="E115" s="215"/>
      <c r="G115" s="77"/>
      <c r="H115" s="77"/>
      <c r="I115" s="77"/>
      <c r="J115" s="77"/>
      <c r="K115" s="127"/>
      <c r="L115" s="127"/>
      <c r="M115" s="133"/>
      <c r="N115" s="133"/>
      <c r="O115" s="133"/>
      <c r="P115" s="133"/>
      <c r="Q115" s="133"/>
      <c r="R115" s="133"/>
      <c r="S115" s="133"/>
      <c r="T115" s="133"/>
      <c r="U115" s="133"/>
      <c r="V115" s="133"/>
      <c r="W115" s="133"/>
      <c r="X115" s="133"/>
    </row>
    <row r="116" spans="3:24" s="50" customFormat="1" ht="16.2" hidden="1" x14ac:dyDescent="0.3">
      <c r="C116" s="114"/>
      <c r="D116" s="215"/>
      <c r="E116" s="215"/>
      <c r="G116" s="77"/>
      <c r="H116" s="77"/>
      <c r="I116" s="77"/>
      <c r="J116" s="77"/>
      <c r="K116" s="127"/>
      <c r="L116" s="127"/>
      <c r="M116" s="133"/>
      <c r="N116" s="133"/>
      <c r="O116" s="133"/>
      <c r="P116" s="133"/>
      <c r="Q116" s="133"/>
      <c r="R116" s="133"/>
      <c r="S116" s="133"/>
      <c r="T116" s="133"/>
      <c r="U116" s="133"/>
      <c r="V116" s="133"/>
      <c r="W116" s="133"/>
      <c r="X116" s="133"/>
    </row>
    <row r="117" spans="3:24" s="50" customFormat="1" ht="16.2" hidden="1" x14ac:dyDescent="0.3">
      <c r="C117" s="114"/>
      <c r="D117" s="215"/>
      <c r="E117" s="215"/>
      <c r="G117" s="77"/>
      <c r="H117" s="77"/>
      <c r="I117" s="77"/>
      <c r="J117" s="77"/>
      <c r="K117" s="127"/>
      <c r="L117" s="127"/>
      <c r="M117" s="133"/>
      <c r="N117" s="133"/>
      <c r="O117" s="133"/>
      <c r="P117" s="133"/>
      <c r="Q117" s="133"/>
      <c r="R117" s="133"/>
      <c r="S117" s="133"/>
      <c r="T117" s="133"/>
      <c r="U117" s="133"/>
      <c r="V117" s="133"/>
      <c r="W117" s="133"/>
      <c r="X117" s="133"/>
    </row>
    <row r="118" spans="3:24" s="50" customFormat="1" ht="16.2" hidden="1" x14ac:dyDescent="0.3">
      <c r="C118" s="114"/>
      <c r="D118" s="215"/>
      <c r="E118" s="215"/>
      <c r="G118" s="77"/>
      <c r="H118" s="77"/>
      <c r="I118" s="77"/>
      <c r="J118" s="77"/>
      <c r="K118" s="127"/>
      <c r="L118" s="127"/>
      <c r="M118" s="133"/>
      <c r="N118" s="133"/>
      <c r="O118" s="133"/>
      <c r="P118" s="133"/>
      <c r="Q118" s="133"/>
      <c r="R118" s="133"/>
      <c r="S118" s="133"/>
      <c r="T118" s="133"/>
      <c r="U118" s="133"/>
      <c r="V118" s="133"/>
      <c r="W118" s="133"/>
      <c r="X118" s="133"/>
    </row>
    <row r="119" spans="3:24" s="50" customFormat="1" ht="16.2" hidden="1" x14ac:dyDescent="0.3">
      <c r="C119" s="114"/>
      <c r="D119" s="215"/>
      <c r="E119" s="215"/>
      <c r="G119" s="77"/>
      <c r="H119" s="77"/>
      <c r="I119" s="77"/>
      <c r="J119" s="77"/>
      <c r="K119" s="127"/>
      <c r="L119" s="127"/>
      <c r="M119" s="133"/>
      <c r="N119" s="133"/>
      <c r="O119" s="133"/>
      <c r="P119" s="133"/>
      <c r="Q119" s="133"/>
      <c r="R119" s="133"/>
      <c r="S119" s="133"/>
      <c r="T119" s="133"/>
      <c r="U119" s="133"/>
      <c r="V119" s="133"/>
      <c r="W119" s="133"/>
      <c r="X119" s="133"/>
    </row>
    <row r="120" spans="3:24" s="50" customFormat="1" ht="16.2" hidden="1" x14ac:dyDescent="0.3">
      <c r="C120" s="114"/>
      <c r="D120" s="215"/>
      <c r="E120" s="215"/>
      <c r="G120" s="77"/>
      <c r="H120" s="77"/>
      <c r="I120" s="77"/>
      <c r="J120" s="77"/>
      <c r="K120" s="127"/>
      <c r="L120" s="127"/>
      <c r="M120" s="133"/>
      <c r="N120" s="133"/>
      <c r="O120" s="133"/>
      <c r="P120" s="133"/>
      <c r="Q120" s="133"/>
      <c r="R120" s="133"/>
      <c r="S120" s="133"/>
      <c r="T120" s="133"/>
      <c r="U120" s="133"/>
      <c r="V120" s="133"/>
      <c r="W120" s="133"/>
      <c r="X120" s="133"/>
    </row>
    <row r="121" spans="3:24" s="50" customFormat="1" ht="16.2" hidden="1" x14ac:dyDescent="0.3">
      <c r="C121" s="114"/>
      <c r="D121" s="215"/>
      <c r="E121" s="215"/>
      <c r="G121" s="77"/>
      <c r="H121" s="77"/>
      <c r="I121" s="77"/>
      <c r="J121" s="77"/>
      <c r="K121" s="127"/>
      <c r="L121" s="127"/>
      <c r="M121" s="133"/>
      <c r="N121" s="133"/>
      <c r="O121" s="133"/>
      <c r="P121" s="133"/>
      <c r="Q121" s="133"/>
      <c r="R121" s="133"/>
      <c r="S121" s="133"/>
      <c r="T121" s="133"/>
      <c r="U121" s="133"/>
      <c r="V121" s="133"/>
      <c r="W121" s="133"/>
      <c r="X121" s="133"/>
    </row>
    <row r="122" spans="3:24" s="50" customFormat="1" ht="16.2" hidden="1" x14ac:dyDescent="0.3">
      <c r="C122" s="114"/>
      <c r="D122" s="215"/>
      <c r="E122" s="215"/>
      <c r="G122" s="77"/>
      <c r="H122" s="77"/>
      <c r="I122" s="77"/>
      <c r="J122" s="77"/>
      <c r="K122" s="127"/>
      <c r="L122" s="127"/>
      <c r="M122" s="133"/>
      <c r="N122" s="133"/>
      <c r="O122" s="133"/>
      <c r="P122" s="133"/>
      <c r="Q122" s="133"/>
      <c r="R122" s="133"/>
      <c r="S122" s="133"/>
      <c r="T122" s="133"/>
      <c r="U122" s="133"/>
      <c r="V122" s="133"/>
      <c r="W122" s="133"/>
      <c r="X122" s="133"/>
    </row>
    <row r="123" spans="3:24" s="50" customFormat="1" ht="16.2" hidden="1" x14ac:dyDescent="0.3">
      <c r="C123" s="114"/>
      <c r="D123" s="215"/>
      <c r="E123" s="215"/>
      <c r="G123" s="77"/>
      <c r="H123" s="77"/>
      <c r="I123" s="77"/>
      <c r="J123" s="77"/>
      <c r="K123" s="127"/>
      <c r="L123" s="127"/>
      <c r="M123" s="133"/>
      <c r="N123" s="133"/>
      <c r="O123" s="133"/>
      <c r="P123" s="133"/>
      <c r="Q123" s="133"/>
      <c r="R123" s="133"/>
      <c r="S123" s="133"/>
      <c r="T123" s="133"/>
      <c r="U123" s="133"/>
      <c r="V123" s="133"/>
      <c r="W123" s="133"/>
      <c r="X123" s="133"/>
    </row>
    <row r="124" spans="3:24" s="50" customFormat="1" ht="16.2" hidden="1" x14ac:dyDescent="0.3">
      <c r="C124" s="114"/>
      <c r="D124" s="215"/>
      <c r="E124" s="215"/>
      <c r="G124" s="77"/>
      <c r="H124" s="77"/>
      <c r="I124" s="77"/>
      <c r="J124" s="77"/>
      <c r="K124" s="127"/>
      <c r="L124" s="127"/>
      <c r="M124" s="133"/>
      <c r="N124" s="133"/>
      <c r="O124" s="133"/>
      <c r="P124" s="133"/>
      <c r="Q124" s="133"/>
      <c r="R124" s="133"/>
      <c r="S124" s="133"/>
      <c r="T124" s="133"/>
      <c r="U124" s="133"/>
      <c r="V124" s="133"/>
      <c r="W124" s="133"/>
      <c r="X124" s="133"/>
    </row>
    <row r="125" spans="3:24" s="50" customFormat="1" ht="16.2" hidden="1" x14ac:dyDescent="0.3">
      <c r="C125" s="114"/>
      <c r="D125" s="215"/>
      <c r="E125" s="215"/>
      <c r="G125" s="77"/>
      <c r="H125" s="77"/>
      <c r="I125" s="77"/>
      <c r="J125" s="77"/>
      <c r="K125" s="127"/>
      <c r="L125" s="127"/>
      <c r="M125" s="133"/>
      <c r="N125" s="133"/>
      <c r="O125" s="133"/>
      <c r="P125" s="133"/>
      <c r="Q125" s="133"/>
      <c r="R125" s="133"/>
      <c r="S125" s="133"/>
      <c r="T125" s="133"/>
      <c r="U125" s="133"/>
      <c r="V125" s="133"/>
      <c r="W125" s="133"/>
      <c r="X125" s="133"/>
    </row>
    <row r="126" spans="3:24" s="50" customFormat="1" ht="16.2" hidden="1" x14ac:dyDescent="0.3">
      <c r="C126" s="114"/>
      <c r="D126" s="215"/>
      <c r="E126" s="215"/>
      <c r="G126" s="77"/>
      <c r="H126" s="77"/>
      <c r="I126" s="77"/>
      <c r="J126" s="77"/>
      <c r="K126" s="127"/>
      <c r="L126" s="127"/>
      <c r="M126" s="133"/>
      <c r="N126" s="133"/>
      <c r="O126" s="133"/>
      <c r="P126" s="133"/>
      <c r="Q126" s="133"/>
      <c r="R126" s="133"/>
      <c r="S126" s="133"/>
      <c r="T126" s="133"/>
      <c r="U126" s="133"/>
      <c r="V126" s="133"/>
      <c r="W126" s="133"/>
      <c r="X126" s="133"/>
    </row>
    <row r="127" spans="3:24" s="50" customFormat="1" ht="16.2" hidden="1" x14ac:dyDescent="0.3">
      <c r="C127" s="114"/>
      <c r="D127" s="215"/>
      <c r="E127" s="215"/>
      <c r="G127" s="77"/>
      <c r="H127" s="77"/>
      <c r="I127" s="77"/>
      <c r="J127" s="77"/>
      <c r="K127" s="127"/>
      <c r="L127" s="127"/>
      <c r="M127" s="133"/>
      <c r="N127" s="133"/>
      <c r="O127" s="133"/>
      <c r="P127" s="133"/>
      <c r="Q127" s="133"/>
      <c r="R127" s="133"/>
      <c r="S127" s="133"/>
      <c r="T127" s="133"/>
      <c r="U127" s="133"/>
      <c r="V127" s="133"/>
      <c r="W127" s="133"/>
      <c r="X127" s="133"/>
    </row>
    <row r="128" spans="3:24" s="50" customFormat="1" ht="16.2" hidden="1" x14ac:dyDescent="0.3">
      <c r="C128" s="114"/>
      <c r="D128" s="215"/>
      <c r="E128" s="215"/>
      <c r="G128" s="77"/>
      <c r="H128" s="77"/>
      <c r="I128" s="77"/>
      <c r="J128" s="77"/>
      <c r="K128" s="127"/>
      <c r="L128" s="127"/>
      <c r="M128" s="133"/>
      <c r="N128" s="133"/>
      <c r="O128" s="133"/>
      <c r="P128" s="133"/>
      <c r="Q128" s="133"/>
      <c r="R128" s="133"/>
      <c r="S128" s="133"/>
      <c r="T128" s="133"/>
      <c r="U128" s="133"/>
      <c r="V128" s="133"/>
      <c r="W128" s="133"/>
      <c r="X128" s="133"/>
    </row>
    <row r="129" spans="3:24" s="50" customFormat="1" ht="16.2" hidden="1" x14ac:dyDescent="0.3">
      <c r="C129" s="114"/>
      <c r="D129" s="215"/>
      <c r="E129" s="215"/>
      <c r="G129" s="77"/>
      <c r="H129" s="77"/>
      <c r="I129" s="77"/>
      <c r="J129" s="77"/>
      <c r="K129" s="127"/>
      <c r="L129" s="127"/>
      <c r="M129" s="133"/>
      <c r="N129" s="133"/>
      <c r="O129" s="133"/>
      <c r="P129" s="133"/>
      <c r="Q129" s="133"/>
      <c r="R129" s="133"/>
      <c r="S129" s="133"/>
      <c r="T129" s="133"/>
      <c r="U129" s="133"/>
      <c r="V129" s="133"/>
      <c r="W129" s="133"/>
      <c r="X129" s="133"/>
    </row>
    <row r="130" spans="3:24" s="50" customFormat="1" ht="16.2" hidden="1" x14ac:dyDescent="0.3">
      <c r="C130" s="114"/>
      <c r="D130" s="215"/>
      <c r="E130" s="215"/>
      <c r="G130" s="77"/>
      <c r="H130" s="77"/>
      <c r="I130" s="77"/>
      <c r="J130" s="77"/>
      <c r="K130" s="127"/>
      <c r="L130" s="127"/>
      <c r="M130" s="133"/>
      <c r="N130" s="133"/>
      <c r="O130" s="133"/>
      <c r="P130" s="133"/>
      <c r="Q130" s="133"/>
      <c r="R130" s="133"/>
      <c r="S130" s="133"/>
      <c r="T130" s="133"/>
      <c r="U130" s="133"/>
      <c r="V130" s="133"/>
      <c r="W130" s="133"/>
      <c r="X130" s="133"/>
    </row>
    <row r="131" spans="3:24" s="50" customFormat="1" ht="16.2" hidden="1" x14ac:dyDescent="0.3">
      <c r="C131" s="114"/>
      <c r="D131" s="215"/>
      <c r="E131" s="215"/>
      <c r="G131" s="77"/>
      <c r="H131" s="77"/>
      <c r="I131" s="77"/>
      <c r="J131" s="77"/>
      <c r="K131" s="127"/>
      <c r="L131" s="127"/>
      <c r="M131" s="133"/>
      <c r="N131" s="133"/>
      <c r="O131" s="133"/>
      <c r="P131" s="133"/>
      <c r="Q131" s="133"/>
      <c r="R131" s="133"/>
      <c r="S131" s="133"/>
      <c r="T131" s="133"/>
      <c r="U131" s="133"/>
      <c r="V131" s="133"/>
      <c r="W131" s="133"/>
      <c r="X131" s="133"/>
    </row>
    <row r="132" spans="3:24" s="50" customFormat="1" ht="16.2" hidden="1" x14ac:dyDescent="0.3">
      <c r="C132" s="114"/>
      <c r="D132" s="215"/>
      <c r="E132" s="215"/>
      <c r="G132" s="77"/>
      <c r="H132" s="77"/>
      <c r="I132" s="77"/>
      <c r="J132" s="77"/>
      <c r="K132" s="127"/>
      <c r="L132" s="127"/>
      <c r="M132" s="133"/>
      <c r="N132" s="133"/>
      <c r="O132" s="133"/>
      <c r="P132" s="133"/>
      <c r="Q132" s="133"/>
      <c r="R132" s="133"/>
      <c r="S132" s="133"/>
      <c r="T132" s="133"/>
      <c r="U132" s="133"/>
      <c r="V132" s="133"/>
      <c r="W132" s="133"/>
      <c r="X132" s="133"/>
    </row>
    <row r="133" spans="3:24" s="50" customFormat="1" ht="16.2" hidden="1" x14ac:dyDescent="0.3">
      <c r="C133" s="114"/>
      <c r="D133" s="215"/>
      <c r="E133" s="215"/>
      <c r="G133" s="77"/>
      <c r="H133" s="77"/>
      <c r="I133" s="77"/>
      <c r="J133" s="77"/>
      <c r="K133" s="127"/>
      <c r="L133" s="127"/>
      <c r="M133" s="133"/>
      <c r="N133" s="133"/>
      <c r="O133" s="133"/>
      <c r="P133" s="133"/>
      <c r="Q133" s="133"/>
      <c r="R133" s="133"/>
      <c r="S133" s="133"/>
      <c r="T133" s="133"/>
      <c r="U133" s="133"/>
      <c r="V133" s="133"/>
      <c r="W133" s="133"/>
      <c r="X133" s="133"/>
    </row>
    <row r="134" spans="3:24" s="50" customFormat="1" ht="16.2" hidden="1" x14ac:dyDescent="0.3">
      <c r="C134" s="114"/>
      <c r="D134" s="215"/>
      <c r="E134" s="215"/>
      <c r="G134" s="77"/>
      <c r="H134" s="77"/>
      <c r="I134" s="77"/>
      <c r="J134" s="77"/>
      <c r="K134" s="127"/>
      <c r="L134" s="127"/>
      <c r="M134" s="133"/>
      <c r="N134" s="133"/>
      <c r="O134" s="133"/>
      <c r="P134" s="133"/>
      <c r="Q134" s="133"/>
      <c r="R134" s="133"/>
      <c r="S134" s="133"/>
      <c r="T134" s="133"/>
      <c r="U134" s="133"/>
      <c r="V134" s="133"/>
      <c r="W134" s="133"/>
      <c r="X134" s="133"/>
    </row>
    <row r="135" spans="3:24" s="50" customFormat="1" ht="16.2" hidden="1" x14ac:dyDescent="0.3">
      <c r="C135" s="114"/>
      <c r="D135" s="215"/>
      <c r="E135" s="215"/>
      <c r="G135" s="77"/>
      <c r="H135" s="77"/>
      <c r="I135" s="77"/>
      <c r="J135" s="77"/>
      <c r="K135" s="127"/>
      <c r="L135" s="127"/>
      <c r="M135" s="133"/>
      <c r="N135" s="133"/>
      <c r="O135" s="133"/>
      <c r="P135" s="133"/>
      <c r="Q135" s="133"/>
      <c r="R135" s="133"/>
      <c r="S135" s="133"/>
      <c r="T135" s="133"/>
      <c r="U135" s="133"/>
      <c r="V135" s="133"/>
      <c r="W135" s="133"/>
      <c r="X135" s="133"/>
    </row>
    <row r="136" spans="3:24" s="50" customFormat="1" ht="16.2" hidden="1" x14ac:dyDescent="0.3">
      <c r="C136" s="114"/>
      <c r="D136" s="215"/>
      <c r="E136" s="215"/>
      <c r="G136" s="77"/>
      <c r="H136" s="77"/>
      <c r="I136" s="77"/>
      <c r="J136" s="77"/>
      <c r="K136" s="127"/>
      <c r="L136" s="127"/>
      <c r="M136" s="133"/>
      <c r="N136" s="133"/>
      <c r="O136" s="133"/>
      <c r="P136" s="133"/>
      <c r="Q136" s="133"/>
      <c r="R136" s="133"/>
      <c r="S136" s="133"/>
      <c r="T136" s="133"/>
      <c r="U136" s="133"/>
      <c r="V136" s="133"/>
      <c r="W136" s="133"/>
      <c r="X136" s="133"/>
    </row>
    <row r="137" spans="3:24" s="50" customFormat="1" ht="16.2" hidden="1" x14ac:dyDescent="0.3">
      <c r="C137" s="114"/>
      <c r="D137" s="215"/>
      <c r="E137" s="215"/>
      <c r="G137" s="77"/>
      <c r="H137" s="77"/>
      <c r="I137" s="77"/>
      <c r="J137" s="77"/>
      <c r="K137" s="127"/>
      <c r="L137" s="127"/>
      <c r="M137" s="133"/>
      <c r="N137" s="133"/>
      <c r="O137" s="133"/>
      <c r="P137" s="133"/>
      <c r="Q137" s="133"/>
      <c r="R137" s="133"/>
      <c r="S137" s="133"/>
      <c r="T137" s="133"/>
      <c r="U137" s="133"/>
      <c r="V137" s="133"/>
      <c r="W137" s="133"/>
      <c r="X137" s="133"/>
    </row>
    <row r="138" spans="3:24" s="50" customFormat="1" ht="16.2" hidden="1" x14ac:dyDescent="0.3">
      <c r="C138" s="114"/>
      <c r="D138" s="215"/>
      <c r="E138" s="215"/>
      <c r="G138" s="77"/>
      <c r="H138" s="77"/>
      <c r="I138" s="77"/>
      <c r="J138" s="77"/>
      <c r="K138" s="127"/>
      <c r="L138" s="127"/>
      <c r="M138" s="133"/>
      <c r="N138" s="133"/>
      <c r="O138" s="133"/>
      <c r="P138" s="133"/>
      <c r="Q138" s="133"/>
      <c r="R138" s="133"/>
      <c r="S138" s="133"/>
      <c r="T138" s="133"/>
      <c r="U138" s="133"/>
      <c r="V138" s="133"/>
      <c r="W138" s="133"/>
      <c r="X138" s="133"/>
    </row>
    <row r="139" spans="3:24" s="50" customFormat="1" ht="16.2" hidden="1" x14ac:dyDescent="0.3">
      <c r="C139" s="114"/>
      <c r="D139" s="215"/>
      <c r="E139" s="215"/>
      <c r="G139" s="77"/>
      <c r="H139" s="77"/>
      <c r="I139" s="77"/>
      <c r="J139" s="77"/>
      <c r="K139" s="127"/>
      <c r="L139" s="127"/>
      <c r="M139" s="133"/>
      <c r="N139" s="133"/>
      <c r="O139" s="133"/>
      <c r="P139" s="133"/>
      <c r="Q139" s="133"/>
      <c r="R139" s="133"/>
      <c r="S139" s="133"/>
      <c r="T139" s="133"/>
      <c r="U139" s="133"/>
      <c r="V139" s="133"/>
      <c r="W139" s="133"/>
      <c r="X139" s="133"/>
    </row>
    <row r="140" spans="3:24" s="50" customFormat="1" ht="16.2" hidden="1" x14ac:dyDescent="0.3">
      <c r="C140" s="114"/>
      <c r="D140" s="215"/>
      <c r="E140" s="215"/>
      <c r="G140" s="77"/>
      <c r="H140" s="77"/>
      <c r="I140" s="77"/>
      <c r="J140" s="77"/>
      <c r="K140" s="127"/>
      <c r="L140" s="127"/>
      <c r="M140" s="133"/>
      <c r="N140" s="133"/>
      <c r="O140" s="133"/>
      <c r="P140" s="133"/>
      <c r="Q140" s="133"/>
      <c r="R140" s="133"/>
      <c r="S140" s="133"/>
      <c r="T140" s="133"/>
      <c r="U140" s="133"/>
      <c r="V140" s="133"/>
      <c r="W140" s="133"/>
      <c r="X140" s="133"/>
    </row>
    <row r="141" spans="3:24" s="50" customFormat="1" ht="16.2" hidden="1" x14ac:dyDescent="0.3">
      <c r="C141" s="114"/>
      <c r="D141" s="215"/>
      <c r="E141" s="215"/>
      <c r="G141" s="77"/>
      <c r="H141" s="77"/>
      <c r="I141" s="77"/>
      <c r="J141" s="77"/>
      <c r="K141" s="127"/>
      <c r="L141" s="127"/>
      <c r="M141" s="133"/>
      <c r="N141" s="133"/>
      <c r="O141" s="133"/>
      <c r="P141" s="133"/>
      <c r="Q141" s="133"/>
      <c r="R141" s="133"/>
      <c r="S141" s="133"/>
      <c r="T141" s="133"/>
      <c r="U141" s="133"/>
      <c r="V141" s="133"/>
      <c r="W141" s="133"/>
      <c r="X141" s="133"/>
    </row>
    <row r="142" spans="3:24" s="50" customFormat="1" ht="16.2" hidden="1" x14ac:dyDescent="0.3">
      <c r="C142" s="114"/>
      <c r="D142" s="215"/>
      <c r="E142" s="215"/>
      <c r="G142" s="77"/>
      <c r="H142" s="77"/>
      <c r="I142" s="77"/>
      <c r="J142" s="77"/>
      <c r="K142" s="127"/>
      <c r="L142" s="127"/>
      <c r="M142" s="133"/>
      <c r="N142" s="133"/>
      <c r="O142" s="133"/>
      <c r="P142" s="133"/>
      <c r="Q142" s="133"/>
      <c r="R142" s="133"/>
      <c r="S142" s="133"/>
      <c r="T142" s="133"/>
      <c r="U142" s="133"/>
      <c r="V142" s="133"/>
      <c r="W142" s="133"/>
      <c r="X142" s="133"/>
    </row>
    <row r="143" spans="3:24" s="50" customFormat="1" ht="16.2" hidden="1" x14ac:dyDescent="0.3">
      <c r="C143" s="114"/>
      <c r="D143" s="215"/>
      <c r="E143" s="215"/>
      <c r="G143" s="77"/>
      <c r="H143" s="77"/>
      <c r="I143" s="77"/>
      <c r="J143" s="77"/>
      <c r="K143" s="127"/>
      <c r="L143" s="127"/>
      <c r="M143" s="133"/>
      <c r="N143" s="133"/>
      <c r="O143" s="133"/>
      <c r="P143" s="133"/>
      <c r="Q143" s="133"/>
      <c r="R143" s="133"/>
      <c r="S143" s="133"/>
      <c r="T143" s="133"/>
      <c r="U143" s="133"/>
      <c r="V143" s="133"/>
      <c r="W143" s="133"/>
      <c r="X143" s="133"/>
    </row>
    <row r="144" spans="3:24" s="50" customFormat="1" ht="16.2" hidden="1" x14ac:dyDescent="0.3">
      <c r="C144" s="114"/>
      <c r="D144" s="215"/>
      <c r="E144" s="215"/>
      <c r="G144" s="77"/>
      <c r="H144" s="77"/>
      <c r="I144" s="77"/>
      <c r="J144" s="77"/>
      <c r="K144" s="127"/>
      <c r="L144" s="127"/>
      <c r="M144" s="133"/>
      <c r="N144" s="133"/>
      <c r="O144" s="133"/>
      <c r="P144" s="133"/>
      <c r="Q144" s="133"/>
      <c r="R144" s="133"/>
      <c r="S144" s="133"/>
      <c r="T144" s="133"/>
      <c r="U144" s="133"/>
      <c r="V144" s="133"/>
      <c r="W144" s="133"/>
      <c r="X144" s="133"/>
    </row>
    <row r="145" spans="3:24" s="50" customFormat="1" ht="16.2" hidden="1" x14ac:dyDescent="0.3">
      <c r="C145" s="114"/>
      <c r="D145" s="215"/>
      <c r="E145" s="215"/>
      <c r="G145" s="77"/>
      <c r="H145" s="77"/>
      <c r="I145" s="77"/>
      <c r="J145" s="77"/>
      <c r="K145" s="127"/>
      <c r="L145" s="127"/>
      <c r="M145" s="133"/>
      <c r="N145" s="133"/>
      <c r="O145" s="133"/>
      <c r="P145" s="133"/>
      <c r="Q145" s="133"/>
      <c r="R145" s="133"/>
      <c r="S145" s="133"/>
      <c r="T145" s="133"/>
      <c r="U145" s="133"/>
      <c r="V145" s="133"/>
      <c r="W145" s="133"/>
      <c r="X145" s="133"/>
    </row>
    <row r="146" spans="3:24" s="50" customFormat="1" ht="16.2" hidden="1" x14ac:dyDescent="0.3">
      <c r="C146" s="114"/>
      <c r="D146" s="215"/>
      <c r="E146" s="215"/>
      <c r="G146" s="77"/>
      <c r="H146" s="77"/>
      <c r="I146" s="77"/>
      <c r="J146" s="77"/>
      <c r="K146" s="127"/>
      <c r="L146" s="127"/>
      <c r="M146" s="133"/>
      <c r="N146" s="133"/>
      <c r="O146" s="133"/>
      <c r="P146" s="133"/>
      <c r="Q146" s="133"/>
      <c r="R146" s="133"/>
      <c r="S146" s="133"/>
      <c r="T146" s="133"/>
      <c r="U146" s="133"/>
      <c r="V146" s="133"/>
      <c r="W146" s="133"/>
      <c r="X146" s="133"/>
    </row>
    <row r="147" spans="3:24" s="50" customFormat="1" ht="16.2" hidden="1" x14ac:dyDescent="0.3">
      <c r="C147" s="114"/>
      <c r="D147" s="215"/>
      <c r="E147" s="215"/>
      <c r="G147" s="77"/>
      <c r="H147" s="77"/>
      <c r="I147" s="77"/>
      <c r="J147" s="77"/>
      <c r="K147" s="127"/>
      <c r="L147" s="127"/>
      <c r="M147" s="133"/>
      <c r="N147" s="133"/>
      <c r="O147" s="133"/>
      <c r="P147" s="133"/>
      <c r="Q147" s="133"/>
      <c r="R147" s="133"/>
      <c r="S147" s="133"/>
      <c r="T147" s="133"/>
      <c r="U147" s="133"/>
      <c r="V147" s="133"/>
      <c r="W147" s="133"/>
      <c r="X147" s="133"/>
    </row>
    <row r="148" spans="3:24" s="50" customFormat="1" ht="16.2" hidden="1" x14ac:dyDescent="0.3">
      <c r="C148" s="114"/>
      <c r="D148" s="215"/>
      <c r="E148" s="215"/>
      <c r="G148" s="77"/>
      <c r="H148" s="77"/>
      <c r="I148" s="77"/>
      <c r="J148" s="77"/>
      <c r="K148" s="127"/>
      <c r="L148" s="127"/>
      <c r="M148" s="133"/>
      <c r="N148" s="133"/>
      <c r="O148" s="133"/>
      <c r="P148" s="133"/>
      <c r="Q148" s="133"/>
      <c r="R148" s="133"/>
      <c r="S148" s="133"/>
      <c r="T148" s="133"/>
      <c r="U148" s="133"/>
      <c r="V148" s="133"/>
      <c r="W148" s="133"/>
      <c r="X148" s="133"/>
    </row>
    <row r="149" spans="3:24" s="50" customFormat="1" ht="16.2" hidden="1" x14ac:dyDescent="0.3">
      <c r="C149" s="114"/>
      <c r="D149" s="215"/>
      <c r="E149" s="215"/>
      <c r="G149" s="77"/>
      <c r="H149" s="77"/>
      <c r="I149" s="77"/>
      <c r="J149" s="77"/>
      <c r="K149" s="127"/>
      <c r="L149" s="127"/>
      <c r="M149" s="133"/>
      <c r="N149" s="133"/>
      <c r="O149" s="133"/>
      <c r="P149" s="133"/>
      <c r="Q149" s="133"/>
      <c r="R149" s="133"/>
      <c r="S149" s="133"/>
      <c r="T149" s="133"/>
      <c r="U149" s="133"/>
      <c r="V149" s="133"/>
      <c r="W149" s="133"/>
      <c r="X149" s="133"/>
    </row>
    <row r="150" spans="3:24" s="50" customFormat="1" ht="16.2" hidden="1" x14ac:dyDescent="0.3">
      <c r="C150" s="114"/>
      <c r="D150" s="215"/>
      <c r="E150" s="215"/>
      <c r="G150" s="77"/>
      <c r="H150" s="77"/>
      <c r="I150" s="77"/>
      <c r="J150" s="77"/>
      <c r="K150" s="127"/>
      <c r="L150" s="127"/>
      <c r="M150" s="133"/>
      <c r="N150" s="133"/>
      <c r="O150" s="133"/>
      <c r="P150" s="133"/>
      <c r="Q150" s="133"/>
      <c r="R150" s="133"/>
      <c r="S150" s="133"/>
      <c r="T150" s="133"/>
      <c r="U150" s="133"/>
      <c r="V150" s="133"/>
      <c r="W150" s="133"/>
      <c r="X150" s="133"/>
    </row>
    <row r="151" spans="3:24" s="50" customFormat="1" ht="16.2" hidden="1" x14ac:dyDescent="0.3">
      <c r="C151" s="114"/>
      <c r="D151" s="215"/>
      <c r="E151" s="215"/>
      <c r="G151" s="77"/>
      <c r="H151" s="77"/>
      <c r="I151" s="77"/>
      <c r="J151" s="77"/>
      <c r="K151" s="127"/>
      <c r="L151" s="127"/>
      <c r="M151" s="133"/>
      <c r="N151" s="133"/>
      <c r="O151" s="133"/>
      <c r="P151" s="133"/>
      <c r="Q151" s="133"/>
      <c r="R151" s="133"/>
      <c r="S151" s="133"/>
      <c r="T151" s="133"/>
      <c r="U151" s="133"/>
      <c r="V151" s="133"/>
      <c r="W151" s="133"/>
      <c r="X151" s="133"/>
    </row>
    <row r="152" spans="3:24" s="50" customFormat="1" ht="16.2" hidden="1" x14ac:dyDescent="0.3">
      <c r="C152" s="114"/>
      <c r="D152" s="215"/>
      <c r="E152" s="215"/>
      <c r="G152" s="77"/>
      <c r="H152" s="77"/>
      <c r="I152" s="77"/>
      <c r="J152" s="77"/>
      <c r="K152" s="127"/>
      <c r="L152" s="127"/>
      <c r="M152" s="133"/>
      <c r="N152" s="133"/>
      <c r="O152" s="133"/>
      <c r="P152" s="133"/>
      <c r="Q152" s="133"/>
      <c r="R152" s="133"/>
      <c r="S152" s="133"/>
      <c r="T152" s="133"/>
      <c r="U152" s="133"/>
      <c r="V152" s="133"/>
      <c r="W152" s="133"/>
      <c r="X152" s="133"/>
    </row>
    <row r="153" spans="3:24" s="50" customFormat="1" ht="16.2" hidden="1" x14ac:dyDescent="0.3">
      <c r="C153" s="114"/>
      <c r="D153" s="215"/>
      <c r="E153" s="215"/>
      <c r="G153" s="77"/>
      <c r="H153" s="77"/>
      <c r="I153" s="77"/>
      <c r="J153" s="77"/>
      <c r="K153" s="127"/>
      <c r="L153" s="127"/>
      <c r="M153" s="133"/>
      <c r="N153" s="133"/>
      <c r="O153" s="133"/>
      <c r="P153" s="133"/>
      <c r="Q153" s="133"/>
      <c r="R153" s="133"/>
      <c r="S153" s="133"/>
      <c r="T153" s="133"/>
      <c r="U153" s="133"/>
      <c r="V153" s="133"/>
      <c r="W153" s="133"/>
      <c r="X153" s="133"/>
    </row>
    <row r="154" spans="3:24" s="50" customFormat="1" ht="16.2" hidden="1" x14ac:dyDescent="0.3">
      <c r="C154" s="114"/>
      <c r="D154" s="215"/>
      <c r="E154" s="215"/>
      <c r="G154" s="77"/>
      <c r="H154" s="77"/>
      <c r="I154" s="77"/>
      <c r="J154" s="77"/>
      <c r="K154" s="127"/>
      <c r="L154" s="127"/>
      <c r="M154" s="133"/>
      <c r="N154" s="133"/>
      <c r="O154" s="133"/>
      <c r="P154" s="133"/>
      <c r="Q154" s="133"/>
      <c r="R154" s="133"/>
      <c r="S154" s="133"/>
      <c r="T154" s="133"/>
      <c r="U154" s="133"/>
      <c r="V154" s="133"/>
      <c r="W154" s="133"/>
      <c r="X154" s="133"/>
    </row>
    <row r="155" spans="3:24" s="50" customFormat="1" ht="16.2" hidden="1" x14ac:dyDescent="0.3">
      <c r="C155" s="114"/>
      <c r="D155" s="215"/>
      <c r="E155" s="215"/>
      <c r="G155" s="77"/>
      <c r="H155" s="77"/>
      <c r="I155" s="77"/>
      <c r="J155" s="77"/>
      <c r="K155" s="127"/>
      <c r="L155" s="127"/>
      <c r="M155" s="133"/>
      <c r="N155" s="133"/>
      <c r="O155" s="133"/>
      <c r="P155" s="133"/>
      <c r="Q155" s="133"/>
      <c r="R155" s="133"/>
      <c r="S155" s="133"/>
      <c r="T155" s="133"/>
      <c r="U155" s="133"/>
      <c r="V155" s="133"/>
      <c r="W155" s="133"/>
      <c r="X155" s="133"/>
    </row>
    <row r="156" spans="3:24" s="50" customFormat="1" ht="16.2" hidden="1" x14ac:dyDescent="0.3">
      <c r="C156" s="114"/>
      <c r="D156" s="215"/>
      <c r="E156" s="215"/>
      <c r="G156" s="77"/>
      <c r="H156" s="77"/>
      <c r="I156" s="77"/>
      <c r="J156" s="77"/>
      <c r="K156" s="127"/>
      <c r="L156" s="127"/>
      <c r="M156" s="133"/>
      <c r="N156" s="133"/>
      <c r="O156" s="133"/>
      <c r="P156" s="133"/>
      <c r="Q156" s="133"/>
      <c r="R156" s="133"/>
      <c r="S156" s="133"/>
      <c r="T156" s="133"/>
      <c r="U156" s="133"/>
      <c r="V156" s="133"/>
      <c r="W156" s="133"/>
      <c r="X156" s="133"/>
    </row>
    <row r="157" spans="3:24" s="50" customFormat="1" ht="16.2" hidden="1" x14ac:dyDescent="0.3">
      <c r="C157" s="114"/>
      <c r="D157" s="215"/>
      <c r="E157" s="215"/>
      <c r="G157" s="77"/>
      <c r="H157" s="77"/>
      <c r="I157" s="77"/>
      <c r="J157" s="77"/>
      <c r="K157" s="127"/>
      <c r="L157" s="127"/>
      <c r="M157" s="133"/>
      <c r="N157" s="133"/>
      <c r="O157" s="133"/>
      <c r="P157" s="133"/>
      <c r="Q157" s="133"/>
      <c r="R157" s="133"/>
      <c r="S157" s="133"/>
      <c r="T157" s="133"/>
      <c r="U157" s="133"/>
      <c r="V157" s="133"/>
      <c r="W157" s="133"/>
      <c r="X157" s="133"/>
    </row>
    <row r="158" spans="3:24" s="50" customFormat="1" ht="16.2" hidden="1" x14ac:dyDescent="0.3">
      <c r="C158" s="114"/>
      <c r="D158" s="215"/>
      <c r="E158" s="215"/>
      <c r="G158" s="77"/>
      <c r="H158" s="77"/>
      <c r="I158" s="77"/>
      <c r="J158" s="77"/>
      <c r="K158" s="127"/>
      <c r="L158" s="127"/>
      <c r="M158" s="133"/>
      <c r="N158" s="133"/>
      <c r="O158" s="133"/>
      <c r="P158" s="133"/>
      <c r="Q158" s="133"/>
      <c r="R158" s="133"/>
      <c r="S158" s="133"/>
      <c r="T158" s="133"/>
      <c r="U158" s="133"/>
      <c r="V158" s="133"/>
      <c r="W158" s="133"/>
      <c r="X158" s="133"/>
    </row>
    <row r="159" spans="3:24" s="50" customFormat="1" ht="16.2" hidden="1" x14ac:dyDescent="0.3">
      <c r="C159" s="114"/>
      <c r="D159" s="215"/>
      <c r="E159" s="215"/>
      <c r="G159" s="77"/>
      <c r="H159" s="77"/>
      <c r="I159" s="77"/>
      <c r="J159" s="77"/>
      <c r="K159" s="127"/>
      <c r="L159" s="127"/>
      <c r="M159" s="133"/>
      <c r="N159" s="133"/>
      <c r="O159" s="133"/>
      <c r="P159" s="133"/>
      <c r="Q159" s="133"/>
      <c r="R159" s="133"/>
      <c r="S159" s="133"/>
      <c r="T159" s="133"/>
      <c r="U159" s="133"/>
      <c r="V159" s="133"/>
      <c r="W159" s="133"/>
      <c r="X159" s="133"/>
    </row>
    <row r="160" spans="3:24" s="50" customFormat="1" ht="16.2" hidden="1" x14ac:dyDescent="0.3">
      <c r="C160" s="114"/>
      <c r="D160" s="215"/>
      <c r="E160" s="215"/>
      <c r="G160" s="77"/>
      <c r="H160" s="77"/>
      <c r="I160" s="77"/>
      <c r="J160" s="77"/>
      <c r="K160" s="127"/>
      <c r="L160" s="127"/>
      <c r="M160" s="133"/>
      <c r="N160" s="133"/>
      <c r="O160" s="133"/>
      <c r="P160" s="133"/>
      <c r="Q160" s="133"/>
      <c r="R160" s="133"/>
      <c r="S160" s="133"/>
      <c r="T160" s="133"/>
      <c r="U160" s="133"/>
      <c r="V160" s="133"/>
      <c r="W160" s="133"/>
      <c r="X160" s="133"/>
    </row>
    <row r="161" spans="3:24" s="50" customFormat="1" ht="16.2" hidden="1" x14ac:dyDescent="0.3">
      <c r="C161" s="114"/>
      <c r="D161" s="215"/>
      <c r="E161" s="215"/>
      <c r="G161" s="77"/>
      <c r="H161" s="77"/>
      <c r="I161" s="77"/>
      <c r="J161" s="77"/>
      <c r="K161" s="127"/>
      <c r="L161" s="127"/>
      <c r="M161" s="133"/>
      <c r="N161" s="133"/>
      <c r="O161" s="133"/>
      <c r="P161" s="133"/>
      <c r="Q161" s="133"/>
      <c r="R161" s="133"/>
      <c r="S161" s="133"/>
      <c r="T161" s="133"/>
      <c r="U161" s="133"/>
      <c r="V161" s="133"/>
      <c r="W161" s="133"/>
      <c r="X161" s="133"/>
    </row>
    <row r="162" spans="3:24" s="50" customFormat="1" ht="16.2" hidden="1" x14ac:dyDescent="0.3">
      <c r="C162" s="114"/>
      <c r="D162" s="215"/>
      <c r="E162" s="215"/>
      <c r="G162" s="77"/>
      <c r="H162" s="77"/>
      <c r="I162" s="77"/>
      <c r="J162" s="77"/>
      <c r="K162" s="127"/>
      <c r="L162" s="127"/>
      <c r="M162" s="133"/>
      <c r="N162" s="133"/>
      <c r="O162" s="133"/>
      <c r="P162" s="133"/>
      <c r="Q162" s="133"/>
      <c r="R162" s="133"/>
      <c r="S162" s="133"/>
      <c r="T162" s="133"/>
      <c r="U162" s="133"/>
      <c r="V162" s="133"/>
      <c r="W162" s="133"/>
      <c r="X162" s="133"/>
    </row>
    <row r="163" spans="3:24" s="50" customFormat="1" ht="16.2" hidden="1" x14ac:dyDescent="0.3">
      <c r="C163" s="114"/>
      <c r="D163" s="215"/>
      <c r="E163" s="215"/>
      <c r="G163" s="77"/>
      <c r="H163" s="77"/>
      <c r="I163" s="77"/>
      <c r="J163" s="77"/>
      <c r="K163" s="127"/>
      <c r="L163" s="127"/>
      <c r="M163" s="133"/>
      <c r="N163" s="133"/>
      <c r="O163" s="133"/>
      <c r="P163" s="133"/>
      <c r="Q163" s="133"/>
      <c r="R163" s="133"/>
      <c r="S163" s="133"/>
      <c r="T163" s="133"/>
      <c r="U163" s="133"/>
      <c r="V163" s="133"/>
      <c r="W163" s="133"/>
      <c r="X163" s="133"/>
    </row>
    <row r="164" spans="3:24" s="50" customFormat="1" ht="16.2" hidden="1" x14ac:dyDescent="0.3">
      <c r="C164" s="114"/>
      <c r="D164" s="215"/>
      <c r="E164" s="215"/>
      <c r="G164" s="77"/>
      <c r="H164" s="77"/>
      <c r="I164" s="77"/>
      <c r="J164" s="77"/>
      <c r="K164" s="127"/>
      <c r="L164" s="127"/>
      <c r="M164" s="133"/>
      <c r="N164" s="133"/>
      <c r="O164" s="133"/>
      <c r="P164" s="133"/>
      <c r="Q164" s="133"/>
      <c r="R164" s="133"/>
      <c r="S164" s="133"/>
      <c r="T164" s="133"/>
      <c r="U164" s="133"/>
      <c r="V164" s="133"/>
      <c r="W164" s="133"/>
      <c r="X164" s="133"/>
    </row>
    <row r="165" spans="3:24" s="50" customFormat="1" ht="16.2" hidden="1" x14ac:dyDescent="0.3">
      <c r="C165" s="114"/>
      <c r="D165" s="215"/>
      <c r="E165" s="215"/>
      <c r="G165" s="77"/>
      <c r="H165" s="77"/>
      <c r="I165" s="77"/>
      <c r="J165" s="77"/>
      <c r="K165" s="127"/>
      <c r="L165" s="127"/>
      <c r="M165" s="133"/>
      <c r="N165" s="133"/>
      <c r="O165" s="133"/>
      <c r="P165" s="133"/>
      <c r="Q165" s="133"/>
      <c r="R165" s="133"/>
      <c r="S165" s="133"/>
      <c r="T165" s="133"/>
      <c r="U165" s="133"/>
      <c r="V165" s="133"/>
      <c r="W165" s="133"/>
      <c r="X165" s="133"/>
    </row>
    <row r="166" spans="3:24" s="50" customFormat="1" ht="16.2" hidden="1" x14ac:dyDescent="0.3">
      <c r="C166" s="114"/>
      <c r="D166" s="215"/>
      <c r="E166" s="215"/>
      <c r="G166" s="77"/>
      <c r="H166" s="77"/>
      <c r="I166" s="77"/>
      <c r="J166" s="77"/>
      <c r="K166" s="127"/>
      <c r="L166" s="127"/>
      <c r="M166" s="133"/>
      <c r="N166" s="133"/>
      <c r="O166" s="133"/>
      <c r="P166" s="133"/>
      <c r="Q166" s="133"/>
      <c r="R166" s="133"/>
      <c r="S166" s="133"/>
      <c r="T166" s="133"/>
      <c r="U166" s="133"/>
      <c r="V166" s="133"/>
      <c r="W166" s="133"/>
      <c r="X166" s="133"/>
    </row>
    <row r="167" spans="3:24" s="50" customFormat="1" ht="16.2" hidden="1" x14ac:dyDescent="0.3">
      <c r="C167" s="114"/>
      <c r="D167" s="215"/>
      <c r="E167" s="215"/>
      <c r="G167" s="77"/>
      <c r="H167" s="77"/>
      <c r="I167" s="77"/>
      <c r="J167" s="77"/>
      <c r="K167" s="127"/>
      <c r="L167" s="127"/>
      <c r="M167" s="133"/>
      <c r="N167" s="133"/>
      <c r="O167" s="133"/>
      <c r="P167" s="133"/>
      <c r="Q167" s="133"/>
      <c r="R167" s="133"/>
      <c r="S167" s="133"/>
      <c r="T167" s="133"/>
      <c r="U167" s="133"/>
      <c r="V167" s="133"/>
      <c r="W167" s="133"/>
      <c r="X167" s="133"/>
    </row>
    <row r="168" spans="3:24" s="50" customFormat="1" ht="16.2" hidden="1" x14ac:dyDescent="0.3">
      <c r="C168" s="114"/>
      <c r="D168" s="215"/>
      <c r="E168" s="215"/>
      <c r="G168" s="77"/>
      <c r="H168" s="77"/>
      <c r="I168" s="77"/>
      <c r="J168" s="77"/>
      <c r="K168" s="127"/>
      <c r="L168" s="127"/>
      <c r="M168" s="133"/>
      <c r="N168" s="133"/>
      <c r="O168" s="133"/>
      <c r="P168" s="133"/>
      <c r="Q168" s="133"/>
      <c r="R168" s="133"/>
      <c r="S168" s="133"/>
      <c r="T168" s="133"/>
      <c r="U168" s="133"/>
      <c r="V168" s="133"/>
      <c r="W168" s="133"/>
      <c r="X168" s="133"/>
    </row>
    <row r="169" spans="3:24" s="50" customFormat="1" ht="16.2" hidden="1" x14ac:dyDescent="0.3">
      <c r="C169" s="114"/>
      <c r="D169" s="215"/>
      <c r="E169" s="215"/>
      <c r="G169" s="77"/>
      <c r="H169" s="77"/>
      <c r="I169" s="77"/>
      <c r="J169" s="77"/>
      <c r="K169" s="127"/>
      <c r="L169" s="127"/>
      <c r="M169" s="133"/>
      <c r="N169" s="133"/>
      <c r="O169" s="133"/>
      <c r="P169" s="133"/>
      <c r="Q169" s="133"/>
      <c r="R169" s="133"/>
      <c r="S169" s="133"/>
      <c r="T169" s="133"/>
      <c r="U169" s="133"/>
      <c r="V169" s="133"/>
      <c r="W169" s="133"/>
      <c r="X169" s="133"/>
    </row>
    <row r="170" spans="3:24" s="50" customFormat="1" ht="16.2" hidden="1" x14ac:dyDescent="0.3">
      <c r="C170" s="114"/>
      <c r="D170" s="215"/>
      <c r="E170" s="215"/>
      <c r="G170" s="77"/>
      <c r="H170" s="77"/>
      <c r="I170" s="77"/>
      <c r="J170" s="77"/>
      <c r="K170" s="127"/>
      <c r="L170" s="127"/>
      <c r="M170" s="133"/>
      <c r="N170" s="133"/>
      <c r="O170" s="133"/>
      <c r="P170" s="133"/>
      <c r="Q170" s="133"/>
      <c r="R170" s="133"/>
      <c r="S170" s="133"/>
      <c r="T170" s="133"/>
      <c r="U170" s="133"/>
      <c r="V170" s="133"/>
      <c r="W170" s="133"/>
      <c r="X170" s="133"/>
    </row>
    <row r="171" spans="3:24" s="50" customFormat="1" ht="16.2" hidden="1" x14ac:dyDescent="0.3">
      <c r="C171" s="114"/>
      <c r="D171" s="215"/>
      <c r="E171" s="215"/>
      <c r="G171" s="77"/>
      <c r="H171" s="77"/>
      <c r="I171" s="77"/>
      <c r="J171" s="77"/>
      <c r="K171" s="127"/>
      <c r="L171" s="127"/>
      <c r="M171" s="133"/>
      <c r="N171" s="133"/>
      <c r="O171" s="133"/>
      <c r="P171" s="133"/>
      <c r="Q171" s="133"/>
      <c r="R171" s="133"/>
      <c r="S171" s="133"/>
      <c r="T171" s="133"/>
      <c r="U171" s="133"/>
      <c r="V171" s="133"/>
      <c r="W171" s="133"/>
      <c r="X171" s="133"/>
    </row>
    <row r="172" spans="3:24" s="50" customFormat="1" ht="16.2" hidden="1" x14ac:dyDescent="0.3">
      <c r="C172" s="114"/>
      <c r="D172" s="215"/>
      <c r="E172" s="215"/>
      <c r="G172" s="77"/>
      <c r="H172" s="77"/>
      <c r="I172" s="77"/>
      <c r="J172" s="77"/>
      <c r="K172" s="127"/>
      <c r="L172" s="127"/>
      <c r="M172" s="133"/>
      <c r="N172" s="133"/>
      <c r="O172" s="133"/>
      <c r="P172" s="133"/>
      <c r="Q172" s="133"/>
      <c r="R172" s="133"/>
      <c r="S172" s="133"/>
      <c r="T172" s="133"/>
      <c r="U172" s="133"/>
      <c r="V172" s="133"/>
      <c r="W172" s="133"/>
      <c r="X172" s="133"/>
    </row>
    <row r="173" spans="3:24" s="50" customFormat="1" ht="16.2" hidden="1" x14ac:dyDescent="0.3">
      <c r="C173" s="114"/>
      <c r="D173" s="215"/>
      <c r="E173" s="215"/>
      <c r="G173" s="77"/>
      <c r="H173" s="77"/>
      <c r="I173" s="77"/>
      <c r="J173" s="77"/>
      <c r="K173" s="127"/>
      <c r="L173" s="127"/>
      <c r="M173" s="133"/>
      <c r="N173" s="133"/>
      <c r="O173" s="133"/>
      <c r="P173" s="133"/>
      <c r="Q173" s="133"/>
      <c r="R173" s="133"/>
      <c r="S173" s="133"/>
      <c r="T173" s="133"/>
      <c r="U173" s="133"/>
      <c r="V173" s="133"/>
      <c r="W173" s="133"/>
      <c r="X173" s="133"/>
    </row>
    <row r="174" spans="3:24" s="50" customFormat="1" ht="16.2" hidden="1" x14ac:dyDescent="0.3">
      <c r="C174" s="114"/>
      <c r="D174" s="215"/>
      <c r="E174" s="215"/>
      <c r="G174" s="77"/>
      <c r="H174" s="77"/>
      <c r="I174" s="77"/>
      <c r="J174" s="77"/>
      <c r="K174" s="127"/>
      <c r="L174" s="127"/>
      <c r="M174" s="133"/>
      <c r="N174" s="133"/>
      <c r="O174" s="133"/>
      <c r="P174" s="133"/>
      <c r="Q174" s="133"/>
      <c r="R174" s="133"/>
      <c r="S174" s="133"/>
      <c r="T174" s="133"/>
      <c r="U174" s="133"/>
      <c r="V174" s="133"/>
      <c r="W174" s="133"/>
      <c r="X174" s="133"/>
    </row>
    <row r="175" spans="3:24" s="50" customFormat="1" ht="16.2" hidden="1" x14ac:dyDescent="0.3">
      <c r="C175" s="114"/>
      <c r="D175" s="215"/>
      <c r="E175" s="215"/>
      <c r="G175" s="77"/>
      <c r="H175" s="77"/>
      <c r="I175" s="77"/>
      <c r="J175" s="77"/>
      <c r="K175" s="127"/>
      <c r="L175" s="127"/>
      <c r="M175" s="133"/>
      <c r="N175" s="133"/>
      <c r="O175" s="133"/>
      <c r="P175" s="133"/>
      <c r="Q175" s="133"/>
      <c r="R175" s="133"/>
      <c r="S175" s="133"/>
      <c r="T175" s="133"/>
      <c r="U175" s="133"/>
      <c r="V175" s="133"/>
      <c r="W175" s="133"/>
      <c r="X175" s="133"/>
    </row>
    <row r="176" spans="3:24" s="50" customFormat="1" ht="16.2" hidden="1" x14ac:dyDescent="0.3">
      <c r="C176" s="114"/>
      <c r="D176" s="215"/>
      <c r="E176" s="215"/>
      <c r="G176" s="77"/>
      <c r="H176" s="77"/>
      <c r="I176" s="77"/>
      <c r="J176" s="77"/>
      <c r="K176" s="127"/>
      <c r="L176" s="127"/>
      <c r="M176" s="133"/>
      <c r="N176" s="133"/>
      <c r="O176" s="133"/>
      <c r="P176" s="133"/>
      <c r="Q176" s="133"/>
      <c r="R176" s="133"/>
      <c r="S176" s="133"/>
      <c r="T176" s="133"/>
      <c r="U176" s="133"/>
      <c r="V176" s="133"/>
      <c r="W176" s="133"/>
      <c r="X176" s="133"/>
    </row>
    <row r="177" spans="3:24" s="50" customFormat="1" ht="16.2" hidden="1" x14ac:dyDescent="0.3">
      <c r="C177" s="114"/>
      <c r="D177" s="215"/>
      <c r="E177" s="215"/>
      <c r="G177" s="77"/>
      <c r="H177" s="77"/>
      <c r="I177" s="77"/>
      <c r="J177" s="77"/>
      <c r="K177" s="127"/>
      <c r="L177" s="127"/>
      <c r="M177" s="133"/>
      <c r="N177" s="133"/>
      <c r="O177" s="133"/>
      <c r="P177" s="133"/>
      <c r="Q177" s="133"/>
      <c r="R177" s="133"/>
      <c r="S177" s="133"/>
      <c r="T177" s="133"/>
      <c r="U177" s="133"/>
      <c r="V177" s="133"/>
      <c r="W177" s="133"/>
      <c r="X177" s="133"/>
    </row>
    <row r="178" spans="3:24" s="50" customFormat="1" ht="16.2" hidden="1" x14ac:dyDescent="0.3">
      <c r="C178" s="114"/>
      <c r="D178" s="215"/>
      <c r="E178" s="215"/>
      <c r="G178" s="77"/>
      <c r="H178" s="77"/>
      <c r="I178" s="77"/>
      <c r="J178" s="77"/>
      <c r="K178" s="127"/>
      <c r="L178" s="127"/>
      <c r="M178" s="133"/>
      <c r="N178" s="133"/>
      <c r="O178" s="133"/>
      <c r="P178" s="133"/>
      <c r="Q178" s="133"/>
      <c r="R178" s="133"/>
      <c r="S178" s="133"/>
      <c r="T178" s="133"/>
      <c r="U178" s="133"/>
      <c r="V178" s="133"/>
      <c r="W178" s="133"/>
      <c r="X178" s="133"/>
    </row>
    <row r="179" spans="3:24" s="50" customFormat="1" ht="16.2" hidden="1" x14ac:dyDescent="0.3">
      <c r="C179" s="114"/>
      <c r="D179" s="215"/>
      <c r="E179" s="215"/>
      <c r="G179" s="77"/>
      <c r="H179" s="77"/>
      <c r="I179" s="77"/>
      <c r="J179" s="77"/>
      <c r="K179" s="127"/>
      <c r="L179" s="127"/>
      <c r="M179" s="133"/>
      <c r="N179" s="133"/>
      <c r="O179" s="133"/>
      <c r="P179" s="133"/>
      <c r="Q179" s="133"/>
      <c r="R179" s="133"/>
      <c r="S179" s="133"/>
      <c r="T179" s="133"/>
      <c r="U179" s="133"/>
      <c r="V179" s="133"/>
      <c r="W179" s="133"/>
      <c r="X179" s="133"/>
    </row>
    <row r="180" spans="3:24" s="50" customFormat="1" ht="16.2" hidden="1" x14ac:dyDescent="0.3">
      <c r="C180" s="114"/>
      <c r="D180" s="215"/>
      <c r="E180" s="215"/>
      <c r="G180" s="77"/>
      <c r="H180" s="77"/>
      <c r="I180" s="77"/>
      <c r="J180" s="77"/>
      <c r="K180" s="127"/>
      <c r="L180" s="127"/>
      <c r="M180" s="133"/>
      <c r="N180" s="133"/>
      <c r="O180" s="133"/>
      <c r="P180" s="133"/>
      <c r="Q180" s="133"/>
      <c r="R180" s="133"/>
      <c r="S180" s="133"/>
      <c r="T180" s="133"/>
      <c r="U180" s="133"/>
      <c r="V180" s="133"/>
      <c r="W180" s="133"/>
      <c r="X180" s="133"/>
    </row>
    <row r="181" spans="3:24" s="50" customFormat="1" ht="16.2" hidden="1" x14ac:dyDescent="0.3">
      <c r="C181" s="114"/>
      <c r="D181" s="215"/>
      <c r="E181" s="215"/>
      <c r="G181" s="77"/>
      <c r="H181" s="77"/>
      <c r="I181" s="77"/>
      <c r="J181" s="77"/>
      <c r="K181" s="127"/>
      <c r="L181" s="127"/>
      <c r="M181" s="133"/>
      <c r="N181" s="133"/>
      <c r="O181" s="133"/>
      <c r="P181" s="133"/>
      <c r="Q181" s="133"/>
      <c r="R181" s="133"/>
      <c r="S181" s="133"/>
      <c r="T181" s="133"/>
      <c r="U181" s="133"/>
      <c r="V181" s="133"/>
      <c r="W181" s="133"/>
      <c r="X181" s="133"/>
    </row>
    <row r="182" spans="3:24" s="50" customFormat="1" ht="16.2" hidden="1" x14ac:dyDescent="0.3">
      <c r="C182" s="114"/>
      <c r="D182" s="215"/>
      <c r="E182" s="215"/>
      <c r="G182" s="77"/>
      <c r="H182" s="77"/>
      <c r="I182" s="77"/>
      <c r="J182" s="77"/>
      <c r="K182" s="127"/>
      <c r="L182" s="127"/>
      <c r="M182" s="133"/>
      <c r="N182" s="133"/>
      <c r="O182" s="133"/>
      <c r="P182" s="133"/>
      <c r="Q182" s="133"/>
      <c r="R182" s="133"/>
      <c r="S182" s="133"/>
      <c r="T182" s="133"/>
      <c r="U182" s="133"/>
      <c r="V182" s="133"/>
      <c r="W182" s="133"/>
      <c r="X182" s="133"/>
    </row>
    <row r="183" spans="3:24" s="50" customFormat="1" ht="16.2" hidden="1" x14ac:dyDescent="0.3">
      <c r="C183" s="114"/>
      <c r="D183" s="215"/>
      <c r="E183" s="215"/>
      <c r="G183" s="77"/>
      <c r="H183" s="77"/>
      <c r="I183" s="77"/>
      <c r="J183" s="77"/>
      <c r="K183" s="127"/>
      <c r="L183" s="127"/>
      <c r="M183" s="133"/>
      <c r="N183" s="133"/>
      <c r="O183" s="133"/>
      <c r="P183" s="133"/>
      <c r="Q183" s="133"/>
      <c r="R183" s="133"/>
      <c r="S183" s="133"/>
      <c r="T183" s="133"/>
      <c r="U183" s="133"/>
      <c r="V183" s="133"/>
      <c r="W183" s="133"/>
      <c r="X183" s="133"/>
    </row>
    <row r="184" spans="3:24" s="50" customFormat="1" ht="16.2" hidden="1" x14ac:dyDescent="0.3">
      <c r="C184" s="114"/>
      <c r="D184" s="215"/>
      <c r="E184" s="215"/>
      <c r="G184" s="77"/>
      <c r="H184" s="77"/>
      <c r="I184" s="77"/>
      <c r="J184" s="77"/>
      <c r="K184" s="127"/>
      <c r="L184" s="127"/>
      <c r="M184" s="133"/>
      <c r="N184" s="133"/>
      <c r="O184" s="133"/>
      <c r="P184" s="133"/>
      <c r="Q184" s="133"/>
      <c r="R184" s="133"/>
      <c r="S184" s="133"/>
      <c r="T184" s="133"/>
      <c r="U184" s="133"/>
      <c r="V184" s="133"/>
      <c r="W184" s="133"/>
      <c r="X184" s="133"/>
    </row>
    <row r="185" spans="3:24" s="50" customFormat="1" ht="16.2" hidden="1" x14ac:dyDescent="0.3">
      <c r="C185" s="114"/>
      <c r="D185" s="215"/>
      <c r="E185" s="215"/>
      <c r="G185" s="77"/>
      <c r="H185" s="77"/>
      <c r="I185" s="77"/>
      <c r="J185" s="77"/>
      <c r="K185" s="127"/>
      <c r="L185" s="127"/>
      <c r="M185" s="133"/>
      <c r="N185" s="133"/>
      <c r="O185" s="133"/>
      <c r="P185" s="133"/>
      <c r="Q185" s="133"/>
      <c r="R185" s="133"/>
      <c r="S185" s="133"/>
      <c r="T185" s="133"/>
      <c r="U185" s="133"/>
      <c r="V185" s="133"/>
      <c r="W185" s="133"/>
      <c r="X185" s="133"/>
    </row>
    <row r="186" spans="3:24" s="50" customFormat="1" ht="16.2" hidden="1" x14ac:dyDescent="0.3">
      <c r="C186" s="114"/>
      <c r="D186" s="215"/>
      <c r="E186" s="215"/>
      <c r="G186" s="77"/>
      <c r="H186" s="77"/>
      <c r="I186" s="77"/>
      <c r="J186" s="77"/>
      <c r="K186" s="127"/>
      <c r="L186" s="127"/>
      <c r="M186" s="133"/>
      <c r="N186" s="133"/>
      <c r="O186" s="133"/>
      <c r="P186" s="133"/>
      <c r="Q186" s="133"/>
      <c r="R186" s="133"/>
      <c r="S186" s="133"/>
      <c r="T186" s="133"/>
      <c r="U186" s="133"/>
      <c r="V186" s="133"/>
      <c r="W186" s="133"/>
      <c r="X186" s="133"/>
    </row>
    <row r="187" spans="3:24" s="50" customFormat="1" ht="16.2" hidden="1" x14ac:dyDescent="0.3">
      <c r="C187" s="114"/>
      <c r="D187" s="215"/>
      <c r="E187" s="215"/>
      <c r="G187" s="77"/>
      <c r="H187" s="77"/>
      <c r="I187" s="77"/>
      <c r="J187" s="77"/>
      <c r="K187" s="127"/>
      <c r="L187" s="127"/>
      <c r="M187" s="133"/>
      <c r="N187" s="133"/>
      <c r="O187" s="133"/>
      <c r="P187" s="133"/>
      <c r="Q187" s="133"/>
      <c r="R187" s="133"/>
      <c r="S187" s="133"/>
      <c r="T187" s="133"/>
      <c r="U187" s="133"/>
      <c r="V187" s="133"/>
      <c r="W187" s="133"/>
      <c r="X187" s="133"/>
    </row>
    <row r="188" spans="3:24" s="50" customFormat="1" ht="16.2" hidden="1" x14ac:dyDescent="0.3">
      <c r="C188" s="114"/>
      <c r="D188" s="215"/>
      <c r="E188" s="215"/>
      <c r="G188" s="77"/>
      <c r="H188" s="77"/>
      <c r="I188" s="77"/>
      <c r="J188" s="77"/>
      <c r="K188" s="127"/>
      <c r="L188" s="127"/>
      <c r="M188" s="133"/>
      <c r="N188" s="133"/>
      <c r="O188" s="133"/>
      <c r="P188" s="133"/>
      <c r="Q188" s="133"/>
      <c r="R188" s="133"/>
      <c r="S188" s="133"/>
      <c r="T188" s="133"/>
      <c r="U188" s="133"/>
      <c r="V188" s="133"/>
      <c r="W188" s="133"/>
      <c r="X188" s="133"/>
    </row>
    <row r="189" spans="3:24" s="50" customFormat="1" ht="16.2" hidden="1" x14ac:dyDescent="0.3">
      <c r="C189" s="114"/>
      <c r="D189" s="215"/>
      <c r="E189" s="215"/>
      <c r="G189" s="77"/>
      <c r="H189" s="77"/>
      <c r="I189" s="77"/>
      <c r="J189" s="77"/>
      <c r="K189" s="127"/>
      <c r="L189" s="127"/>
      <c r="M189" s="133"/>
      <c r="N189" s="133"/>
      <c r="O189" s="133"/>
      <c r="P189" s="133"/>
      <c r="Q189" s="133"/>
      <c r="R189" s="133"/>
      <c r="S189" s="133"/>
      <c r="T189" s="133"/>
      <c r="U189" s="133"/>
      <c r="V189" s="133"/>
      <c r="W189" s="133"/>
      <c r="X189" s="133"/>
    </row>
    <row r="190" spans="3:24" s="50" customFormat="1" ht="16.2" hidden="1" x14ac:dyDescent="0.3">
      <c r="C190" s="114"/>
      <c r="D190" s="215"/>
      <c r="E190" s="215"/>
      <c r="G190" s="77"/>
      <c r="H190" s="77"/>
      <c r="I190" s="77"/>
      <c r="J190" s="77"/>
      <c r="K190" s="127"/>
      <c r="L190" s="127"/>
      <c r="M190" s="133"/>
      <c r="N190" s="133"/>
      <c r="O190" s="133"/>
      <c r="P190" s="133"/>
      <c r="Q190" s="133"/>
      <c r="R190" s="133"/>
      <c r="S190" s="133"/>
      <c r="T190" s="133"/>
      <c r="U190" s="133"/>
      <c r="V190" s="133"/>
      <c r="W190" s="133"/>
      <c r="X190" s="133"/>
    </row>
    <row r="191" spans="3:24" s="50" customFormat="1" ht="16.2" hidden="1" x14ac:dyDescent="0.3">
      <c r="C191" s="114"/>
      <c r="D191" s="215"/>
      <c r="E191" s="215"/>
      <c r="G191" s="77"/>
      <c r="H191" s="77"/>
      <c r="I191" s="77"/>
      <c r="J191" s="77"/>
      <c r="K191" s="127"/>
      <c r="L191" s="127"/>
      <c r="M191" s="133"/>
      <c r="N191" s="133"/>
      <c r="O191" s="133"/>
      <c r="P191" s="133"/>
      <c r="Q191" s="133"/>
      <c r="R191" s="133"/>
      <c r="S191" s="133"/>
      <c r="T191" s="133"/>
      <c r="U191" s="133"/>
      <c r="V191" s="133"/>
      <c r="W191" s="133"/>
      <c r="X191" s="133"/>
    </row>
    <row r="192" spans="3:24" s="50" customFormat="1" ht="16.2" hidden="1" x14ac:dyDescent="0.3">
      <c r="C192" s="114"/>
      <c r="D192" s="215"/>
      <c r="E192" s="215"/>
      <c r="G192" s="77"/>
      <c r="H192" s="77"/>
      <c r="I192" s="77"/>
      <c r="J192" s="77"/>
      <c r="K192" s="127"/>
      <c r="L192" s="127"/>
      <c r="M192" s="133"/>
      <c r="N192" s="133"/>
      <c r="O192" s="133"/>
      <c r="P192" s="133"/>
      <c r="Q192" s="133"/>
      <c r="R192" s="133"/>
      <c r="S192" s="133"/>
      <c r="T192" s="133"/>
      <c r="U192" s="133"/>
      <c r="V192" s="133"/>
      <c r="W192" s="133"/>
      <c r="X192" s="133"/>
    </row>
    <row r="193" spans="3:24" s="50" customFormat="1" ht="16.2" hidden="1" x14ac:dyDescent="0.3">
      <c r="C193" s="114"/>
      <c r="D193" s="215"/>
      <c r="E193" s="215"/>
      <c r="G193" s="77"/>
      <c r="H193" s="77"/>
      <c r="I193" s="77"/>
      <c r="J193" s="77"/>
      <c r="K193" s="127"/>
      <c r="L193" s="127"/>
      <c r="M193" s="133"/>
      <c r="N193" s="133"/>
      <c r="O193" s="133"/>
      <c r="P193" s="133"/>
      <c r="Q193" s="133"/>
      <c r="R193" s="133"/>
      <c r="S193" s="133"/>
      <c r="T193" s="133"/>
      <c r="U193" s="133"/>
      <c r="V193" s="133"/>
      <c r="W193" s="133"/>
      <c r="X193" s="133"/>
    </row>
    <row r="194" spans="3:24" s="50" customFormat="1" ht="16.2" hidden="1" x14ac:dyDescent="0.3">
      <c r="C194" s="114"/>
      <c r="D194" s="215"/>
      <c r="E194" s="215"/>
      <c r="G194" s="77"/>
      <c r="H194" s="77"/>
      <c r="I194" s="77"/>
      <c r="J194" s="77"/>
      <c r="K194" s="127"/>
      <c r="L194" s="127"/>
      <c r="M194" s="133"/>
      <c r="N194" s="133"/>
      <c r="O194" s="133"/>
      <c r="P194" s="133"/>
      <c r="Q194" s="133"/>
      <c r="R194" s="133"/>
      <c r="S194" s="133"/>
      <c r="T194" s="133"/>
      <c r="U194" s="133"/>
      <c r="V194" s="133"/>
      <c r="W194" s="133"/>
      <c r="X194" s="133"/>
    </row>
    <row r="195" spans="3:24" s="50" customFormat="1" ht="16.2" hidden="1" x14ac:dyDescent="0.3">
      <c r="C195" s="114"/>
      <c r="D195" s="215"/>
      <c r="E195" s="215"/>
      <c r="G195" s="77"/>
      <c r="H195" s="77"/>
      <c r="I195" s="77"/>
      <c r="J195" s="77"/>
      <c r="K195" s="127"/>
      <c r="L195" s="127"/>
      <c r="M195" s="133"/>
      <c r="N195" s="133"/>
      <c r="O195" s="133"/>
      <c r="P195" s="133"/>
      <c r="Q195" s="133"/>
      <c r="R195" s="133"/>
      <c r="S195" s="133"/>
      <c r="T195" s="133"/>
      <c r="U195" s="133"/>
      <c r="V195" s="133"/>
      <c r="W195" s="133"/>
      <c r="X195" s="133"/>
    </row>
    <row r="196" spans="3:24" s="50" customFormat="1" ht="16.2" hidden="1" x14ac:dyDescent="0.3">
      <c r="C196" s="114"/>
      <c r="D196" s="215"/>
      <c r="E196" s="215"/>
      <c r="G196" s="77"/>
      <c r="H196" s="77"/>
      <c r="I196" s="77"/>
      <c r="J196" s="77"/>
      <c r="K196" s="127"/>
      <c r="L196" s="127"/>
      <c r="M196" s="133"/>
      <c r="N196" s="133"/>
      <c r="O196" s="133"/>
      <c r="P196" s="133"/>
      <c r="Q196" s="133"/>
      <c r="R196" s="133"/>
      <c r="S196" s="133"/>
      <c r="T196" s="133"/>
      <c r="U196" s="133"/>
      <c r="V196" s="133"/>
      <c r="W196" s="133"/>
      <c r="X196" s="133"/>
    </row>
    <row r="197" spans="3:24" s="50" customFormat="1" ht="16.2" hidden="1" x14ac:dyDescent="0.3">
      <c r="C197" s="114"/>
      <c r="D197" s="215"/>
      <c r="E197" s="215"/>
      <c r="G197" s="77"/>
      <c r="H197" s="77"/>
      <c r="I197" s="77"/>
      <c r="J197" s="77"/>
      <c r="K197" s="127"/>
      <c r="L197" s="127"/>
      <c r="M197" s="133"/>
      <c r="N197" s="133"/>
      <c r="O197" s="133"/>
      <c r="P197" s="133"/>
      <c r="Q197" s="133"/>
      <c r="R197" s="133"/>
      <c r="S197" s="133"/>
      <c r="T197" s="133"/>
      <c r="U197" s="133"/>
      <c r="V197" s="133"/>
      <c r="W197" s="133"/>
      <c r="X197" s="133"/>
    </row>
    <row r="198" spans="3:24" s="50" customFormat="1" ht="16.2" hidden="1" x14ac:dyDescent="0.3">
      <c r="C198" s="114"/>
      <c r="D198" s="215"/>
      <c r="E198" s="215"/>
      <c r="G198" s="77"/>
      <c r="H198" s="77"/>
      <c r="I198" s="77"/>
      <c r="J198" s="77"/>
      <c r="K198" s="127"/>
      <c r="L198" s="127"/>
      <c r="M198" s="133"/>
      <c r="N198" s="133"/>
      <c r="O198" s="133"/>
      <c r="P198" s="133"/>
      <c r="Q198" s="133"/>
      <c r="R198" s="133"/>
      <c r="S198" s="133"/>
      <c r="T198" s="133"/>
      <c r="U198" s="133"/>
      <c r="V198" s="133"/>
      <c r="W198" s="133"/>
      <c r="X198" s="133"/>
    </row>
    <row r="199" spans="3:24" s="50" customFormat="1" ht="16.2" hidden="1" x14ac:dyDescent="0.3">
      <c r="C199" s="114"/>
      <c r="D199" s="215"/>
      <c r="E199" s="215"/>
      <c r="G199" s="77"/>
      <c r="H199" s="77"/>
      <c r="I199" s="77"/>
      <c r="J199" s="77"/>
      <c r="K199" s="127"/>
      <c r="L199" s="127"/>
      <c r="M199" s="133"/>
      <c r="N199" s="133"/>
      <c r="O199" s="133"/>
      <c r="P199" s="133"/>
      <c r="Q199" s="133"/>
      <c r="R199" s="133"/>
      <c r="S199" s="133"/>
      <c r="T199" s="133"/>
      <c r="U199" s="133"/>
      <c r="V199" s="133"/>
      <c r="W199" s="133"/>
      <c r="X199" s="133"/>
    </row>
    <row r="200" spans="3:24" s="50" customFormat="1" ht="16.2" hidden="1" x14ac:dyDescent="0.3">
      <c r="C200" s="114"/>
      <c r="D200" s="215"/>
      <c r="E200" s="215"/>
      <c r="G200" s="77"/>
      <c r="H200" s="77"/>
      <c r="I200" s="77"/>
      <c r="J200" s="77"/>
      <c r="K200" s="127"/>
      <c r="L200" s="127"/>
      <c r="M200" s="133"/>
      <c r="N200" s="133"/>
      <c r="O200" s="133"/>
      <c r="P200" s="133"/>
      <c r="Q200" s="133"/>
      <c r="R200" s="133"/>
      <c r="S200" s="133"/>
      <c r="T200" s="133"/>
      <c r="U200" s="133"/>
      <c r="V200" s="133"/>
      <c r="W200" s="133"/>
      <c r="X200" s="133"/>
    </row>
    <row r="201" spans="3:24" s="50" customFormat="1" ht="16.2" hidden="1" x14ac:dyDescent="0.3">
      <c r="C201" s="114"/>
      <c r="D201" s="215"/>
      <c r="E201" s="215"/>
      <c r="G201" s="77"/>
      <c r="H201" s="77"/>
      <c r="I201" s="77"/>
      <c r="J201" s="77"/>
      <c r="K201" s="127"/>
      <c r="L201" s="127"/>
      <c r="M201" s="133"/>
      <c r="N201" s="133"/>
      <c r="O201" s="133"/>
      <c r="P201" s="133"/>
      <c r="Q201" s="133"/>
      <c r="R201" s="133"/>
      <c r="S201" s="133"/>
      <c r="T201" s="133"/>
      <c r="U201" s="133"/>
      <c r="V201" s="133"/>
      <c r="W201" s="133"/>
      <c r="X201" s="133"/>
    </row>
    <row r="202" spans="3:24" s="50" customFormat="1" ht="16.2" hidden="1" x14ac:dyDescent="0.3">
      <c r="C202" s="114"/>
      <c r="D202" s="215"/>
      <c r="E202" s="215"/>
      <c r="G202" s="77"/>
      <c r="H202" s="77"/>
      <c r="I202" s="77"/>
      <c r="J202" s="77"/>
      <c r="K202" s="127"/>
      <c r="L202" s="127"/>
      <c r="M202" s="133"/>
      <c r="N202" s="133"/>
      <c r="O202" s="133"/>
      <c r="P202" s="133"/>
      <c r="Q202" s="133"/>
      <c r="R202" s="133"/>
      <c r="S202" s="133"/>
      <c r="T202" s="133"/>
      <c r="U202" s="133"/>
      <c r="V202" s="133"/>
      <c r="W202" s="133"/>
      <c r="X202" s="133"/>
    </row>
    <row r="203" spans="3:24" s="50" customFormat="1" ht="16.2" hidden="1" x14ac:dyDescent="0.3">
      <c r="C203" s="114"/>
      <c r="D203" s="215"/>
      <c r="E203" s="215"/>
      <c r="G203" s="77"/>
      <c r="H203" s="77"/>
      <c r="I203" s="77"/>
      <c r="J203" s="77"/>
      <c r="K203" s="127"/>
      <c r="L203" s="127"/>
      <c r="M203" s="133"/>
      <c r="N203" s="133"/>
      <c r="O203" s="133"/>
      <c r="P203" s="133"/>
      <c r="Q203" s="133"/>
      <c r="R203" s="133"/>
      <c r="S203" s="133"/>
      <c r="T203" s="133"/>
      <c r="U203" s="133"/>
      <c r="V203" s="133"/>
      <c r="W203" s="133"/>
      <c r="X203" s="133"/>
    </row>
    <row r="204" spans="3:24" s="50" customFormat="1" ht="16.2" hidden="1" x14ac:dyDescent="0.3">
      <c r="C204" s="114"/>
      <c r="D204" s="215"/>
      <c r="E204" s="215"/>
      <c r="G204" s="77"/>
      <c r="H204" s="77"/>
      <c r="I204" s="77"/>
      <c r="J204" s="77"/>
      <c r="K204" s="127"/>
      <c r="L204" s="127"/>
      <c r="M204" s="133"/>
      <c r="N204" s="133"/>
      <c r="O204" s="133"/>
      <c r="P204" s="133"/>
      <c r="Q204" s="133"/>
      <c r="R204" s="133"/>
      <c r="S204" s="133"/>
      <c r="T204" s="133"/>
      <c r="U204" s="133"/>
      <c r="V204" s="133"/>
      <c r="W204" s="133"/>
      <c r="X204" s="133"/>
    </row>
    <row r="205" spans="3:24" s="50" customFormat="1" ht="16.2" hidden="1" x14ac:dyDescent="0.3">
      <c r="C205" s="114"/>
      <c r="D205" s="215"/>
      <c r="E205" s="215"/>
      <c r="G205" s="77"/>
      <c r="H205" s="77"/>
      <c r="I205" s="77"/>
      <c r="J205" s="77"/>
      <c r="K205" s="127"/>
      <c r="L205" s="127"/>
      <c r="M205" s="133"/>
      <c r="N205" s="133"/>
      <c r="O205" s="133"/>
      <c r="P205" s="133"/>
      <c r="Q205" s="133"/>
      <c r="R205" s="133"/>
      <c r="S205" s="133"/>
      <c r="T205" s="133"/>
      <c r="U205" s="133"/>
      <c r="V205" s="133"/>
      <c r="W205" s="133"/>
      <c r="X205" s="133"/>
    </row>
    <row r="206" spans="3:24" s="50" customFormat="1" ht="16.2" hidden="1" x14ac:dyDescent="0.3">
      <c r="C206" s="114"/>
      <c r="D206" s="215"/>
      <c r="E206" s="215"/>
      <c r="G206" s="77"/>
      <c r="H206" s="77"/>
      <c r="I206" s="77"/>
      <c r="J206" s="77"/>
      <c r="K206" s="127"/>
      <c r="L206" s="127"/>
      <c r="M206" s="133"/>
      <c r="N206" s="133"/>
      <c r="O206" s="133"/>
      <c r="P206" s="133"/>
      <c r="Q206" s="133"/>
      <c r="R206" s="133"/>
      <c r="S206" s="133"/>
      <c r="T206" s="133"/>
      <c r="U206" s="133"/>
      <c r="V206" s="133"/>
      <c r="W206" s="133"/>
      <c r="X206" s="133"/>
    </row>
    <row r="207" spans="3:24" s="50" customFormat="1" ht="16.2" hidden="1" x14ac:dyDescent="0.3">
      <c r="C207" s="114"/>
      <c r="D207" s="215"/>
      <c r="E207" s="215"/>
      <c r="G207" s="77"/>
      <c r="H207" s="77"/>
      <c r="I207" s="77"/>
      <c r="J207" s="77"/>
      <c r="K207" s="127"/>
      <c r="L207" s="127"/>
      <c r="M207" s="133"/>
      <c r="N207" s="133"/>
      <c r="O207" s="133"/>
      <c r="P207" s="133"/>
      <c r="Q207" s="133"/>
      <c r="R207" s="133"/>
      <c r="S207" s="133"/>
      <c r="T207" s="133"/>
      <c r="U207" s="133"/>
      <c r="V207" s="133"/>
      <c r="W207" s="133"/>
      <c r="X207" s="133"/>
    </row>
    <row r="208" spans="3:24" s="50" customFormat="1" ht="16.2" hidden="1" x14ac:dyDescent="0.3">
      <c r="C208" s="114"/>
      <c r="D208" s="215"/>
      <c r="E208" s="215"/>
      <c r="G208" s="77"/>
      <c r="H208" s="77"/>
      <c r="I208" s="77"/>
      <c r="J208" s="77"/>
      <c r="K208" s="127"/>
      <c r="L208" s="127"/>
      <c r="M208" s="133"/>
      <c r="N208" s="133"/>
      <c r="O208" s="133"/>
      <c r="P208" s="133"/>
      <c r="Q208" s="133"/>
      <c r="R208" s="133"/>
      <c r="S208" s="133"/>
      <c r="T208" s="133"/>
      <c r="U208" s="133"/>
      <c r="V208" s="133"/>
      <c r="W208" s="133"/>
      <c r="X208" s="133"/>
    </row>
    <row r="209" spans="3:24" s="50" customFormat="1" ht="16.2" hidden="1" x14ac:dyDescent="0.3">
      <c r="C209" s="114"/>
      <c r="D209" s="215"/>
      <c r="E209" s="215"/>
      <c r="G209" s="77"/>
      <c r="H209" s="77"/>
      <c r="I209" s="77"/>
      <c r="J209" s="77"/>
      <c r="K209" s="127"/>
      <c r="L209" s="127"/>
      <c r="M209" s="133"/>
      <c r="N209" s="133"/>
      <c r="O209" s="133"/>
      <c r="P209" s="133"/>
      <c r="Q209" s="133"/>
      <c r="R209" s="133"/>
      <c r="S209" s="133"/>
      <c r="T209" s="133"/>
      <c r="U209" s="133"/>
      <c r="V209" s="133"/>
      <c r="W209" s="133"/>
      <c r="X209" s="133"/>
    </row>
    <row r="210" spans="3:24" s="50" customFormat="1" ht="16.2" hidden="1" x14ac:dyDescent="0.3">
      <c r="C210" s="114"/>
      <c r="D210" s="215"/>
      <c r="E210" s="215"/>
      <c r="G210" s="77"/>
      <c r="H210" s="77"/>
      <c r="I210" s="77"/>
      <c r="J210" s="77"/>
      <c r="K210" s="127"/>
      <c r="L210" s="127"/>
      <c r="M210" s="133"/>
      <c r="N210" s="133"/>
      <c r="O210" s="133"/>
      <c r="P210" s="133"/>
      <c r="Q210" s="133"/>
      <c r="R210" s="133"/>
      <c r="S210" s="133"/>
      <c r="T210" s="133"/>
      <c r="U210" s="133"/>
      <c r="V210" s="133"/>
      <c r="W210" s="133"/>
      <c r="X210" s="133"/>
    </row>
    <row r="211" spans="3:24" s="50" customFormat="1" ht="16.2" hidden="1" x14ac:dyDescent="0.3">
      <c r="C211" s="114"/>
      <c r="D211" s="215"/>
      <c r="E211" s="215"/>
      <c r="G211" s="77"/>
      <c r="H211" s="77"/>
      <c r="I211" s="77"/>
      <c r="J211" s="77"/>
      <c r="K211" s="127"/>
      <c r="L211" s="127"/>
      <c r="M211" s="133"/>
      <c r="N211" s="133"/>
      <c r="O211" s="133"/>
      <c r="P211" s="133"/>
      <c r="Q211" s="133"/>
      <c r="R211" s="133"/>
      <c r="S211" s="133"/>
      <c r="T211" s="133"/>
      <c r="U211" s="133"/>
      <c r="V211" s="133"/>
      <c r="W211" s="133"/>
      <c r="X211" s="133"/>
    </row>
    <row r="212" spans="3:24" s="50" customFormat="1" ht="16.2" hidden="1" x14ac:dyDescent="0.3">
      <c r="C212" s="114"/>
      <c r="D212" s="215"/>
      <c r="E212" s="215"/>
      <c r="G212" s="77"/>
      <c r="H212" s="77"/>
      <c r="I212" s="77"/>
      <c r="J212" s="77"/>
      <c r="K212" s="127"/>
      <c r="L212" s="127"/>
      <c r="M212" s="133"/>
      <c r="N212" s="133"/>
      <c r="O212" s="133"/>
      <c r="P212" s="133"/>
      <c r="Q212" s="133"/>
      <c r="R212" s="133"/>
      <c r="S212" s="133"/>
      <c r="T212" s="133"/>
      <c r="U212" s="133"/>
      <c r="V212" s="133"/>
      <c r="W212" s="133"/>
      <c r="X212" s="133"/>
    </row>
    <row r="213" spans="3:24" s="50" customFormat="1" ht="16.2" hidden="1" x14ac:dyDescent="0.3">
      <c r="C213" s="114"/>
      <c r="D213" s="215"/>
      <c r="E213" s="215"/>
      <c r="G213" s="77"/>
      <c r="H213" s="77"/>
      <c r="I213" s="77"/>
      <c r="J213" s="77"/>
      <c r="K213" s="127"/>
      <c r="L213" s="127"/>
      <c r="M213" s="133"/>
      <c r="N213" s="133"/>
      <c r="O213" s="133"/>
      <c r="P213" s="133"/>
      <c r="Q213" s="133"/>
      <c r="R213" s="133"/>
      <c r="S213" s="133"/>
      <c r="T213" s="133"/>
      <c r="U213" s="133"/>
      <c r="V213" s="133"/>
      <c r="W213" s="133"/>
      <c r="X213" s="133"/>
    </row>
    <row r="214" spans="3:24" s="50" customFormat="1" ht="16.2" hidden="1" x14ac:dyDescent="0.3">
      <c r="C214" s="114"/>
      <c r="D214" s="215"/>
      <c r="E214" s="215"/>
      <c r="G214" s="77"/>
      <c r="H214" s="77"/>
      <c r="I214" s="77"/>
      <c r="J214" s="77"/>
      <c r="K214" s="127"/>
      <c r="L214" s="127"/>
      <c r="M214" s="133"/>
      <c r="N214" s="133"/>
      <c r="O214" s="133"/>
      <c r="P214" s="133"/>
      <c r="Q214" s="133"/>
      <c r="R214" s="133"/>
      <c r="S214" s="133"/>
      <c r="T214" s="133"/>
      <c r="U214" s="133"/>
      <c r="V214" s="133"/>
      <c r="W214" s="133"/>
      <c r="X214" s="133"/>
    </row>
    <row r="215" spans="3:24" s="50" customFormat="1" ht="16.2" hidden="1" x14ac:dyDescent="0.3">
      <c r="C215" s="114"/>
      <c r="D215" s="215"/>
      <c r="E215" s="215"/>
      <c r="G215" s="77"/>
      <c r="H215" s="77"/>
      <c r="I215" s="77"/>
      <c r="J215" s="77"/>
      <c r="K215" s="127"/>
      <c r="L215" s="127"/>
      <c r="M215" s="133"/>
      <c r="N215" s="133"/>
      <c r="O215" s="133"/>
      <c r="P215" s="133"/>
      <c r="Q215" s="133"/>
      <c r="R215" s="133"/>
      <c r="S215" s="133"/>
      <c r="T215" s="133"/>
      <c r="U215" s="133"/>
      <c r="V215" s="133"/>
      <c r="W215" s="133"/>
      <c r="X215" s="133"/>
    </row>
    <row r="216" spans="3:24" s="50" customFormat="1" ht="16.2" hidden="1" x14ac:dyDescent="0.3">
      <c r="C216" s="114"/>
      <c r="D216" s="215"/>
      <c r="E216" s="215"/>
      <c r="G216" s="77"/>
      <c r="H216" s="77"/>
      <c r="I216" s="77"/>
      <c r="J216" s="77"/>
      <c r="K216" s="127"/>
      <c r="L216" s="127"/>
      <c r="M216" s="133"/>
      <c r="N216" s="133"/>
      <c r="O216" s="133"/>
      <c r="P216" s="133"/>
      <c r="Q216" s="133"/>
      <c r="R216" s="133"/>
      <c r="S216" s="133"/>
      <c r="T216" s="133"/>
      <c r="U216" s="133"/>
      <c r="V216" s="133"/>
      <c r="W216" s="133"/>
      <c r="X216" s="133"/>
    </row>
    <row r="217" spans="3:24" s="50" customFormat="1" ht="16.2" hidden="1" x14ac:dyDescent="0.3">
      <c r="C217" s="114"/>
      <c r="D217" s="215"/>
      <c r="E217" s="215"/>
      <c r="G217" s="77"/>
      <c r="H217" s="77"/>
      <c r="I217" s="77"/>
      <c r="J217" s="77"/>
      <c r="K217" s="127"/>
      <c r="L217" s="127"/>
      <c r="M217" s="133"/>
      <c r="N217" s="133"/>
      <c r="O217" s="133"/>
      <c r="P217" s="133"/>
      <c r="Q217" s="133"/>
      <c r="R217" s="133"/>
      <c r="S217" s="133"/>
      <c r="T217" s="133"/>
      <c r="U217" s="133"/>
      <c r="V217" s="133"/>
      <c r="W217" s="133"/>
      <c r="X217" s="133"/>
    </row>
    <row r="218" spans="3:24" s="50" customFormat="1" ht="16.2" hidden="1" x14ac:dyDescent="0.3">
      <c r="C218" s="114"/>
      <c r="D218" s="215"/>
      <c r="E218" s="215"/>
      <c r="G218" s="77"/>
      <c r="H218" s="77"/>
      <c r="I218" s="77"/>
      <c r="J218" s="77"/>
      <c r="K218" s="127"/>
      <c r="L218" s="127"/>
      <c r="M218" s="133"/>
      <c r="N218" s="133"/>
      <c r="O218" s="133"/>
      <c r="P218" s="133"/>
      <c r="Q218" s="133"/>
      <c r="R218" s="133"/>
      <c r="S218" s="133"/>
      <c r="T218" s="133"/>
      <c r="U218" s="133"/>
      <c r="V218" s="133"/>
      <c r="W218" s="133"/>
      <c r="X218" s="133"/>
    </row>
    <row r="219" spans="3:24" s="50" customFormat="1" ht="16.2" hidden="1" x14ac:dyDescent="0.3">
      <c r="C219" s="114"/>
      <c r="D219" s="215"/>
      <c r="E219" s="215"/>
      <c r="G219" s="77"/>
      <c r="H219" s="77"/>
      <c r="I219" s="77"/>
      <c r="J219" s="77"/>
      <c r="K219" s="127"/>
      <c r="L219" s="127"/>
      <c r="M219" s="133"/>
      <c r="N219" s="133"/>
      <c r="O219" s="133"/>
      <c r="P219" s="133"/>
      <c r="Q219" s="133"/>
      <c r="R219" s="133"/>
      <c r="S219" s="133"/>
      <c r="T219" s="133"/>
      <c r="U219" s="133"/>
      <c r="V219" s="133"/>
      <c r="W219" s="133"/>
      <c r="X219" s="133"/>
    </row>
    <row r="220" spans="3:24" s="50" customFormat="1" ht="16.2" hidden="1" x14ac:dyDescent="0.3">
      <c r="C220" s="114"/>
      <c r="D220" s="215"/>
      <c r="E220" s="215"/>
      <c r="G220" s="77"/>
      <c r="H220" s="77"/>
      <c r="I220" s="77"/>
      <c r="J220" s="77"/>
      <c r="K220" s="127"/>
      <c r="L220" s="127"/>
      <c r="M220" s="133"/>
      <c r="N220" s="133"/>
      <c r="O220" s="133"/>
      <c r="P220" s="133"/>
      <c r="Q220" s="133"/>
      <c r="R220" s="133"/>
      <c r="S220" s="133"/>
      <c r="T220" s="133"/>
      <c r="U220" s="133"/>
      <c r="V220" s="133"/>
      <c r="W220" s="133"/>
      <c r="X220" s="133"/>
    </row>
    <row r="221" spans="3:24" s="50" customFormat="1" ht="16.2" hidden="1" x14ac:dyDescent="0.3">
      <c r="C221" s="114"/>
      <c r="D221" s="215"/>
      <c r="E221" s="215"/>
      <c r="G221" s="77"/>
      <c r="H221" s="77"/>
      <c r="I221" s="77"/>
      <c r="J221" s="77"/>
      <c r="K221" s="127"/>
      <c r="L221" s="127"/>
      <c r="M221" s="133"/>
      <c r="N221" s="133"/>
      <c r="O221" s="133"/>
      <c r="P221" s="133"/>
      <c r="Q221" s="133"/>
      <c r="R221" s="133"/>
      <c r="S221" s="133"/>
      <c r="T221" s="133"/>
      <c r="U221" s="133"/>
      <c r="V221" s="133"/>
      <c r="W221" s="133"/>
      <c r="X221" s="133"/>
    </row>
    <row r="222" spans="3:24" s="50" customFormat="1" ht="16.2" hidden="1" x14ac:dyDescent="0.3">
      <c r="C222" s="114"/>
      <c r="D222" s="215"/>
      <c r="E222" s="215"/>
      <c r="G222" s="77"/>
      <c r="H222" s="77"/>
      <c r="I222" s="77"/>
      <c r="J222" s="77"/>
      <c r="K222" s="127"/>
      <c r="L222" s="127"/>
      <c r="M222" s="133"/>
      <c r="N222" s="133"/>
      <c r="O222" s="133"/>
      <c r="P222" s="133"/>
      <c r="Q222" s="133"/>
      <c r="R222" s="133"/>
      <c r="S222" s="133"/>
      <c r="T222" s="133"/>
      <c r="U222" s="133"/>
      <c r="V222" s="133"/>
      <c r="W222" s="133"/>
      <c r="X222" s="133"/>
    </row>
    <row r="223" spans="3:24" s="50" customFormat="1" ht="16.2" hidden="1" x14ac:dyDescent="0.3">
      <c r="C223" s="114"/>
      <c r="D223" s="215"/>
      <c r="E223" s="215"/>
      <c r="G223" s="77"/>
      <c r="H223" s="77"/>
      <c r="I223" s="77"/>
      <c r="J223" s="77"/>
      <c r="K223" s="127"/>
      <c r="L223" s="127"/>
      <c r="M223" s="133"/>
      <c r="N223" s="133"/>
      <c r="O223" s="133"/>
      <c r="P223" s="133"/>
      <c r="Q223" s="133"/>
      <c r="R223" s="133"/>
      <c r="S223" s="133"/>
      <c r="T223" s="133"/>
      <c r="U223" s="133"/>
      <c r="V223" s="133"/>
      <c r="W223" s="133"/>
      <c r="X223" s="133"/>
    </row>
    <row r="224" spans="3:24" s="50" customFormat="1" ht="16.2" hidden="1" x14ac:dyDescent="0.3">
      <c r="C224" s="114"/>
      <c r="D224" s="215"/>
      <c r="E224" s="215"/>
      <c r="G224" s="77"/>
      <c r="H224" s="77"/>
      <c r="I224" s="77"/>
      <c r="J224" s="77"/>
      <c r="K224" s="127"/>
      <c r="L224" s="127"/>
      <c r="M224" s="133"/>
      <c r="N224" s="133"/>
      <c r="O224" s="133"/>
      <c r="P224" s="133"/>
      <c r="Q224" s="133"/>
      <c r="R224" s="133"/>
      <c r="S224" s="133"/>
      <c r="T224" s="133"/>
      <c r="U224" s="133"/>
      <c r="V224" s="133"/>
      <c r="W224" s="133"/>
      <c r="X224" s="133"/>
    </row>
    <row r="225" spans="3:24" s="50" customFormat="1" ht="16.2" hidden="1" x14ac:dyDescent="0.3">
      <c r="C225" s="114"/>
      <c r="D225" s="215"/>
      <c r="E225" s="215"/>
      <c r="G225" s="77"/>
      <c r="H225" s="77"/>
      <c r="I225" s="77"/>
      <c r="J225" s="77"/>
      <c r="K225" s="127"/>
      <c r="L225" s="127"/>
      <c r="M225" s="133"/>
      <c r="N225" s="133"/>
      <c r="O225" s="133"/>
      <c r="P225" s="133"/>
      <c r="Q225" s="133"/>
      <c r="R225" s="133"/>
      <c r="S225" s="133"/>
      <c r="T225" s="133"/>
      <c r="U225" s="133"/>
      <c r="V225" s="133"/>
      <c r="W225" s="133"/>
      <c r="X225" s="133"/>
    </row>
    <row r="226" spans="3:24" s="50" customFormat="1" ht="16.2" hidden="1" x14ac:dyDescent="0.3">
      <c r="C226" s="114"/>
      <c r="D226" s="215"/>
      <c r="E226" s="215"/>
      <c r="G226" s="77"/>
      <c r="H226" s="77"/>
      <c r="I226" s="77"/>
      <c r="J226" s="77"/>
      <c r="K226" s="127"/>
      <c r="L226" s="127"/>
      <c r="M226" s="133"/>
      <c r="N226" s="133"/>
      <c r="O226" s="133"/>
      <c r="P226" s="133"/>
      <c r="Q226" s="133"/>
      <c r="R226" s="133"/>
      <c r="S226" s="133"/>
      <c r="T226" s="133"/>
      <c r="U226" s="133"/>
      <c r="V226" s="133"/>
      <c r="W226" s="133"/>
      <c r="X226" s="133"/>
    </row>
    <row r="227" spans="3:24" s="50" customFormat="1" ht="16.2" hidden="1" x14ac:dyDescent="0.3">
      <c r="C227" s="114"/>
      <c r="D227" s="215"/>
      <c r="E227" s="215"/>
      <c r="G227" s="77"/>
      <c r="H227" s="77"/>
      <c r="I227" s="77"/>
      <c r="J227" s="77"/>
      <c r="K227" s="127"/>
      <c r="L227" s="127"/>
      <c r="M227" s="133"/>
      <c r="N227" s="133"/>
      <c r="O227" s="133"/>
      <c r="P227" s="133"/>
      <c r="Q227" s="133"/>
      <c r="R227" s="133"/>
      <c r="S227" s="133"/>
      <c r="T227" s="133"/>
      <c r="U227" s="133"/>
      <c r="V227" s="133"/>
      <c r="W227" s="133"/>
      <c r="X227" s="133"/>
    </row>
    <row r="228" spans="3:24" s="50" customFormat="1" ht="16.2" hidden="1" x14ac:dyDescent="0.3">
      <c r="C228" s="114"/>
      <c r="D228" s="215"/>
      <c r="E228" s="215"/>
      <c r="G228" s="77"/>
      <c r="H228" s="77"/>
      <c r="I228" s="77"/>
      <c r="J228" s="77"/>
      <c r="K228" s="127"/>
      <c r="L228" s="127"/>
      <c r="M228" s="133"/>
      <c r="N228" s="133"/>
      <c r="O228" s="133"/>
      <c r="P228" s="133"/>
      <c r="Q228" s="133"/>
      <c r="R228" s="133"/>
      <c r="S228" s="133"/>
      <c r="T228" s="133"/>
      <c r="U228" s="133"/>
      <c r="V228" s="133"/>
      <c r="W228" s="133"/>
      <c r="X228" s="133"/>
    </row>
    <row r="229" spans="3:24" s="50" customFormat="1" ht="16.2" hidden="1" x14ac:dyDescent="0.3">
      <c r="C229" s="114"/>
      <c r="D229" s="215"/>
      <c r="E229" s="215"/>
      <c r="G229" s="77"/>
      <c r="H229" s="77"/>
      <c r="I229" s="77"/>
      <c r="J229" s="77"/>
      <c r="K229" s="127"/>
      <c r="L229" s="127"/>
      <c r="M229" s="133"/>
      <c r="N229" s="133"/>
      <c r="O229" s="133"/>
      <c r="P229" s="133"/>
      <c r="Q229" s="133"/>
      <c r="R229" s="133"/>
      <c r="S229" s="133"/>
      <c r="T229" s="133"/>
      <c r="U229" s="133"/>
      <c r="V229" s="133"/>
      <c r="W229" s="133"/>
      <c r="X229" s="133"/>
    </row>
    <row r="230" spans="3:24" s="50" customFormat="1" ht="16.2" hidden="1" x14ac:dyDescent="0.3">
      <c r="C230" s="114"/>
      <c r="D230" s="215"/>
      <c r="E230" s="215"/>
      <c r="G230" s="77"/>
      <c r="H230" s="77"/>
      <c r="I230" s="77"/>
      <c r="J230" s="77"/>
      <c r="K230" s="127"/>
      <c r="L230" s="127"/>
      <c r="M230" s="133"/>
      <c r="N230" s="133"/>
      <c r="O230" s="133"/>
      <c r="P230" s="133"/>
      <c r="Q230" s="133"/>
      <c r="R230" s="133"/>
      <c r="S230" s="133"/>
      <c r="T230" s="133"/>
      <c r="U230" s="133"/>
      <c r="V230" s="133"/>
      <c r="W230" s="133"/>
      <c r="X230" s="133"/>
    </row>
    <row r="231" spans="3:24" s="50" customFormat="1" ht="16.2" hidden="1" x14ac:dyDescent="0.3">
      <c r="C231" s="114"/>
      <c r="D231" s="215"/>
      <c r="E231" s="215"/>
      <c r="G231" s="77"/>
      <c r="H231" s="77"/>
      <c r="I231" s="77"/>
      <c r="J231" s="77"/>
      <c r="K231" s="127"/>
      <c r="L231" s="127"/>
      <c r="M231" s="133"/>
      <c r="N231" s="133"/>
      <c r="O231" s="133"/>
      <c r="P231" s="133"/>
      <c r="Q231" s="133"/>
      <c r="R231" s="133"/>
      <c r="S231" s="133"/>
      <c r="T231" s="133"/>
      <c r="U231" s="133"/>
      <c r="V231" s="133"/>
      <c r="W231" s="133"/>
      <c r="X231" s="133"/>
    </row>
    <row r="232" spans="3:24" s="50" customFormat="1" ht="16.2" hidden="1" x14ac:dyDescent="0.3">
      <c r="C232" s="114"/>
      <c r="D232" s="215"/>
      <c r="E232" s="215"/>
      <c r="G232" s="77"/>
      <c r="H232" s="77"/>
      <c r="I232" s="77"/>
      <c r="J232" s="77"/>
      <c r="K232" s="127"/>
      <c r="L232" s="127"/>
      <c r="M232" s="133"/>
      <c r="N232" s="133"/>
      <c r="O232" s="133"/>
      <c r="P232" s="133"/>
      <c r="Q232" s="133"/>
      <c r="R232" s="133"/>
      <c r="S232" s="133"/>
      <c r="T232" s="133"/>
      <c r="U232" s="133"/>
      <c r="V232" s="133"/>
      <c r="W232" s="133"/>
      <c r="X232" s="133"/>
    </row>
    <row r="233" spans="3:24" s="50" customFormat="1" ht="16.2" hidden="1" x14ac:dyDescent="0.3">
      <c r="C233" s="114"/>
      <c r="D233" s="215"/>
      <c r="E233" s="215"/>
      <c r="G233" s="77"/>
      <c r="H233" s="77"/>
      <c r="I233" s="77"/>
      <c r="J233" s="77"/>
      <c r="K233" s="127"/>
      <c r="L233" s="127"/>
      <c r="M233" s="133"/>
      <c r="N233" s="133"/>
      <c r="O233" s="133"/>
      <c r="P233" s="133"/>
      <c r="Q233" s="133"/>
      <c r="R233" s="133"/>
      <c r="S233" s="133"/>
      <c r="T233" s="133"/>
      <c r="U233" s="133"/>
      <c r="V233" s="133"/>
      <c r="W233" s="133"/>
      <c r="X233" s="133"/>
    </row>
    <row r="234" spans="3:24" s="50" customFormat="1" ht="16.2" hidden="1" x14ac:dyDescent="0.3">
      <c r="C234" s="114"/>
      <c r="D234" s="215"/>
      <c r="E234" s="215"/>
      <c r="G234" s="77"/>
      <c r="H234" s="77"/>
      <c r="I234" s="77"/>
      <c r="J234" s="77"/>
      <c r="K234" s="127"/>
      <c r="L234" s="127"/>
      <c r="M234" s="133"/>
      <c r="N234" s="133"/>
      <c r="O234" s="133"/>
      <c r="P234" s="133"/>
      <c r="Q234" s="133"/>
      <c r="R234" s="133"/>
      <c r="S234" s="133"/>
      <c r="T234" s="133"/>
      <c r="U234" s="133"/>
      <c r="V234" s="133"/>
      <c r="W234" s="133"/>
      <c r="X234" s="133"/>
    </row>
    <row r="235" spans="3:24" s="50" customFormat="1" ht="16.2" hidden="1" x14ac:dyDescent="0.3">
      <c r="C235" s="114"/>
      <c r="D235" s="215"/>
      <c r="E235" s="215"/>
      <c r="G235" s="77"/>
      <c r="H235" s="77"/>
      <c r="I235" s="77"/>
      <c r="J235" s="77"/>
      <c r="K235" s="127"/>
      <c r="L235" s="127"/>
      <c r="M235" s="133"/>
      <c r="N235" s="133"/>
      <c r="O235" s="133"/>
      <c r="P235" s="133"/>
      <c r="Q235" s="133"/>
      <c r="R235" s="133"/>
      <c r="S235" s="133"/>
      <c r="T235" s="133"/>
      <c r="U235" s="133"/>
      <c r="V235" s="133"/>
      <c r="W235" s="133"/>
      <c r="X235" s="133"/>
    </row>
    <row r="236" spans="3:24" s="50" customFormat="1" ht="16.2" hidden="1" x14ac:dyDescent="0.3">
      <c r="C236" s="114"/>
      <c r="D236" s="215"/>
      <c r="E236" s="215"/>
      <c r="G236" s="77"/>
      <c r="H236" s="77"/>
      <c r="I236" s="77"/>
      <c r="J236" s="77"/>
      <c r="K236" s="127"/>
      <c r="L236" s="127"/>
      <c r="M236" s="133"/>
      <c r="N236" s="133"/>
      <c r="O236" s="133"/>
      <c r="P236" s="133"/>
      <c r="Q236" s="133"/>
      <c r="R236" s="133"/>
      <c r="S236" s="133"/>
      <c r="T236" s="133"/>
      <c r="U236" s="133"/>
      <c r="V236" s="133"/>
      <c r="W236" s="133"/>
      <c r="X236" s="133"/>
    </row>
    <row r="237" spans="3:24" s="50" customFormat="1" ht="16.2" hidden="1" x14ac:dyDescent="0.3">
      <c r="C237" s="114"/>
      <c r="D237" s="215"/>
      <c r="E237" s="215"/>
      <c r="G237" s="77"/>
      <c r="H237" s="77"/>
      <c r="I237" s="77"/>
      <c r="J237" s="77"/>
      <c r="K237" s="127"/>
      <c r="L237" s="127"/>
      <c r="M237" s="133"/>
      <c r="N237" s="133"/>
      <c r="O237" s="133"/>
      <c r="P237" s="133"/>
      <c r="Q237" s="133"/>
      <c r="R237" s="133"/>
      <c r="S237" s="133"/>
      <c r="T237" s="133"/>
      <c r="U237" s="133"/>
      <c r="V237" s="133"/>
      <c r="W237" s="133"/>
      <c r="X237" s="133"/>
    </row>
    <row r="238" spans="3:24" s="50" customFormat="1" ht="16.2" hidden="1" x14ac:dyDescent="0.3">
      <c r="C238" s="114"/>
      <c r="D238" s="215"/>
      <c r="E238" s="215"/>
      <c r="G238" s="77"/>
      <c r="H238" s="77"/>
      <c r="I238" s="77"/>
      <c r="J238" s="77"/>
      <c r="K238" s="127"/>
      <c r="L238" s="127"/>
      <c r="M238" s="133"/>
      <c r="N238" s="133"/>
      <c r="O238" s="133"/>
      <c r="P238" s="133"/>
      <c r="Q238" s="133"/>
      <c r="R238" s="133"/>
      <c r="S238" s="133"/>
      <c r="T238" s="133"/>
      <c r="U238" s="133"/>
      <c r="V238" s="133"/>
      <c r="W238" s="133"/>
      <c r="X238" s="133"/>
    </row>
    <row r="239" spans="3:24" s="50" customFormat="1" ht="16.2" hidden="1" x14ac:dyDescent="0.3">
      <c r="C239" s="114"/>
      <c r="D239" s="215"/>
      <c r="E239" s="215"/>
      <c r="G239" s="77"/>
      <c r="H239" s="77"/>
      <c r="I239" s="77"/>
      <c r="J239" s="77"/>
      <c r="K239" s="127"/>
      <c r="L239" s="127"/>
      <c r="M239" s="133"/>
      <c r="N239" s="133"/>
      <c r="O239" s="133"/>
      <c r="P239" s="133"/>
      <c r="Q239" s="133"/>
      <c r="R239" s="133"/>
      <c r="S239" s="133"/>
      <c r="T239" s="133"/>
      <c r="U239" s="133"/>
      <c r="V239" s="133"/>
      <c r="W239" s="133"/>
      <c r="X239" s="133"/>
    </row>
    <row r="240" spans="3:24" s="50" customFormat="1" ht="16.2" hidden="1" x14ac:dyDescent="0.3">
      <c r="C240" s="114"/>
      <c r="D240" s="215"/>
      <c r="E240" s="215"/>
      <c r="G240" s="77"/>
      <c r="H240" s="77"/>
      <c r="I240" s="77"/>
      <c r="J240" s="77"/>
      <c r="K240" s="127"/>
      <c r="L240" s="127"/>
      <c r="M240" s="133"/>
      <c r="N240" s="133"/>
      <c r="O240" s="133"/>
      <c r="P240" s="133"/>
      <c r="Q240" s="133"/>
      <c r="R240" s="133"/>
      <c r="S240" s="133"/>
      <c r="T240" s="133"/>
      <c r="U240" s="133"/>
      <c r="V240" s="133"/>
      <c r="W240" s="133"/>
      <c r="X240" s="133"/>
    </row>
    <row r="241" spans="3:24" s="50" customFormat="1" ht="16.2" hidden="1" x14ac:dyDescent="0.3">
      <c r="C241" s="114"/>
      <c r="D241" s="215"/>
      <c r="E241" s="215"/>
      <c r="G241" s="77"/>
      <c r="H241" s="77"/>
      <c r="I241" s="77"/>
      <c r="J241" s="77"/>
      <c r="K241" s="127"/>
      <c r="L241" s="127"/>
      <c r="M241" s="133"/>
      <c r="N241" s="133"/>
      <c r="O241" s="133"/>
      <c r="P241" s="133"/>
      <c r="Q241" s="133"/>
      <c r="R241" s="133"/>
      <c r="S241" s="133"/>
      <c r="T241" s="133"/>
      <c r="U241" s="133"/>
      <c r="V241" s="133"/>
      <c r="W241" s="133"/>
      <c r="X241" s="133"/>
    </row>
    <row r="242" spans="3:24" s="50" customFormat="1" ht="16.2" hidden="1" x14ac:dyDescent="0.3">
      <c r="C242" s="114"/>
      <c r="D242" s="215"/>
      <c r="E242" s="215"/>
      <c r="G242" s="77"/>
      <c r="H242" s="77"/>
      <c r="I242" s="77"/>
      <c r="J242" s="77"/>
      <c r="K242" s="127"/>
      <c r="L242" s="127"/>
      <c r="M242" s="133"/>
      <c r="N242" s="133"/>
      <c r="O242" s="133"/>
      <c r="P242" s="133"/>
      <c r="Q242" s="133"/>
      <c r="R242" s="133"/>
      <c r="S242" s="133"/>
      <c r="T242" s="133"/>
      <c r="U242" s="133"/>
      <c r="V242" s="133"/>
      <c r="W242" s="133"/>
      <c r="X242" s="133"/>
    </row>
    <row r="243" spans="3:24" s="50" customFormat="1" ht="16.2" hidden="1" x14ac:dyDescent="0.3">
      <c r="C243" s="114"/>
      <c r="D243" s="215"/>
      <c r="E243" s="215"/>
      <c r="G243" s="77"/>
      <c r="H243" s="77"/>
      <c r="I243" s="77"/>
      <c r="J243" s="77"/>
      <c r="K243" s="127"/>
      <c r="L243" s="127"/>
      <c r="M243" s="133"/>
      <c r="N243" s="133"/>
      <c r="O243" s="133"/>
      <c r="P243" s="133"/>
      <c r="Q243" s="133"/>
      <c r="R243" s="133"/>
      <c r="S243" s="133"/>
      <c r="T243" s="133"/>
      <c r="U243" s="133"/>
      <c r="V243" s="133"/>
      <c r="W243" s="133"/>
      <c r="X243" s="133"/>
    </row>
    <row r="244" spans="3:24" s="50" customFormat="1" ht="16.2" hidden="1" x14ac:dyDescent="0.3">
      <c r="C244" s="114"/>
      <c r="D244" s="215"/>
      <c r="E244" s="215"/>
      <c r="G244" s="77"/>
      <c r="H244" s="77"/>
      <c r="I244" s="77"/>
      <c r="J244" s="77"/>
      <c r="K244" s="127"/>
      <c r="L244" s="127"/>
      <c r="M244" s="133"/>
      <c r="N244" s="133"/>
      <c r="O244" s="133"/>
      <c r="P244" s="133"/>
      <c r="Q244" s="133"/>
      <c r="R244" s="133"/>
      <c r="S244" s="133"/>
      <c r="T244" s="133"/>
      <c r="U244" s="133"/>
      <c r="V244" s="133"/>
      <c r="W244" s="133"/>
      <c r="X244" s="133"/>
    </row>
    <row r="245" spans="3:24" s="50" customFormat="1" ht="16.2" hidden="1" x14ac:dyDescent="0.3">
      <c r="C245" s="114"/>
      <c r="D245" s="215"/>
      <c r="E245" s="215"/>
      <c r="G245" s="77"/>
      <c r="H245" s="77"/>
      <c r="I245" s="77"/>
      <c r="J245" s="77"/>
      <c r="K245" s="127"/>
      <c r="L245" s="127"/>
      <c r="M245" s="133"/>
      <c r="N245" s="133"/>
      <c r="O245" s="133"/>
      <c r="P245" s="133"/>
      <c r="Q245" s="133"/>
      <c r="R245" s="133"/>
      <c r="S245" s="133"/>
      <c r="T245" s="133"/>
      <c r="U245" s="133"/>
      <c r="V245" s="133"/>
      <c r="W245" s="133"/>
      <c r="X245" s="133"/>
    </row>
    <row r="246" spans="3:24" s="50" customFormat="1" ht="16.2" hidden="1" x14ac:dyDescent="0.3">
      <c r="C246" s="114"/>
      <c r="D246" s="215"/>
      <c r="E246" s="215"/>
      <c r="G246" s="77"/>
      <c r="H246" s="77"/>
      <c r="I246" s="77"/>
      <c r="J246" s="77"/>
      <c r="K246" s="127"/>
      <c r="L246" s="127"/>
      <c r="M246" s="133"/>
      <c r="N246" s="133"/>
      <c r="O246" s="133"/>
      <c r="P246" s="133"/>
      <c r="Q246" s="133"/>
      <c r="R246" s="133"/>
      <c r="S246" s="133"/>
      <c r="T246" s="133"/>
      <c r="U246" s="133"/>
      <c r="V246" s="133"/>
      <c r="W246" s="133"/>
      <c r="X246" s="133"/>
    </row>
    <row r="247" spans="3:24" s="50" customFormat="1" ht="16.2" hidden="1" x14ac:dyDescent="0.3">
      <c r="C247" s="114"/>
      <c r="D247" s="215"/>
      <c r="E247" s="215"/>
      <c r="G247" s="77"/>
      <c r="H247" s="77"/>
      <c r="I247" s="77"/>
      <c r="J247" s="77"/>
      <c r="K247" s="127"/>
      <c r="L247" s="127"/>
      <c r="M247" s="133"/>
      <c r="N247" s="133"/>
      <c r="O247" s="133"/>
      <c r="P247" s="133"/>
      <c r="Q247" s="133"/>
      <c r="R247" s="133"/>
      <c r="S247" s="133"/>
      <c r="T247" s="133"/>
      <c r="U247" s="133"/>
      <c r="V247" s="133"/>
      <c r="W247" s="133"/>
      <c r="X247" s="133"/>
    </row>
    <row r="248" spans="3:24" s="50" customFormat="1" ht="16.2" hidden="1" x14ac:dyDescent="0.3">
      <c r="C248" s="114"/>
      <c r="D248" s="215"/>
      <c r="E248" s="215"/>
      <c r="G248" s="77"/>
      <c r="H248" s="77"/>
      <c r="I248" s="77"/>
      <c r="J248" s="77"/>
      <c r="K248" s="127"/>
      <c r="L248" s="127"/>
      <c r="M248" s="133"/>
      <c r="N248" s="133"/>
      <c r="O248" s="133"/>
      <c r="P248" s="133"/>
      <c r="Q248" s="133"/>
      <c r="R248" s="133"/>
      <c r="S248" s="133"/>
      <c r="T248" s="133"/>
      <c r="U248" s="133"/>
      <c r="V248" s="133"/>
      <c r="W248" s="133"/>
      <c r="X248" s="133"/>
    </row>
    <row r="249" spans="3:24" s="50" customFormat="1" ht="16.2" hidden="1" x14ac:dyDescent="0.3">
      <c r="C249" s="114"/>
      <c r="D249" s="215"/>
      <c r="E249" s="215"/>
      <c r="G249" s="77"/>
      <c r="H249" s="77"/>
      <c r="I249" s="77"/>
      <c r="J249" s="77"/>
      <c r="K249" s="127"/>
      <c r="L249" s="127"/>
      <c r="M249" s="133"/>
      <c r="N249" s="133"/>
      <c r="O249" s="133"/>
      <c r="P249" s="133"/>
      <c r="Q249" s="133"/>
      <c r="R249" s="133"/>
      <c r="S249" s="133"/>
      <c r="T249" s="133"/>
      <c r="U249" s="133"/>
      <c r="V249" s="133"/>
      <c r="W249" s="133"/>
      <c r="X249" s="133"/>
    </row>
    <row r="250" spans="3:24" s="50" customFormat="1" ht="16.2" hidden="1" x14ac:dyDescent="0.3">
      <c r="C250" s="114"/>
      <c r="D250" s="215"/>
      <c r="E250" s="215"/>
      <c r="G250" s="77"/>
      <c r="H250" s="77"/>
      <c r="I250" s="77"/>
      <c r="J250" s="77"/>
      <c r="K250" s="127"/>
      <c r="L250" s="127"/>
      <c r="M250" s="133"/>
      <c r="N250" s="133"/>
      <c r="O250" s="133"/>
      <c r="P250" s="133"/>
      <c r="Q250" s="133"/>
      <c r="R250" s="133"/>
      <c r="S250" s="133"/>
      <c r="T250" s="133"/>
      <c r="U250" s="133"/>
      <c r="V250" s="133"/>
      <c r="W250" s="133"/>
      <c r="X250" s="133"/>
    </row>
    <row r="251" spans="3:24" s="50" customFormat="1" ht="16.2" hidden="1" x14ac:dyDescent="0.3">
      <c r="C251" s="114"/>
      <c r="D251" s="215"/>
      <c r="E251" s="215"/>
      <c r="G251" s="77"/>
      <c r="H251" s="77"/>
      <c r="I251" s="77"/>
      <c r="J251" s="77"/>
      <c r="K251" s="127"/>
      <c r="L251" s="127"/>
      <c r="M251" s="133"/>
      <c r="N251" s="133"/>
      <c r="O251" s="133"/>
      <c r="P251" s="133"/>
      <c r="Q251" s="133"/>
      <c r="R251" s="133"/>
      <c r="S251" s="133"/>
      <c r="T251" s="133"/>
      <c r="U251" s="133"/>
      <c r="V251" s="133"/>
      <c r="W251" s="133"/>
      <c r="X251" s="133"/>
    </row>
    <row r="252" spans="3:24" s="50" customFormat="1" ht="16.2" hidden="1" x14ac:dyDescent="0.3">
      <c r="C252" s="114"/>
      <c r="D252" s="215"/>
      <c r="E252" s="215"/>
      <c r="G252" s="77"/>
      <c r="H252" s="77"/>
      <c r="I252" s="77"/>
      <c r="J252" s="77"/>
      <c r="K252" s="127"/>
      <c r="L252" s="127"/>
      <c r="M252" s="133"/>
      <c r="N252" s="133"/>
      <c r="O252" s="133"/>
      <c r="P252" s="133"/>
      <c r="Q252" s="133"/>
      <c r="R252" s="133"/>
      <c r="S252" s="133"/>
      <c r="T252" s="133"/>
      <c r="U252" s="133"/>
      <c r="V252" s="133"/>
      <c r="W252" s="133"/>
      <c r="X252" s="133"/>
    </row>
    <row r="253" spans="3:24" s="50" customFormat="1" ht="16.2" hidden="1" x14ac:dyDescent="0.3">
      <c r="C253" s="114"/>
      <c r="D253" s="215"/>
      <c r="E253" s="215"/>
      <c r="G253" s="77"/>
      <c r="H253" s="77"/>
      <c r="I253" s="77"/>
      <c r="J253" s="77"/>
      <c r="K253" s="127"/>
      <c r="L253" s="127"/>
      <c r="M253" s="133"/>
      <c r="N253" s="133"/>
      <c r="O253" s="133"/>
      <c r="P253" s="133"/>
      <c r="Q253" s="133"/>
      <c r="R253" s="133"/>
      <c r="S253" s="133"/>
      <c r="T253" s="133"/>
      <c r="U253" s="133"/>
      <c r="V253" s="133"/>
      <c r="W253" s="133"/>
      <c r="X253" s="133"/>
    </row>
    <row r="254" spans="3:24" s="50" customFormat="1" ht="16.2" hidden="1" x14ac:dyDescent="0.3">
      <c r="C254" s="114"/>
      <c r="D254" s="215"/>
      <c r="E254" s="215"/>
      <c r="G254" s="77"/>
      <c r="H254" s="77"/>
      <c r="I254" s="77"/>
      <c r="J254" s="77"/>
      <c r="K254" s="127"/>
      <c r="L254" s="127"/>
      <c r="M254" s="133"/>
      <c r="N254" s="133"/>
      <c r="O254" s="133"/>
      <c r="P254" s="133"/>
      <c r="Q254" s="133"/>
      <c r="R254" s="133"/>
      <c r="S254" s="133"/>
      <c r="T254" s="133"/>
      <c r="U254" s="133"/>
      <c r="V254" s="133"/>
      <c r="W254" s="133"/>
      <c r="X254" s="133"/>
    </row>
    <row r="255" spans="3:24" s="50" customFormat="1" ht="16.8" hidden="1" thickBot="1" x14ac:dyDescent="0.35">
      <c r="C255" s="72"/>
      <c r="D255" s="74"/>
      <c r="E255" s="74"/>
      <c r="F255" s="74"/>
      <c r="G255" s="74"/>
      <c r="H255" s="74"/>
      <c r="I255" s="74"/>
      <c r="J255" s="74"/>
      <c r="K255" s="74"/>
      <c r="L255" s="127"/>
      <c r="M255" s="133"/>
      <c r="N255" s="133"/>
      <c r="O255" s="133"/>
      <c r="P255" s="133"/>
      <c r="Q255" s="133"/>
      <c r="R255" s="133"/>
      <c r="S255" s="133"/>
      <c r="T255" s="133"/>
      <c r="U255" s="133"/>
      <c r="V255" s="133"/>
      <c r="W255" s="133"/>
      <c r="X255" s="133"/>
    </row>
  </sheetData>
  <sheetProtection algorithmName="SHA-512" hashValue="EeJIOeL7OP+LQRp3EV2YxqV0sxwfLPrkPy2kLPi8jvLTy8G4ASgu/oZmm0dR8D5y/J/EZFMtnNMUq4DmE7rKKw==" saltValue="IXRgxdPZsux6wpB1g5D3Zg==" spinCount="100000" sheet="1" objects="1" scenarios="1"/>
  <mergeCells count="15">
    <mergeCell ref="F30:F31"/>
    <mergeCell ref="D31:E31"/>
    <mergeCell ref="H31:H32"/>
    <mergeCell ref="A1:B1"/>
    <mergeCell ref="D17:E17"/>
    <mergeCell ref="D18:E18"/>
    <mergeCell ref="H18:L18"/>
    <mergeCell ref="D19:E19"/>
    <mergeCell ref="H19:L19"/>
    <mergeCell ref="F9:G9"/>
    <mergeCell ref="C60:G61"/>
    <mergeCell ref="C35:G36"/>
    <mergeCell ref="F55:F56"/>
    <mergeCell ref="D56:E56"/>
    <mergeCell ref="H56:H57"/>
  </mergeCells>
  <conditionalFormatting sqref="I35">
    <cfRule type="expression" dxfId="399" priority="63">
      <formula>$R$35&gt;0</formula>
    </cfRule>
  </conditionalFormatting>
  <conditionalFormatting sqref="I34">
    <cfRule type="expression" dxfId="398" priority="64">
      <formula>Q34=2</formula>
    </cfRule>
    <cfRule type="expression" dxfId="397" priority="65">
      <formula>R34=0</formula>
    </cfRule>
    <cfRule type="expression" dxfId="396" priority="66">
      <formula>R34=1</formula>
    </cfRule>
  </conditionalFormatting>
  <conditionalFormatting sqref="H33:H34">
    <cfRule type="expression" dxfId="395" priority="62">
      <formula>Q33=2</formula>
    </cfRule>
  </conditionalFormatting>
  <conditionalFormatting sqref="H34">
    <cfRule type="expression" dxfId="394" priority="61">
      <formula>Q34=2</formula>
    </cfRule>
  </conditionalFormatting>
  <conditionalFormatting sqref="I33">
    <cfRule type="expression" dxfId="393" priority="58">
      <formula>Q33=2</formula>
    </cfRule>
    <cfRule type="expression" dxfId="392" priority="59">
      <formula>R33=0</formula>
    </cfRule>
    <cfRule type="expression" dxfId="391" priority="60">
      <formula>R33=1</formula>
    </cfRule>
  </conditionalFormatting>
  <conditionalFormatting sqref="E34">
    <cfRule type="expression" dxfId="390" priority="51">
      <formula>#REF!&lt;&gt;"&gt;"</formula>
    </cfRule>
    <cfRule type="expression" dxfId="389" priority="52">
      <formula>#REF!="&gt;"</formula>
    </cfRule>
  </conditionalFormatting>
  <conditionalFormatting sqref="I60">
    <cfRule type="expression" dxfId="388" priority="44">
      <formula>$R$35&gt;0</formula>
    </cfRule>
  </conditionalFormatting>
  <conditionalFormatting sqref="H58:H59">
    <cfRule type="expression" dxfId="387" priority="43">
      <formula>Q58=2</formula>
    </cfRule>
  </conditionalFormatting>
  <conditionalFormatting sqref="H59">
    <cfRule type="expression" dxfId="386" priority="42">
      <formula>Q59=2</formula>
    </cfRule>
  </conditionalFormatting>
  <conditionalFormatting sqref="I58">
    <cfRule type="expression" dxfId="385" priority="39">
      <formula>Q58=2</formula>
    </cfRule>
    <cfRule type="expression" dxfId="384" priority="40">
      <formula>R58=0</formula>
    </cfRule>
    <cfRule type="expression" dxfId="383" priority="41">
      <formula>R58=1</formula>
    </cfRule>
  </conditionalFormatting>
  <conditionalFormatting sqref="I59">
    <cfRule type="expression" dxfId="382" priority="23">
      <formula>Q59=2</formula>
    </cfRule>
    <cfRule type="expression" dxfId="381" priority="24">
      <formula>R59=0</formula>
    </cfRule>
    <cfRule type="expression" dxfId="380" priority="25">
      <formula>R59=1</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XFD320"/>
  <sheetViews>
    <sheetView showGridLines="0" zoomScale="80" zoomScaleNormal="80" workbookViewId="0">
      <selection activeCell="C18" sqref="C18"/>
    </sheetView>
  </sheetViews>
  <sheetFormatPr defaultColWidth="0" defaultRowHeight="0" customHeight="1" zeroHeight="1" x14ac:dyDescent="0.3"/>
  <cols>
    <col min="1" max="1" width="1.6640625" style="54" customWidth="1"/>
    <col min="2" max="2" width="6.109375" style="54" customWidth="1"/>
    <col min="3" max="3" width="41.88671875" style="51" customWidth="1"/>
    <col min="4" max="4" width="24.88671875" style="54" customWidth="1"/>
    <col min="5" max="5" width="17.5546875" style="53" customWidth="1"/>
    <col min="6" max="10" width="15.6640625" style="53" customWidth="1"/>
    <col min="11" max="12" width="15.6640625" style="102" customWidth="1"/>
    <col min="13" max="13" width="15.6640625" style="54" customWidth="1"/>
    <col min="14" max="14" width="3.6640625" style="54" customWidth="1"/>
    <col min="15" max="16" width="19.6640625" style="54" hidden="1" customWidth="1"/>
    <col min="17" max="17" width="3.6640625" style="54" hidden="1" customWidth="1"/>
    <col min="18" max="18" width="8.88671875" style="54" hidden="1" customWidth="1"/>
    <col min="19" max="19" width="8.6640625" style="54" hidden="1" customWidth="1"/>
    <col min="20" max="21" width="23.6640625" style="54" hidden="1" customWidth="1"/>
    <col min="22" max="24" width="8.88671875" style="54" hidden="1" customWidth="1"/>
    <col min="25" max="27" width="0" style="54" hidden="1" customWidth="1"/>
    <col min="28" max="16383" width="8.88671875" style="54" hidden="1"/>
    <col min="16384" max="16384" width="97.6640625" style="54" hidden="1" customWidth="1"/>
  </cols>
  <sheetData>
    <row r="1" spans="1:22" ht="16.2" x14ac:dyDescent="0.3">
      <c r="A1" s="436"/>
      <c r="B1" s="437"/>
      <c r="J1" s="127"/>
      <c r="K1" s="127"/>
      <c r="L1" s="127"/>
    </row>
    <row r="2" spans="1:22" s="59" customFormat="1" ht="22.2" x14ac:dyDescent="0.3">
      <c r="C2" s="55" t="s">
        <v>81</v>
      </c>
      <c r="D2" s="128"/>
      <c r="E2" s="62"/>
      <c r="F2" s="128"/>
      <c r="G2" s="128"/>
      <c r="H2" s="128"/>
      <c r="I2" s="128"/>
      <c r="J2" s="129"/>
      <c r="K2" s="129"/>
      <c r="L2" s="129"/>
      <c r="M2" s="130"/>
      <c r="N2" s="131"/>
      <c r="O2" s="131"/>
      <c r="P2" s="131"/>
      <c r="Q2" s="131"/>
      <c r="R2" s="131"/>
      <c r="S2" s="131"/>
      <c r="T2" s="131"/>
      <c r="U2" s="131"/>
      <c r="V2" s="131"/>
    </row>
    <row r="3" spans="1:22" s="50" customFormat="1" ht="17.399999999999999" x14ac:dyDescent="0.3">
      <c r="C3" s="60" t="s">
        <v>82</v>
      </c>
      <c r="D3" s="65"/>
      <c r="E3" s="65"/>
      <c r="F3" s="65"/>
      <c r="G3" s="65"/>
      <c r="H3" s="65"/>
      <c r="I3" s="65"/>
      <c r="J3" s="129"/>
      <c r="K3" s="129"/>
      <c r="L3" s="129"/>
      <c r="M3" s="132"/>
      <c r="N3" s="133"/>
      <c r="O3" s="133"/>
      <c r="P3" s="133"/>
      <c r="Q3" s="133"/>
      <c r="R3" s="133"/>
      <c r="S3" s="133"/>
      <c r="T3" s="133"/>
      <c r="U3" s="133"/>
      <c r="V3" s="133"/>
    </row>
    <row r="4" spans="1:22" s="50" customFormat="1" ht="16.2" x14ac:dyDescent="0.3">
      <c r="C4" s="63" t="s">
        <v>123</v>
      </c>
      <c r="D4" s="65"/>
      <c r="E4" s="65"/>
      <c r="F4" s="65"/>
      <c r="G4" s="65"/>
      <c r="H4" s="65"/>
      <c r="I4" s="65"/>
      <c r="J4" s="129"/>
      <c r="K4" s="129"/>
      <c r="L4" s="129"/>
      <c r="M4" s="132"/>
      <c r="N4" s="133"/>
      <c r="O4" s="133"/>
      <c r="P4" s="133"/>
      <c r="Q4" s="133"/>
      <c r="R4" s="133"/>
      <c r="S4" s="133"/>
      <c r="T4" s="133"/>
      <c r="U4" s="133"/>
      <c r="V4" s="133"/>
    </row>
    <row r="5" spans="1:22" s="50" customFormat="1" ht="16.2" x14ac:dyDescent="0.3">
      <c r="C5" s="19" t="s">
        <v>83</v>
      </c>
      <c r="D5" s="65"/>
      <c r="E5" s="65"/>
      <c r="F5" s="65"/>
      <c r="G5" s="65"/>
      <c r="H5" s="65"/>
      <c r="I5" s="65"/>
      <c r="J5" s="129"/>
      <c r="K5" s="129"/>
      <c r="L5" s="129"/>
      <c r="M5" s="132"/>
      <c r="N5" s="133"/>
      <c r="O5" s="133"/>
      <c r="P5" s="133"/>
      <c r="Q5" s="133"/>
      <c r="R5" s="133"/>
      <c r="S5" s="133"/>
      <c r="T5" s="133"/>
      <c r="U5" s="133"/>
      <c r="V5" s="133"/>
    </row>
    <row r="6" spans="1:22" s="50" customFormat="1" ht="16.2" x14ac:dyDescent="0.3">
      <c r="C6" s="66" t="s">
        <v>31</v>
      </c>
      <c r="D6" s="65"/>
      <c r="E6" s="65"/>
      <c r="F6" s="65"/>
      <c r="G6" s="65"/>
      <c r="H6" s="65"/>
      <c r="I6" s="65"/>
      <c r="J6" s="129"/>
      <c r="K6" s="129"/>
      <c r="L6" s="129"/>
      <c r="M6" s="132"/>
      <c r="N6" s="133"/>
      <c r="O6" s="133"/>
      <c r="P6" s="133"/>
      <c r="Q6" s="133"/>
      <c r="R6" s="133"/>
      <c r="S6" s="133"/>
      <c r="T6" s="133"/>
      <c r="U6" s="133"/>
      <c r="V6" s="133"/>
    </row>
    <row r="7" spans="1:22" s="50" customFormat="1" ht="16.2" x14ac:dyDescent="0.3">
      <c r="C7" s="68"/>
      <c r="D7" s="134"/>
      <c r="E7" s="70"/>
      <c r="F7" s="135"/>
      <c r="G7" s="135"/>
      <c r="H7" s="135"/>
      <c r="I7" s="70"/>
      <c r="J7" s="129"/>
      <c r="K7" s="129"/>
      <c r="L7" s="129"/>
      <c r="M7" s="132"/>
      <c r="N7" s="133"/>
      <c r="O7" s="133"/>
      <c r="P7" s="133"/>
      <c r="Q7" s="133"/>
      <c r="R7" s="133"/>
      <c r="S7" s="133"/>
      <c r="T7" s="133"/>
      <c r="U7" s="133"/>
      <c r="V7" s="133"/>
    </row>
    <row r="8" spans="1:22" s="50" customFormat="1" ht="16.2" x14ac:dyDescent="0.3">
      <c r="C8" s="75"/>
      <c r="D8" s="118"/>
      <c r="E8" s="118"/>
      <c r="F8" s="118"/>
      <c r="G8" s="118"/>
      <c r="H8" s="118"/>
      <c r="I8" s="118"/>
      <c r="J8" s="127"/>
      <c r="K8" s="127"/>
      <c r="L8" s="127"/>
      <c r="M8" s="133"/>
      <c r="N8" s="133"/>
      <c r="O8" s="133"/>
      <c r="P8" s="133"/>
      <c r="Q8" s="133"/>
      <c r="R8" s="133"/>
      <c r="S8" s="133"/>
      <c r="T8" s="133"/>
      <c r="U8" s="133"/>
      <c r="V8" s="133"/>
    </row>
    <row r="9" spans="1:22" s="50" customFormat="1" ht="16.2" x14ac:dyDescent="0.3">
      <c r="C9" s="78" t="s">
        <v>9</v>
      </c>
      <c r="D9" s="80"/>
      <c r="E9" s="80"/>
      <c r="F9" s="80"/>
      <c r="G9" s="80"/>
      <c r="H9" s="80"/>
      <c r="I9" s="80"/>
      <c r="J9" s="80"/>
      <c r="K9" s="80"/>
      <c r="L9" s="80"/>
      <c r="M9" s="119"/>
      <c r="N9" s="133"/>
      <c r="O9" s="133"/>
      <c r="P9" s="133"/>
      <c r="Q9" s="133"/>
      <c r="R9" s="133"/>
      <c r="S9" s="133"/>
      <c r="T9" s="133"/>
      <c r="U9" s="133"/>
      <c r="V9" s="133"/>
    </row>
    <row r="10" spans="1:22" s="50" customFormat="1" ht="12.6" x14ac:dyDescent="0.3">
      <c r="C10" s="120"/>
      <c r="D10" s="126" t="s">
        <v>23</v>
      </c>
      <c r="E10" s="126" t="s">
        <v>24</v>
      </c>
      <c r="F10" s="126" t="s">
        <v>25</v>
      </c>
      <c r="G10" s="126" t="s">
        <v>26</v>
      </c>
      <c r="H10" s="126" t="s">
        <v>57</v>
      </c>
      <c r="I10" s="126" t="s">
        <v>64</v>
      </c>
      <c r="J10" s="126" t="s">
        <v>65</v>
      </c>
      <c r="K10" s="126" t="s">
        <v>66</v>
      </c>
      <c r="L10" s="126" t="s">
        <v>67</v>
      </c>
      <c r="M10" s="126" t="s">
        <v>68</v>
      </c>
      <c r="N10" s="133"/>
      <c r="O10" s="133"/>
      <c r="P10" s="133"/>
      <c r="Q10" s="133"/>
      <c r="R10" s="133"/>
      <c r="S10" s="133"/>
      <c r="T10" s="133"/>
      <c r="U10" s="133"/>
      <c r="V10" s="133"/>
    </row>
    <row r="11" spans="1:22" s="50" customFormat="1" ht="24.6" x14ac:dyDescent="0.3">
      <c r="B11" s="142">
        <v>1</v>
      </c>
      <c r="C11" s="124" t="s">
        <v>92</v>
      </c>
      <c r="D11" s="244">
        <v>1</v>
      </c>
      <c r="E11" s="244">
        <v>1</v>
      </c>
      <c r="F11" s="244">
        <v>1</v>
      </c>
      <c r="G11" s="244">
        <v>1</v>
      </c>
      <c r="H11" s="244">
        <v>1</v>
      </c>
      <c r="I11" s="244">
        <v>1</v>
      </c>
      <c r="J11" s="244">
        <v>1</v>
      </c>
      <c r="K11" s="244">
        <v>1</v>
      </c>
      <c r="L11" s="244">
        <v>1</v>
      </c>
      <c r="M11" s="244">
        <v>1</v>
      </c>
      <c r="N11" s="133"/>
      <c r="O11" s="133"/>
      <c r="P11" s="133"/>
      <c r="Q11" s="133"/>
      <c r="R11" s="133"/>
      <c r="S11" s="133"/>
      <c r="T11" s="133"/>
      <c r="U11" s="133"/>
      <c r="V11" s="133"/>
    </row>
    <row r="12" spans="1:22" s="50" customFormat="1" ht="24.6" x14ac:dyDescent="0.3">
      <c r="B12" s="142">
        <v>2</v>
      </c>
      <c r="C12" s="124" t="s">
        <v>91</v>
      </c>
      <c r="D12" s="245">
        <v>1</v>
      </c>
      <c r="E12" s="245">
        <v>1</v>
      </c>
      <c r="F12" s="245">
        <v>1</v>
      </c>
      <c r="G12" s="245">
        <v>1</v>
      </c>
      <c r="H12" s="245">
        <v>1</v>
      </c>
      <c r="I12" s="245">
        <v>1</v>
      </c>
      <c r="J12" s="245">
        <v>1</v>
      </c>
      <c r="K12" s="245">
        <v>1</v>
      </c>
      <c r="L12" s="245">
        <v>1</v>
      </c>
      <c r="M12" s="245">
        <v>1</v>
      </c>
      <c r="N12" s="133"/>
      <c r="O12" s="133"/>
      <c r="P12" s="133"/>
      <c r="Q12" s="133"/>
      <c r="R12" s="133"/>
      <c r="S12" s="133"/>
      <c r="T12" s="133"/>
      <c r="U12" s="133"/>
      <c r="V12" s="133"/>
    </row>
    <row r="13" spans="1:22" s="50" customFormat="1" ht="13.2" thickBot="1" x14ac:dyDescent="0.35">
      <c r="C13" s="72"/>
      <c r="D13" s="74"/>
      <c r="E13" s="74"/>
      <c r="F13" s="74"/>
      <c r="G13" s="74"/>
      <c r="H13" s="74"/>
      <c r="I13" s="74"/>
      <c r="J13" s="74"/>
      <c r="K13" s="74"/>
      <c r="L13" s="74"/>
      <c r="M13" s="74"/>
      <c r="N13" s="133"/>
      <c r="O13" s="133"/>
      <c r="P13" s="133"/>
      <c r="Q13" s="133"/>
      <c r="R13" s="133"/>
      <c r="S13" s="133"/>
      <c r="T13" s="133"/>
      <c r="U13" s="133"/>
      <c r="V13" s="133"/>
    </row>
    <row r="14" spans="1:22" s="50" customFormat="1" ht="12.6" x14ac:dyDescent="0.3">
      <c r="C14" s="75"/>
      <c r="D14" s="118"/>
      <c r="E14" s="118"/>
      <c r="F14" s="118"/>
      <c r="G14" s="118"/>
      <c r="H14" s="118"/>
      <c r="I14" s="118"/>
      <c r="J14" s="118"/>
      <c r="K14" s="118"/>
      <c r="L14" s="118"/>
      <c r="M14" s="118"/>
      <c r="N14" s="133"/>
      <c r="O14" s="133"/>
      <c r="P14" s="133"/>
      <c r="Q14" s="133"/>
      <c r="R14" s="133"/>
      <c r="S14" s="133"/>
      <c r="T14" s="133"/>
      <c r="U14" s="133"/>
      <c r="V14" s="133"/>
    </row>
    <row r="15" spans="1:22" s="50" customFormat="1" ht="24.6" x14ac:dyDescent="0.3">
      <c r="B15" s="142"/>
      <c r="C15" s="143" t="s">
        <v>133</v>
      </c>
      <c r="D15" s="144"/>
      <c r="E15" s="144"/>
      <c r="F15" s="145"/>
      <c r="G15" s="145"/>
      <c r="H15" s="145"/>
      <c r="I15" s="145"/>
      <c r="J15" s="145"/>
      <c r="K15" s="146"/>
      <c r="L15" s="127"/>
      <c r="M15" s="133"/>
      <c r="N15" s="133"/>
      <c r="O15" s="133"/>
      <c r="P15" s="133"/>
      <c r="Q15" s="133"/>
      <c r="R15" s="133"/>
      <c r="S15" s="133"/>
      <c r="T15" s="133"/>
      <c r="U15" s="133"/>
      <c r="V15" s="133"/>
    </row>
    <row r="16" spans="1:22" s="50" customFormat="1" ht="16.2" x14ac:dyDescent="0.3">
      <c r="C16" s="75"/>
      <c r="D16" s="118"/>
      <c r="E16" s="118"/>
      <c r="F16" s="118"/>
      <c r="G16" s="118"/>
      <c r="H16" s="118"/>
      <c r="I16" s="118"/>
      <c r="J16" s="118"/>
      <c r="K16" s="118"/>
      <c r="L16" s="127"/>
      <c r="M16" s="133"/>
      <c r="N16" s="133"/>
      <c r="O16" s="133"/>
      <c r="P16" s="133"/>
      <c r="Q16" s="133"/>
      <c r="R16" s="133"/>
      <c r="S16" s="133"/>
      <c r="T16" s="133"/>
      <c r="U16" s="133"/>
      <c r="V16" s="133"/>
    </row>
    <row r="17" spans="2:22 16384:16384" s="50" customFormat="1" ht="16.2" x14ac:dyDescent="0.3">
      <c r="C17" s="246" t="s">
        <v>152</v>
      </c>
      <c r="D17" s="147" t="s">
        <v>10</v>
      </c>
      <c r="E17" s="147" t="s">
        <v>11</v>
      </c>
      <c r="F17" s="469" t="s">
        <v>12</v>
      </c>
      <c r="G17" s="470"/>
      <c r="H17" s="470"/>
      <c r="I17" s="470"/>
      <c r="J17" s="470"/>
      <c r="K17" s="471"/>
      <c r="L17" s="127"/>
      <c r="M17" s="133"/>
      <c r="N17" s="133"/>
      <c r="O17" s="133"/>
      <c r="P17" s="133"/>
      <c r="Q17" s="133"/>
      <c r="R17" s="133"/>
      <c r="S17" s="133"/>
      <c r="T17" s="133"/>
      <c r="U17" s="133"/>
      <c r="V17" s="133"/>
    </row>
    <row r="18" spans="2:22 16384:16384" s="50" customFormat="1" ht="16.2" x14ac:dyDescent="0.3">
      <c r="C18" s="247"/>
      <c r="D18" s="151" t="s">
        <v>0</v>
      </c>
      <c r="E18" s="151" t="s">
        <v>0</v>
      </c>
      <c r="F18" s="472" t="s">
        <v>0</v>
      </c>
      <c r="G18" s="472"/>
      <c r="H18" s="472"/>
      <c r="I18" s="472"/>
      <c r="J18" s="472"/>
      <c r="K18" s="472"/>
      <c r="L18" s="127"/>
      <c r="M18" s="133"/>
      <c r="N18" s="133"/>
      <c r="O18" s="133"/>
      <c r="P18" s="133"/>
      <c r="Q18" s="133"/>
      <c r="R18" s="133"/>
      <c r="S18" s="133"/>
      <c r="T18" s="133"/>
      <c r="U18" s="133"/>
      <c r="V18" s="133"/>
    </row>
    <row r="19" spans="2:22 16384:16384" s="50" customFormat="1" ht="16.2" x14ac:dyDescent="0.3">
      <c r="C19" s="247"/>
      <c r="D19" s="151"/>
      <c r="E19" s="151"/>
      <c r="F19" s="472"/>
      <c r="G19" s="472"/>
      <c r="H19" s="472"/>
      <c r="I19" s="472"/>
      <c r="J19" s="472"/>
      <c r="K19" s="472"/>
      <c r="L19" s="127"/>
      <c r="M19" s="133"/>
      <c r="N19" s="133"/>
      <c r="O19" s="133"/>
      <c r="P19" s="133"/>
      <c r="Q19" s="133"/>
      <c r="R19" s="133"/>
      <c r="S19" s="133"/>
      <c r="T19" s="133"/>
      <c r="U19" s="133"/>
      <c r="V19" s="133"/>
    </row>
    <row r="20" spans="2:22 16384:16384" s="50" customFormat="1" ht="16.2" x14ac:dyDescent="0.3">
      <c r="C20" s="247" t="s">
        <v>0</v>
      </c>
      <c r="D20" s="151"/>
      <c r="E20" s="151"/>
      <c r="F20" s="449"/>
      <c r="G20" s="450"/>
      <c r="H20" s="450"/>
      <c r="I20" s="450"/>
      <c r="J20" s="450"/>
      <c r="K20" s="451"/>
      <c r="L20" s="127"/>
      <c r="M20" s="133"/>
      <c r="N20" s="133"/>
      <c r="O20" s="133"/>
      <c r="P20" s="133"/>
      <c r="Q20" s="133"/>
      <c r="R20" s="133"/>
      <c r="S20" s="133"/>
      <c r="T20" s="133"/>
      <c r="U20" s="133"/>
      <c r="V20" s="133"/>
    </row>
    <row r="21" spans="2:22 16384:16384" s="50" customFormat="1" ht="13.2" thickBot="1" x14ac:dyDescent="0.35">
      <c r="C21" s="152" t="s">
        <v>33</v>
      </c>
      <c r="D21" s="74"/>
      <c r="E21" s="74"/>
      <c r="F21" s="74"/>
      <c r="G21" s="74"/>
      <c r="H21" s="74"/>
      <c r="I21" s="74"/>
      <c r="J21" s="74"/>
      <c r="K21" s="74"/>
      <c r="L21" s="74"/>
      <c r="M21" s="74"/>
      <c r="N21" s="133"/>
      <c r="O21" s="133"/>
      <c r="P21" s="133"/>
      <c r="Q21" s="133"/>
      <c r="R21" s="133"/>
      <c r="S21" s="133"/>
      <c r="T21" s="133"/>
      <c r="U21" s="133"/>
      <c r="V21" s="133"/>
    </row>
    <row r="22" spans="2:22 16384:16384" s="50" customFormat="1" ht="12.6" x14ac:dyDescent="0.3">
      <c r="C22" s="75"/>
      <c r="D22" s="118"/>
      <c r="E22" s="118"/>
      <c r="F22" s="118"/>
      <c r="G22" s="118"/>
      <c r="H22" s="118"/>
      <c r="I22" s="118"/>
      <c r="J22" s="118"/>
      <c r="K22" s="118"/>
      <c r="L22" s="118"/>
      <c r="M22" s="118"/>
      <c r="N22" s="133"/>
      <c r="O22" s="133"/>
      <c r="P22" s="133"/>
      <c r="Q22" s="133"/>
      <c r="R22" s="133"/>
      <c r="S22" s="133"/>
      <c r="T22" s="133"/>
      <c r="U22" s="133"/>
      <c r="V22" s="133"/>
    </row>
    <row r="23" spans="2:22 16384:16384" s="50" customFormat="1" ht="24.6" x14ac:dyDescent="0.3">
      <c r="B23" s="142">
        <v>1</v>
      </c>
      <c r="C23" s="143" t="s">
        <v>90</v>
      </c>
      <c r="D23" s="144"/>
      <c r="E23" s="144"/>
      <c r="F23" s="145"/>
      <c r="G23" s="145"/>
      <c r="H23" s="145"/>
      <c r="I23" s="145"/>
      <c r="J23" s="145"/>
      <c r="K23" s="145"/>
      <c r="L23" s="145"/>
      <c r="M23" s="146"/>
      <c r="N23" s="133"/>
      <c r="O23" s="133"/>
      <c r="P23" s="133"/>
      <c r="Q23" s="133"/>
      <c r="R23" s="133"/>
      <c r="S23" s="133"/>
      <c r="T23" s="133"/>
      <c r="U23" s="133"/>
      <c r="V23" s="133"/>
    </row>
    <row r="24" spans="2:22 16384:16384" s="50" customFormat="1" ht="16.2" x14ac:dyDescent="0.3">
      <c r="C24" s="77"/>
      <c r="D24" s="77"/>
      <c r="E24" s="77"/>
      <c r="F24" s="77"/>
      <c r="G24" s="77"/>
      <c r="H24" s="77"/>
      <c r="I24" s="77"/>
      <c r="J24" s="127"/>
      <c r="K24" s="127"/>
      <c r="L24" s="127"/>
      <c r="M24" s="133"/>
      <c r="N24" s="133"/>
      <c r="O24" s="133"/>
      <c r="P24" s="133"/>
      <c r="Q24" s="133"/>
      <c r="R24" s="133"/>
      <c r="S24" s="133"/>
      <c r="T24" s="133"/>
      <c r="U24" s="133"/>
      <c r="V24" s="133"/>
    </row>
    <row r="25" spans="2:22 16384:16384" s="50" customFormat="1" ht="16.2" x14ac:dyDescent="0.3">
      <c r="C25" s="78" t="s">
        <v>113</v>
      </c>
      <c r="D25" s="153"/>
      <c r="E25" s="155"/>
      <c r="F25" s="155"/>
      <c r="G25" s="155"/>
      <c r="H25" s="155"/>
      <c r="I25" s="156"/>
      <c r="J25" s="127"/>
      <c r="K25" s="78" t="s">
        <v>55</v>
      </c>
      <c r="L25" s="157"/>
      <c r="M25" s="158"/>
      <c r="N25" s="133"/>
      <c r="O25" s="133"/>
      <c r="P25" s="133"/>
      <c r="Q25" s="133"/>
      <c r="R25" s="133"/>
      <c r="S25" s="133"/>
      <c r="T25" s="133"/>
    </row>
    <row r="26" spans="2:22 16384:16384" s="50" customFormat="1" ht="16.2" x14ac:dyDescent="0.3">
      <c r="C26" s="159"/>
      <c r="D26" s="160"/>
      <c r="E26" s="230" t="s">
        <v>38</v>
      </c>
      <c r="F26" s="162"/>
      <c r="G26" s="162"/>
      <c r="H26" s="162"/>
      <c r="I26" s="163"/>
      <c r="J26" s="127"/>
      <c r="K26" s="164"/>
      <c r="L26" s="165"/>
      <c r="M26" s="166"/>
      <c r="N26" s="133"/>
      <c r="O26" s="133"/>
      <c r="P26" s="133"/>
      <c r="Q26" s="133"/>
      <c r="R26" s="133"/>
      <c r="S26" s="133"/>
      <c r="T26" s="133"/>
    </row>
    <row r="27" spans="2:22 16384:16384" s="50" customFormat="1" ht="16.2" x14ac:dyDescent="0.3">
      <c r="C27" s="167" t="s">
        <v>0</v>
      </c>
      <c r="D27" s="160" t="s">
        <v>47</v>
      </c>
      <c r="E27" s="230" t="s">
        <v>58</v>
      </c>
      <c r="F27" s="162"/>
      <c r="G27" s="162"/>
      <c r="H27" s="162"/>
      <c r="I27" s="163"/>
      <c r="J27" s="127"/>
      <c r="K27" s="164"/>
      <c r="L27" s="165"/>
      <c r="M27" s="166"/>
      <c r="N27" s="133"/>
      <c r="O27" s="133"/>
      <c r="P27" s="133"/>
      <c r="Q27" s="133"/>
      <c r="R27" s="133"/>
      <c r="S27" s="133"/>
      <c r="T27" s="133"/>
    </row>
    <row r="28" spans="2:22 16384:16384" s="50" customFormat="1" ht="16.2" x14ac:dyDescent="0.3">
      <c r="C28" s="168" t="s">
        <v>35</v>
      </c>
      <c r="D28" s="169" t="str">
        <f>C29</f>
        <v>Core</v>
      </c>
      <c r="E28" s="230" t="s">
        <v>49</v>
      </c>
      <c r="F28" s="162"/>
      <c r="G28" s="162"/>
      <c r="H28" s="162"/>
      <c r="I28" s="163"/>
      <c r="J28" s="127"/>
      <c r="K28" s="164"/>
      <c r="L28" s="165"/>
      <c r="M28" s="166"/>
      <c r="N28" s="133"/>
      <c r="O28" s="133"/>
      <c r="P28" s="133"/>
      <c r="Q28" s="133"/>
      <c r="R28" s="133"/>
      <c r="S28" s="133"/>
      <c r="T28" s="133"/>
      <c r="XFD28" s="431"/>
    </row>
    <row r="29" spans="2:22 16384:16384" s="50" customFormat="1" ht="16.2" x14ac:dyDescent="0.3">
      <c r="C29" s="248" t="s">
        <v>229</v>
      </c>
      <c r="D29" s="171">
        <v>0</v>
      </c>
      <c r="E29" s="171">
        <v>0</v>
      </c>
      <c r="F29" s="162" t="s">
        <v>0</v>
      </c>
      <c r="G29" s="162"/>
      <c r="H29" s="162"/>
      <c r="I29" s="163"/>
      <c r="J29" s="127"/>
      <c r="K29" s="172">
        <f>+E29</f>
        <v>0</v>
      </c>
      <c r="L29" s="165"/>
      <c r="M29" s="166"/>
      <c r="N29" s="133"/>
      <c r="O29" s="133"/>
      <c r="P29" s="133"/>
      <c r="Q29" s="133"/>
      <c r="R29" s="133"/>
      <c r="S29" s="133"/>
      <c r="T29" s="133"/>
      <c r="XFD29" s="431"/>
    </row>
    <row r="30" spans="2:22 16384:16384" s="50" customFormat="1" ht="16.2" x14ac:dyDescent="0.3">
      <c r="C30" s="173"/>
      <c r="D30" s="162"/>
      <c r="E30" s="162"/>
      <c r="F30" s="161" t="s">
        <v>0</v>
      </c>
      <c r="G30" s="161"/>
      <c r="H30" s="161" t="s">
        <v>0</v>
      </c>
      <c r="I30" s="177" t="s">
        <v>47</v>
      </c>
      <c r="J30" s="127"/>
      <c r="K30" s="164"/>
      <c r="L30" s="165"/>
      <c r="M30" s="177" t="s">
        <v>0</v>
      </c>
      <c r="N30" s="133"/>
      <c r="O30" s="133"/>
      <c r="P30" s="133"/>
      <c r="Q30" s="133"/>
      <c r="R30" s="133"/>
      <c r="S30" s="133"/>
      <c r="T30" s="133"/>
      <c r="XFD30" s="431"/>
    </row>
    <row r="31" spans="2:22 16384:16384" s="50" customFormat="1" ht="16.2" x14ac:dyDescent="0.3">
      <c r="C31" s="258"/>
      <c r="D31" s="230"/>
      <c r="E31" s="230"/>
      <c r="F31" s="230"/>
      <c r="G31" s="230"/>
      <c r="H31" s="230"/>
      <c r="I31" s="177" t="s">
        <v>148</v>
      </c>
      <c r="J31" s="260"/>
      <c r="K31" s="261"/>
      <c r="L31" s="262"/>
      <c r="M31" s="259" t="s">
        <v>149</v>
      </c>
      <c r="N31" s="133"/>
      <c r="O31" s="133"/>
      <c r="P31" s="133"/>
      <c r="Q31" s="133"/>
      <c r="R31" s="133"/>
      <c r="S31" s="133"/>
      <c r="T31" s="133"/>
    </row>
    <row r="32" spans="2:22 16384:16384" s="50" customFormat="1" ht="16.2" x14ac:dyDescent="0.3">
      <c r="C32" s="174" t="s">
        <v>37</v>
      </c>
      <c r="D32" s="263"/>
      <c r="E32" s="263"/>
      <c r="F32" s="458" t="str">
        <f>"# "&amp;C29</f>
        <v># Core</v>
      </c>
      <c r="G32" s="263"/>
      <c r="H32" s="263" t="s">
        <v>0</v>
      </c>
      <c r="I32" s="177" t="s">
        <v>146</v>
      </c>
      <c r="J32" s="260"/>
      <c r="K32" s="261"/>
      <c r="L32" s="262"/>
      <c r="M32" s="236" t="s">
        <v>45</v>
      </c>
      <c r="N32" s="133"/>
      <c r="O32" s="133"/>
      <c r="P32" s="133"/>
      <c r="Q32" s="133"/>
      <c r="R32" s="133"/>
      <c r="S32" s="133"/>
      <c r="T32" s="133"/>
      <c r="U32" s="133"/>
    </row>
    <row r="33" spans="2:23 16384:16384" s="50" customFormat="1" ht="15" customHeight="1" x14ac:dyDescent="0.3">
      <c r="C33" s="264"/>
      <c r="D33" s="460" t="str">
        <f>"# "&amp;C29</f>
        <v># Core</v>
      </c>
      <c r="E33" s="461"/>
      <c r="F33" s="462"/>
      <c r="G33" s="234" t="s">
        <v>47</v>
      </c>
      <c r="H33" s="458" t="s">
        <v>59</v>
      </c>
      <c r="I33" s="180" t="s">
        <v>147</v>
      </c>
      <c r="J33" s="260"/>
      <c r="K33" s="234" t="s">
        <v>47</v>
      </c>
      <c r="L33" s="456" t="s">
        <v>46</v>
      </c>
      <c r="M33" s="236" t="s">
        <v>150</v>
      </c>
      <c r="N33" s="133"/>
      <c r="O33" s="133"/>
      <c r="P33" s="133"/>
      <c r="Q33" s="133"/>
      <c r="R33" s="133"/>
      <c r="S33" s="133"/>
      <c r="T33" s="133"/>
      <c r="U33" s="133"/>
    </row>
    <row r="34" spans="2:23 16384:16384" s="50" customFormat="1" ht="16.2" customHeight="1" x14ac:dyDescent="0.3">
      <c r="C34" s="265" t="s">
        <v>36</v>
      </c>
      <c r="D34" s="266" t="s">
        <v>13</v>
      </c>
      <c r="E34" s="267" t="s">
        <v>14</v>
      </c>
      <c r="F34" s="238" t="s">
        <v>45</v>
      </c>
      <c r="G34" s="235" t="str">
        <f>C29</f>
        <v>Core</v>
      </c>
      <c r="H34" s="459"/>
      <c r="I34" s="186" t="s">
        <v>145</v>
      </c>
      <c r="J34" s="260"/>
      <c r="K34" s="235" t="str">
        <f>+C29</f>
        <v>Core</v>
      </c>
      <c r="L34" s="457"/>
      <c r="M34" s="237" t="s">
        <v>151</v>
      </c>
      <c r="N34" s="127"/>
      <c r="O34" s="127"/>
      <c r="P34" s="133" t="s">
        <v>40</v>
      </c>
      <c r="Q34" s="133" t="s">
        <v>40</v>
      </c>
      <c r="R34" s="133" t="s">
        <v>40</v>
      </c>
      <c r="S34" s="188"/>
      <c r="T34" s="133"/>
      <c r="U34" s="133"/>
      <c r="V34" s="133"/>
    </row>
    <row r="35" spans="2:23 16384:16384" s="50" customFormat="1" ht="16.2" x14ac:dyDescent="0.3">
      <c r="B35" s="189"/>
      <c r="C35" s="228" t="s">
        <v>15</v>
      </c>
      <c r="D35" s="190">
        <v>1</v>
      </c>
      <c r="E35" s="249">
        <v>0</v>
      </c>
      <c r="F35" s="192" t="str">
        <f>IF(+E35&lt;&gt;0,E35,"&gt;")</f>
        <v>&gt;</v>
      </c>
      <c r="G35" s="193">
        <f>+$D$29</f>
        <v>0</v>
      </c>
      <c r="H35" s="194">
        <v>0</v>
      </c>
      <c r="I35" s="195">
        <f t="shared" ref="I35:I43" si="0">IF(P35=2,"",+$D$29*(1-H35))</f>
        <v>0</v>
      </c>
      <c r="J35" s="127"/>
      <c r="K35" s="193">
        <f t="shared" ref="K35:K43" si="1">IF(P35=2,"",$K$29)</f>
        <v>0</v>
      </c>
      <c r="L35" s="194">
        <v>0</v>
      </c>
      <c r="M35" s="195">
        <f t="shared" ref="M35:M43" si="2">IF(P35=2,"",+$E$29*(1-L35))</f>
        <v>0</v>
      </c>
      <c r="N35" s="127"/>
      <c r="O35" s="127"/>
      <c r="P35" s="197">
        <f t="shared" ref="P35:P43" si="3">IF(AND(D35&lt;&gt;" ",E35="&gt;"),0,IF(AND(D35=" ",E35="&gt;"),2,1))</f>
        <v>1</v>
      </c>
      <c r="Q35" s="197">
        <v>0</v>
      </c>
      <c r="R35" s="197">
        <v>0</v>
      </c>
      <c r="S35" s="188"/>
      <c r="T35" s="133"/>
      <c r="U35" s="133"/>
    </row>
    <row r="36" spans="2:23 16384:16384" s="50" customFormat="1" ht="16.2" x14ac:dyDescent="0.3">
      <c r="B36" s="189"/>
      <c r="C36" s="256" t="s">
        <v>16</v>
      </c>
      <c r="D36" s="190">
        <f t="shared" ref="D36:D42" si="4">IF(ISERROR(+E35+1)," ",E35+1)</f>
        <v>1</v>
      </c>
      <c r="E36" s="249">
        <v>0</v>
      </c>
      <c r="F36" s="192" t="str">
        <f t="shared" ref="F36:F43" si="5">IF(P36=2,"",IF(+E36&lt;&gt;0,E36,"&gt;"))</f>
        <v>&gt;</v>
      </c>
      <c r="G36" s="193">
        <f t="shared" ref="G36:G43" si="6">IF(P36=2," ",+$D$29)</f>
        <v>0</v>
      </c>
      <c r="H36" s="194">
        <v>0</v>
      </c>
      <c r="I36" s="195">
        <f t="shared" si="0"/>
        <v>0</v>
      </c>
      <c r="J36" s="127"/>
      <c r="K36" s="193">
        <f t="shared" si="1"/>
        <v>0</v>
      </c>
      <c r="L36" s="194">
        <v>0</v>
      </c>
      <c r="M36" s="195">
        <f t="shared" si="2"/>
        <v>0</v>
      </c>
      <c r="N36" s="127"/>
      <c r="O36" s="127"/>
      <c r="P36" s="197">
        <f t="shared" si="3"/>
        <v>1</v>
      </c>
      <c r="Q36" s="197">
        <f t="shared" ref="Q36:Q43" si="7">IF(P36&lt;&gt;2,IF(I36&gt;I35,1,0),0)</f>
        <v>0</v>
      </c>
      <c r="R36" s="197">
        <f t="shared" ref="R36:R43" si="8">IF(P36&lt;&gt;2,IF(M36&gt;M35,1,0),0)</f>
        <v>0</v>
      </c>
      <c r="S36" s="188"/>
      <c r="T36" s="133"/>
      <c r="U36" s="133"/>
    </row>
    <row r="37" spans="2:23 16384:16384" s="50" customFormat="1" ht="16.2" x14ac:dyDescent="0.3">
      <c r="B37" s="189"/>
      <c r="C37" s="257" t="s">
        <v>17</v>
      </c>
      <c r="D37" s="190">
        <f t="shared" si="4"/>
        <v>1</v>
      </c>
      <c r="E37" s="249">
        <v>0</v>
      </c>
      <c r="F37" s="192" t="str">
        <f t="shared" si="5"/>
        <v>&gt;</v>
      </c>
      <c r="G37" s="193">
        <f t="shared" si="6"/>
        <v>0</v>
      </c>
      <c r="H37" s="194">
        <v>0</v>
      </c>
      <c r="I37" s="195">
        <f t="shared" si="0"/>
        <v>0</v>
      </c>
      <c r="J37" s="127"/>
      <c r="K37" s="193">
        <f t="shared" si="1"/>
        <v>0</v>
      </c>
      <c r="L37" s="194">
        <v>0</v>
      </c>
      <c r="M37" s="195">
        <f t="shared" si="2"/>
        <v>0</v>
      </c>
      <c r="N37" s="127"/>
      <c r="O37" s="127"/>
      <c r="P37" s="197">
        <f t="shared" si="3"/>
        <v>1</v>
      </c>
      <c r="Q37" s="197">
        <f t="shared" si="7"/>
        <v>0</v>
      </c>
      <c r="R37" s="197">
        <f t="shared" si="8"/>
        <v>0</v>
      </c>
      <c r="S37" s="188"/>
      <c r="T37" s="133"/>
      <c r="U37" s="133"/>
    </row>
    <row r="38" spans="2:23 16384:16384" s="50" customFormat="1" ht="16.2" x14ac:dyDescent="0.3">
      <c r="B38" s="189"/>
      <c r="C38" s="257" t="s">
        <v>18</v>
      </c>
      <c r="D38" s="190">
        <f t="shared" si="4"/>
        <v>1</v>
      </c>
      <c r="E38" s="249" t="s">
        <v>34</v>
      </c>
      <c r="F38" s="192" t="str">
        <f t="shared" si="5"/>
        <v>&gt;</v>
      </c>
      <c r="G38" s="193">
        <f t="shared" si="6"/>
        <v>0</v>
      </c>
      <c r="H38" s="194"/>
      <c r="I38" s="195">
        <f t="shared" si="0"/>
        <v>0</v>
      </c>
      <c r="J38" s="127"/>
      <c r="K38" s="193">
        <f t="shared" si="1"/>
        <v>0</v>
      </c>
      <c r="L38" s="194"/>
      <c r="M38" s="195">
        <f t="shared" si="2"/>
        <v>0</v>
      </c>
      <c r="N38" s="127"/>
      <c r="O38" s="127"/>
      <c r="P38" s="197">
        <f t="shared" si="3"/>
        <v>0</v>
      </c>
      <c r="Q38" s="197">
        <f t="shared" si="7"/>
        <v>0</v>
      </c>
      <c r="R38" s="197">
        <f t="shared" si="8"/>
        <v>0</v>
      </c>
      <c r="S38" s="188"/>
      <c r="T38" s="133"/>
      <c r="U38" s="133"/>
    </row>
    <row r="39" spans="2:23 16384:16384" s="50" customFormat="1" ht="16.2" x14ac:dyDescent="0.3">
      <c r="B39" s="189"/>
      <c r="C39" s="228" t="s">
        <v>19</v>
      </c>
      <c r="D39" s="190" t="str">
        <f t="shared" si="4"/>
        <v xml:space="preserve"> </v>
      </c>
      <c r="E39" s="249" t="s">
        <v>34</v>
      </c>
      <c r="F39" s="192" t="str">
        <f t="shared" si="5"/>
        <v/>
      </c>
      <c r="G39" s="193" t="str">
        <f t="shared" si="6"/>
        <v xml:space="preserve"> </v>
      </c>
      <c r="H39" s="194"/>
      <c r="I39" s="195" t="str">
        <f t="shared" si="0"/>
        <v/>
      </c>
      <c r="J39" s="127"/>
      <c r="K39" s="193" t="str">
        <f t="shared" si="1"/>
        <v/>
      </c>
      <c r="L39" s="194"/>
      <c r="M39" s="195" t="str">
        <f t="shared" si="2"/>
        <v/>
      </c>
      <c r="N39" s="127"/>
      <c r="O39" s="127"/>
      <c r="P39" s="197">
        <f t="shared" si="3"/>
        <v>2</v>
      </c>
      <c r="Q39" s="197">
        <f t="shared" si="7"/>
        <v>0</v>
      </c>
      <c r="R39" s="197">
        <f t="shared" si="8"/>
        <v>0</v>
      </c>
      <c r="S39" s="188"/>
      <c r="T39" s="133"/>
      <c r="U39" s="133"/>
    </row>
    <row r="40" spans="2:23 16384:16384" s="50" customFormat="1" ht="16.2" x14ac:dyDescent="0.3">
      <c r="B40" s="189"/>
      <c r="C40" s="256" t="s">
        <v>20</v>
      </c>
      <c r="D40" s="190" t="str">
        <f t="shared" si="4"/>
        <v xml:space="preserve"> </v>
      </c>
      <c r="E40" s="249" t="s">
        <v>34</v>
      </c>
      <c r="F40" s="192" t="str">
        <f t="shared" si="5"/>
        <v/>
      </c>
      <c r="G40" s="193" t="str">
        <f t="shared" si="6"/>
        <v xml:space="preserve"> </v>
      </c>
      <c r="H40" s="194"/>
      <c r="I40" s="195" t="str">
        <f t="shared" si="0"/>
        <v/>
      </c>
      <c r="J40" s="127"/>
      <c r="K40" s="193" t="str">
        <f t="shared" si="1"/>
        <v/>
      </c>
      <c r="L40" s="194"/>
      <c r="M40" s="195" t="str">
        <f t="shared" si="2"/>
        <v/>
      </c>
      <c r="N40" s="127"/>
      <c r="O40" s="127"/>
      <c r="P40" s="197">
        <f t="shared" si="3"/>
        <v>2</v>
      </c>
      <c r="Q40" s="197">
        <f t="shared" si="7"/>
        <v>0</v>
      </c>
      <c r="R40" s="197">
        <f t="shared" si="8"/>
        <v>0</v>
      </c>
      <c r="S40" s="188"/>
      <c r="T40" s="133"/>
      <c r="U40" s="133"/>
    </row>
    <row r="41" spans="2:23 16384:16384" s="50" customFormat="1" ht="16.2" x14ac:dyDescent="0.3">
      <c r="B41" s="189"/>
      <c r="C41" s="256" t="s">
        <v>21</v>
      </c>
      <c r="D41" s="190" t="str">
        <f t="shared" si="4"/>
        <v xml:space="preserve"> </v>
      </c>
      <c r="E41" s="249" t="s">
        <v>34</v>
      </c>
      <c r="F41" s="192" t="str">
        <f t="shared" si="5"/>
        <v/>
      </c>
      <c r="G41" s="193" t="str">
        <f t="shared" si="6"/>
        <v xml:space="preserve"> </v>
      </c>
      <c r="H41" s="194"/>
      <c r="I41" s="195" t="str">
        <f t="shared" si="0"/>
        <v/>
      </c>
      <c r="J41" s="127"/>
      <c r="K41" s="193" t="str">
        <f t="shared" si="1"/>
        <v/>
      </c>
      <c r="L41" s="194"/>
      <c r="M41" s="195" t="str">
        <f t="shared" si="2"/>
        <v/>
      </c>
      <c r="N41" s="127"/>
      <c r="O41" s="127"/>
      <c r="P41" s="197">
        <f t="shared" si="3"/>
        <v>2</v>
      </c>
      <c r="Q41" s="197">
        <f t="shared" si="7"/>
        <v>0</v>
      </c>
      <c r="R41" s="197">
        <f t="shared" si="8"/>
        <v>0</v>
      </c>
      <c r="S41" s="188"/>
      <c r="T41" s="133"/>
      <c r="U41" s="133"/>
    </row>
    <row r="42" spans="2:23 16384:16384" s="50" customFormat="1" ht="16.2" x14ac:dyDescent="0.3">
      <c r="B42" s="189"/>
      <c r="C42" s="256" t="s">
        <v>22</v>
      </c>
      <c r="D42" s="190" t="str">
        <f t="shared" si="4"/>
        <v xml:space="preserve"> </v>
      </c>
      <c r="E42" s="249" t="s">
        <v>34</v>
      </c>
      <c r="F42" s="192" t="str">
        <f t="shared" si="5"/>
        <v/>
      </c>
      <c r="G42" s="193" t="str">
        <f t="shared" si="6"/>
        <v xml:space="preserve"> </v>
      </c>
      <c r="H42" s="194"/>
      <c r="I42" s="195" t="str">
        <f t="shared" si="0"/>
        <v/>
      </c>
      <c r="J42" s="127"/>
      <c r="K42" s="193" t="str">
        <f t="shared" si="1"/>
        <v/>
      </c>
      <c r="L42" s="194"/>
      <c r="M42" s="195" t="str">
        <f t="shared" si="2"/>
        <v/>
      </c>
      <c r="N42" s="127"/>
      <c r="O42" s="127"/>
      <c r="P42" s="197">
        <f t="shared" si="3"/>
        <v>2</v>
      </c>
      <c r="Q42" s="197">
        <f t="shared" si="7"/>
        <v>0</v>
      </c>
      <c r="R42" s="197">
        <f t="shared" si="8"/>
        <v>0</v>
      </c>
      <c r="S42" s="188"/>
      <c r="T42" s="133"/>
      <c r="U42" s="133"/>
    </row>
    <row r="43" spans="2:23 16384:16384" s="50" customFormat="1" ht="16.2" x14ac:dyDescent="0.3">
      <c r="B43" s="189"/>
      <c r="C43" s="257" t="s">
        <v>43</v>
      </c>
      <c r="D43" s="190" t="str">
        <f>IF(ISERROR(+E42+1)," ",E42+1)</f>
        <v xml:space="preserve"> </v>
      </c>
      <c r="E43" s="191" t="s">
        <v>34</v>
      </c>
      <c r="F43" s="192" t="str">
        <f t="shared" si="5"/>
        <v/>
      </c>
      <c r="G43" s="193" t="str">
        <f t="shared" si="6"/>
        <v xml:space="preserve"> </v>
      </c>
      <c r="H43" s="194"/>
      <c r="I43" s="195" t="str">
        <f t="shared" si="0"/>
        <v/>
      </c>
      <c r="J43" s="127"/>
      <c r="K43" s="193" t="str">
        <f t="shared" si="1"/>
        <v/>
      </c>
      <c r="L43" s="194"/>
      <c r="M43" s="195" t="str">
        <f t="shared" si="2"/>
        <v/>
      </c>
      <c r="N43" s="127"/>
      <c r="O43" s="127"/>
      <c r="P43" s="197">
        <f t="shared" si="3"/>
        <v>2</v>
      </c>
      <c r="Q43" s="197">
        <f t="shared" si="7"/>
        <v>0</v>
      </c>
      <c r="R43" s="197">
        <f t="shared" si="8"/>
        <v>0</v>
      </c>
      <c r="S43" s="133"/>
      <c r="T43" s="133"/>
      <c r="U43" s="133"/>
    </row>
    <row r="44" spans="2:23 16384:16384" s="50" customFormat="1" ht="16.2" customHeight="1" x14ac:dyDescent="0.3">
      <c r="B44" s="189"/>
      <c r="C44" s="463" t="s">
        <v>72</v>
      </c>
      <c r="D44" s="464"/>
      <c r="E44" s="464"/>
      <c r="F44" s="464"/>
      <c r="G44" s="464"/>
      <c r="H44" s="465"/>
      <c r="I44" s="250" t="str">
        <f>IF(Q44=0,"OK","Fout !")</f>
        <v>OK</v>
      </c>
      <c r="K44" s="127"/>
      <c r="L44" s="102"/>
      <c r="M44" s="200" t="str">
        <f>IF(R44=0,"OK","Fout !")</f>
        <v>OK</v>
      </c>
      <c r="N44" s="127"/>
      <c r="O44" s="127"/>
      <c r="P44" s="201"/>
      <c r="Q44" s="197">
        <f>SUM(Q35:Q43)</f>
        <v>0</v>
      </c>
      <c r="R44" s="197">
        <f>SUM(R35:R43)</f>
        <v>0</v>
      </c>
      <c r="S44" s="133"/>
      <c r="T44" s="133"/>
      <c r="U44" s="133"/>
    </row>
    <row r="45" spans="2:23 16384:16384" s="50" customFormat="1" ht="16.2" x14ac:dyDescent="0.3">
      <c r="B45" s="189"/>
      <c r="C45" s="466"/>
      <c r="D45" s="467"/>
      <c r="E45" s="467"/>
      <c r="F45" s="467"/>
      <c r="G45" s="467"/>
      <c r="H45" s="468"/>
      <c r="I45" s="199"/>
      <c r="J45" s="102"/>
      <c r="L45" s="127"/>
      <c r="M45" s="127"/>
      <c r="N45" s="127"/>
      <c r="O45" s="127"/>
      <c r="P45" s="127"/>
      <c r="Q45" s="127"/>
      <c r="R45" s="201"/>
      <c r="S45" s="197"/>
      <c r="T45" s="133"/>
      <c r="U45" s="133"/>
      <c r="V45" s="133"/>
      <c r="W45" s="133"/>
    </row>
    <row r="46" spans="2:23 16384:16384" s="50" customFormat="1" ht="16.2" x14ac:dyDescent="0.3">
      <c r="B46" s="189"/>
      <c r="C46" s="133"/>
      <c r="D46" s="77"/>
      <c r="E46" s="77"/>
      <c r="F46" s="77"/>
      <c r="G46" s="77"/>
      <c r="H46" s="199"/>
      <c r="I46" s="199"/>
      <c r="J46" s="102"/>
      <c r="L46" s="127"/>
      <c r="M46" s="127"/>
      <c r="N46" s="127"/>
      <c r="O46" s="127"/>
      <c r="P46" s="127"/>
      <c r="Q46" s="127"/>
      <c r="R46" s="201"/>
      <c r="S46" s="197"/>
      <c r="T46" s="133"/>
      <c r="U46" s="133"/>
      <c r="V46" s="133"/>
      <c r="W46" s="133"/>
    </row>
    <row r="47" spans="2:23 16384:16384" s="50" customFormat="1" ht="16.2" x14ac:dyDescent="0.3">
      <c r="C47" s="143" t="s">
        <v>52</v>
      </c>
      <c r="D47" s="126" t="str">
        <f t="shared" ref="D47:M47" si="9">+D10</f>
        <v>Jaar 1</v>
      </c>
      <c r="E47" s="126" t="str">
        <f t="shared" si="9"/>
        <v>Jaar 2</v>
      </c>
      <c r="F47" s="126" t="str">
        <f t="shared" si="9"/>
        <v>Jaar 3</v>
      </c>
      <c r="G47" s="126" t="str">
        <f t="shared" si="9"/>
        <v>Jaar 4</v>
      </c>
      <c r="H47" s="126" t="str">
        <f t="shared" si="9"/>
        <v>Jaar 5</v>
      </c>
      <c r="I47" s="126" t="str">
        <f t="shared" si="9"/>
        <v>Jaar 6</v>
      </c>
      <c r="J47" s="126" t="str">
        <f t="shared" si="9"/>
        <v>Jaar 7</v>
      </c>
      <c r="K47" s="126" t="str">
        <f t="shared" si="9"/>
        <v>Jaar 8</v>
      </c>
      <c r="L47" s="126" t="str">
        <f t="shared" si="9"/>
        <v>Jaar 9</v>
      </c>
      <c r="M47" s="126" t="str">
        <f t="shared" si="9"/>
        <v>Jaar 10</v>
      </c>
      <c r="N47" s="127"/>
      <c r="O47" s="127"/>
      <c r="P47" s="127"/>
      <c r="Q47" s="127"/>
      <c r="R47" s="133"/>
      <c r="S47" s="133"/>
      <c r="T47" s="133"/>
      <c r="U47" s="133"/>
      <c r="V47" s="133"/>
      <c r="W47" s="133"/>
    </row>
    <row r="48" spans="2:23 16384:16384" s="50" customFormat="1" ht="16.2" x14ac:dyDescent="0.3">
      <c r="C48" s="229" t="str">
        <f>"Benodigde aantallen cumulatief"</f>
        <v>Benodigde aantallen cumulatief</v>
      </c>
      <c r="D48" s="251">
        <v>1</v>
      </c>
      <c r="E48" s="251">
        <v>1</v>
      </c>
      <c r="F48" s="251">
        <v>1</v>
      </c>
      <c r="G48" s="251">
        <v>1</v>
      </c>
      <c r="H48" s="251">
        <v>1</v>
      </c>
      <c r="I48" s="251">
        <v>1</v>
      </c>
      <c r="J48" s="251">
        <v>1</v>
      </c>
      <c r="K48" s="251">
        <v>1</v>
      </c>
      <c r="L48" s="251">
        <v>1</v>
      </c>
      <c r="M48" s="251">
        <v>1</v>
      </c>
      <c r="N48" s="127"/>
      <c r="O48" s="127"/>
      <c r="P48" s="127"/>
      <c r="Q48" s="127"/>
      <c r="R48" s="133"/>
      <c r="S48" s="133"/>
      <c r="T48" s="133"/>
      <c r="U48" s="133"/>
      <c r="V48" s="133"/>
      <c r="W48" s="133"/>
      <c r="XFD48" s="431"/>
    </row>
    <row r="49" spans="3:23 16384:16384" s="50" customFormat="1" ht="16.2" x14ac:dyDescent="0.3">
      <c r="C49" s="229" t="s">
        <v>53</v>
      </c>
      <c r="D49" s="207">
        <f>+D48</f>
        <v>1</v>
      </c>
      <c r="E49" s="207">
        <f t="shared" ref="E49:M49" si="10">+E48-D48</f>
        <v>0</v>
      </c>
      <c r="F49" s="207">
        <f t="shared" si="10"/>
        <v>0</v>
      </c>
      <c r="G49" s="207">
        <f t="shared" si="10"/>
        <v>0</v>
      </c>
      <c r="H49" s="207">
        <f t="shared" si="10"/>
        <v>0</v>
      </c>
      <c r="I49" s="207">
        <f t="shared" si="10"/>
        <v>0</v>
      </c>
      <c r="J49" s="207">
        <f t="shared" si="10"/>
        <v>0</v>
      </c>
      <c r="K49" s="207">
        <f t="shared" si="10"/>
        <v>0</v>
      </c>
      <c r="L49" s="207">
        <f t="shared" si="10"/>
        <v>0</v>
      </c>
      <c r="M49" s="207">
        <f t="shared" si="10"/>
        <v>0</v>
      </c>
      <c r="N49" s="127"/>
      <c r="O49" s="127"/>
      <c r="P49" s="127"/>
      <c r="Q49" s="127"/>
      <c r="R49" s="133"/>
      <c r="S49" s="133"/>
      <c r="T49" s="133"/>
      <c r="U49" s="133"/>
      <c r="V49" s="133"/>
      <c r="W49" s="133"/>
      <c r="XFD49" s="431"/>
    </row>
    <row r="50" spans="3:23 16384:16384" s="50" customFormat="1" ht="12.6" x14ac:dyDescent="0.3">
      <c r="C50" s="229" t="str">
        <f>"Prijs conform staffel cumulatief"</f>
        <v>Prijs conform staffel cumulatief</v>
      </c>
      <c r="D50" s="208">
        <f t="shared" ref="D50:M50" si="11">IF(ISERROR(VLOOKUP(D48,$D$35:$I$43,6,TRUE)),"",VLOOKUP(D48,$D$35:$I$43,6,TRUE))</f>
        <v>0</v>
      </c>
      <c r="E50" s="208">
        <f t="shared" si="11"/>
        <v>0</v>
      </c>
      <c r="F50" s="208">
        <f t="shared" si="11"/>
        <v>0</v>
      </c>
      <c r="G50" s="208">
        <f t="shared" si="11"/>
        <v>0</v>
      </c>
      <c r="H50" s="208">
        <f t="shared" si="11"/>
        <v>0</v>
      </c>
      <c r="I50" s="208">
        <f t="shared" si="11"/>
        <v>0</v>
      </c>
      <c r="J50" s="208">
        <f t="shared" si="11"/>
        <v>0</v>
      </c>
      <c r="K50" s="208">
        <f t="shared" si="11"/>
        <v>0</v>
      </c>
      <c r="L50" s="208">
        <f t="shared" si="11"/>
        <v>0</v>
      </c>
      <c r="M50" s="208">
        <f t="shared" si="11"/>
        <v>0</v>
      </c>
      <c r="N50" s="133"/>
      <c r="O50" s="133"/>
      <c r="P50" s="133"/>
      <c r="Q50" s="133"/>
      <c r="R50" s="133"/>
      <c r="S50" s="133"/>
      <c r="T50" s="133"/>
      <c r="U50" s="133"/>
      <c r="V50" s="133"/>
      <c r="XFD50" s="431"/>
    </row>
    <row r="51" spans="3:23 16384:16384" s="50" customFormat="1" ht="13.2" thickBot="1" x14ac:dyDescent="0.35">
      <c r="C51" s="229" t="s">
        <v>54</v>
      </c>
      <c r="D51" s="252">
        <f t="shared" ref="D51:M51" si="12">IF(ISERROR(+D50*D49),0,+D50*D49)</f>
        <v>0</v>
      </c>
      <c r="E51" s="252">
        <f t="shared" si="12"/>
        <v>0</v>
      </c>
      <c r="F51" s="252">
        <f t="shared" si="12"/>
        <v>0</v>
      </c>
      <c r="G51" s="252">
        <f t="shared" si="12"/>
        <v>0</v>
      </c>
      <c r="H51" s="252">
        <f t="shared" si="12"/>
        <v>0</v>
      </c>
      <c r="I51" s="252">
        <f t="shared" si="12"/>
        <v>0</v>
      </c>
      <c r="J51" s="252">
        <f t="shared" si="12"/>
        <v>0</v>
      </c>
      <c r="K51" s="252">
        <f t="shared" si="12"/>
        <v>0</v>
      </c>
      <c r="L51" s="252">
        <f t="shared" si="12"/>
        <v>0</v>
      </c>
      <c r="M51" s="252">
        <f t="shared" si="12"/>
        <v>0</v>
      </c>
      <c r="N51" s="133"/>
      <c r="O51" s="133"/>
      <c r="P51" s="133"/>
      <c r="Q51" s="133"/>
      <c r="R51" s="133"/>
      <c r="S51" s="133"/>
      <c r="T51" s="133"/>
      <c r="U51" s="133"/>
      <c r="V51" s="133"/>
      <c r="XFD51" s="431"/>
    </row>
    <row r="52" spans="3:23 16384:16384" s="50" customFormat="1" ht="13.8" thickTop="1" thickBot="1" x14ac:dyDescent="0.35">
      <c r="C52" s="229" t="s">
        <v>73</v>
      </c>
      <c r="D52" s="253">
        <f>SUM(D51:M51)</f>
        <v>0</v>
      </c>
      <c r="E52" s="77"/>
      <c r="F52" s="77"/>
      <c r="G52" s="77"/>
      <c r="H52" s="77"/>
      <c r="I52" s="77"/>
      <c r="J52" s="77"/>
      <c r="K52" s="77"/>
      <c r="L52" s="77"/>
      <c r="M52" s="77"/>
      <c r="N52" s="133"/>
      <c r="O52" s="133"/>
      <c r="P52" s="133"/>
      <c r="Q52" s="133"/>
      <c r="R52" s="133"/>
      <c r="S52" s="133"/>
      <c r="T52" s="133"/>
      <c r="U52" s="133"/>
      <c r="V52" s="133"/>
    </row>
    <row r="53" spans="3:23 16384:16384" s="50" customFormat="1" ht="13.2" thickTop="1" x14ac:dyDescent="0.3">
      <c r="C53" s="77"/>
      <c r="D53" s="77"/>
      <c r="E53" s="77"/>
      <c r="F53" s="77"/>
      <c r="G53" s="77"/>
      <c r="H53" s="77"/>
      <c r="I53" s="77"/>
      <c r="J53" s="77"/>
      <c r="K53" s="77"/>
      <c r="L53" s="77"/>
      <c r="M53" s="77"/>
      <c r="N53" s="133"/>
      <c r="O53" s="133"/>
      <c r="P53" s="133"/>
      <c r="Q53" s="133"/>
      <c r="R53" s="133"/>
      <c r="S53" s="133"/>
      <c r="T53" s="133"/>
      <c r="U53" s="133"/>
      <c r="V53" s="133"/>
    </row>
    <row r="54" spans="3:23 16384:16384" s="50" customFormat="1" ht="16.2" x14ac:dyDescent="0.3">
      <c r="C54" s="143" t="s">
        <v>55</v>
      </c>
      <c r="D54" s="126" t="str">
        <f>+D47</f>
        <v>Jaar 1</v>
      </c>
      <c r="E54" s="126" t="str">
        <f t="shared" ref="E54:M54" si="13">+E47</f>
        <v>Jaar 2</v>
      </c>
      <c r="F54" s="126" t="str">
        <f t="shared" si="13"/>
        <v>Jaar 3</v>
      </c>
      <c r="G54" s="126" t="str">
        <f t="shared" si="13"/>
        <v>Jaar 4</v>
      </c>
      <c r="H54" s="126" t="str">
        <f t="shared" si="13"/>
        <v>Jaar 5</v>
      </c>
      <c r="I54" s="126" t="str">
        <f t="shared" si="13"/>
        <v>Jaar 6</v>
      </c>
      <c r="J54" s="126" t="str">
        <f t="shared" si="13"/>
        <v>Jaar 7</v>
      </c>
      <c r="K54" s="126" t="str">
        <f t="shared" si="13"/>
        <v>Jaar 8</v>
      </c>
      <c r="L54" s="126" t="str">
        <f t="shared" si="13"/>
        <v>Jaar 9</v>
      </c>
      <c r="M54" s="126" t="str">
        <f t="shared" si="13"/>
        <v>Jaar 10</v>
      </c>
      <c r="N54" s="133"/>
      <c r="O54" s="133"/>
      <c r="P54" s="133"/>
      <c r="Q54" s="133"/>
      <c r="R54" s="133"/>
      <c r="S54" s="133"/>
      <c r="T54" s="133"/>
      <c r="U54" s="133"/>
      <c r="V54" s="133"/>
    </row>
    <row r="55" spans="3:23 16384:16384" s="50" customFormat="1" ht="12.6" x14ac:dyDescent="0.3">
      <c r="C55" s="229" t="str">
        <f>"Benodigde aantallen cumulatief"</f>
        <v>Benodigde aantallen cumulatief</v>
      </c>
      <c r="D55" s="207">
        <f>+D48</f>
        <v>1</v>
      </c>
      <c r="E55" s="207">
        <f t="shared" ref="E55:M55" si="14">+E48</f>
        <v>1</v>
      </c>
      <c r="F55" s="207">
        <f t="shared" si="14"/>
        <v>1</v>
      </c>
      <c r="G55" s="207">
        <f t="shared" si="14"/>
        <v>1</v>
      </c>
      <c r="H55" s="207">
        <f t="shared" si="14"/>
        <v>1</v>
      </c>
      <c r="I55" s="207">
        <f t="shared" si="14"/>
        <v>1</v>
      </c>
      <c r="J55" s="207">
        <f t="shared" si="14"/>
        <v>1</v>
      </c>
      <c r="K55" s="207">
        <f t="shared" si="14"/>
        <v>1</v>
      </c>
      <c r="L55" s="207">
        <f t="shared" si="14"/>
        <v>1</v>
      </c>
      <c r="M55" s="207">
        <f t="shared" si="14"/>
        <v>1</v>
      </c>
      <c r="N55" s="133"/>
      <c r="O55" s="133"/>
      <c r="P55" s="133"/>
      <c r="Q55" s="133"/>
      <c r="R55" s="133"/>
      <c r="S55" s="133"/>
      <c r="T55" s="133"/>
      <c r="U55" s="133"/>
      <c r="V55" s="133"/>
    </row>
    <row r="56" spans="3:23 16384:16384" s="50" customFormat="1" ht="12.6" x14ac:dyDescent="0.3">
      <c r="C56" s="229" t="str">
        <f>"Prijs conform staffel cumulatief"</f>
        <v>Prijs conform staffel cumulatief</v>
      </c>
      <c r="D56" s="208">
        <f>IF(ISERROR(VLOOKUP(D55,$D$35:$M$43,10,TRUE)),"",VLOOKUP(D55,$D$35:$M$43,10,TRUE))</f>
        <v>0</v>
      </c>
      <c r="E56" s="208">
        <f t="shared" ref="E56:M56" si="15">IF(ISERROR(VLOOKUP(E55,$D$35:$M$43,10,TRUE)),"",VLOOKUP(E55,$D$35:$M$43,10,TRUE))</f>
        <v>0</v>
      </c>
      <c r="F56" s="208">
        <f t="shared" si="15"/>
        <v>0</v>
      </c>
      <c r="G56" s="208">
        <f t="shared" si="15"/>
        <v>0</v>
      </c>
      <c r="H56" s="208">
        <f t="shared" si="15"/>
        <v>0</v>
      </c>
      <c r="I56" s="208">
        <f t="shared" si="15"/>
        <v>0</v>
      </c>
      <c r="J56" s="208">
        <f t="shared" si="15"/>
        <v>0</v>
      </c>
      <c r="K56" s="208">
        <f t="shared" si="15"/>
        <v>0</v>
      </c>
      <c r="L56" s="208">
        <f t="shared" si="15"/>
        <v>0</v>
      </c>
      <c r="M56" s="208">
        <f t="shared" si="15"/>
        <v>0</v>
      </c>
      <c r="N56" s="133"/>
      <c r="O56" s="133"/>
      <c r="P56" s="133"/>
      <c r="Q56" s="133"/>
      <c r="R56" s="133"/>
      <c r="S56" s="133"/>
      <c r="T56" s="133"/>
      <c r="U56" s="133"/>
      <c r="V56" s="133"/>
    </row>
    <row r="57" spans="3:23 16384:16384" s="50" customFormat="1" ht="13.2" thickBot="1" x14ac:dyDescent="0.35">
      <c r="C57" s="229" t="s">
        <v>54</v>
      </c>
      <c r="D57" s="252">
        <f t="shared" ref="D57:M57" si="16">IF(ISERROR(+D56*D55),0,+D56*D55)</f>
        <v>0</v>
      </c>
      <c r="E57" s="252">
        <f t="shared" si="16"/>
        <v>0</v>
      </c>
      <c r="F57" s="252">
        <f t="shared" si="16"/>
        <v>0</v>
      </c>
      <c r="G57" s="252">
        <f t="shared" si="16"/>
        <v>0</v>
      </c>
      <c r="H57" s="252">
        <f t="shared" si="16"/>
        <v>0</v>
      </c>
      <c r="I57" s="252">
        <f t="shared" si="16"/>
        <v>0</v>
      </c>
      <c r="J57" s="252">
        <f t="shared" si="16"/>
        <v>0</v>
      </c>
      <c r="K57" s="252">
        <f t="shared" si="16"/>
        <v>0</v>
      </c>
      <c r="L57" s="252">
        <f t="shared" si="16"/>
        <v>0</v>
      </c>
      <c r="M57" s="252">
        <f t="shared" si="16"/>
        <v>0</v>
      </c>
      <c r="N57" s="133"/>
      <c r="O57" s="133"/>
      <c r="P57" s="133"/>
      <c r="Q57" s="133"/>
      <c r="R57" s="133"/>
      <c r="S57" s="133"/>
      <c r="T57" s="133"/>
      <c r="U57" s="133"/>
      <c r="V57" s="133"/>
    </row>
    <row r="58" spans="3:23 16384:16384" s="50" customFormat="1" ht="17.399999999999999" thickTop="1" thickBot="1" x14ac:dyDescent="0.35">
      <c r="C58" s="229" t="s">
        <v>73</v>
      </c>
      <c r="D58" s="253">
        <f>SUM(D57:M57)</f>
        <v>0</v>
      </c>
      <c r="E58" s="77"/>
      <c r="F58" s="77"/>
      <c r="G58" s="77"/>
      <c r="H58" s="77"/>
      <c r="I58" s="77"/>
      <c r="J58" s="77"/>
      <c r="K58" s="77"/>
      <c r="L58" s="127"/>
      <c r="M58" s="133"/>
      <c r="N58" s="133"/>
      <c r="O58" s="133"/>
      <c r="P58" s="133"/>
      <c r="Q58" s="133"/>
      <c r="R58" s="133"/>
      <c r="S58" s="133"/>
      <c r="T58" s="133"/>
      <c r="U58" s="133"/>
      <c r="V58" s="133"/>
    </row>
    <row r="59" spans="3:23 16384:16384" s="50" customFormat="1" ht="13.8" thickTop="1" thickBot="1" x14ac:dyDescent="0.35">
      <c r="C59" s="72"/>
      <c r="D59" s="74"/>
      <c r="E59" s="74"/>
      <c r="F59" s="74"/>
      <c r="G59" s="74"/>
      <c r="H59" s="74"/>
      <c r="I59" s="74"/>
      <c r="J59" s="74"/>
      <c r="K59" s="74"/>
      <c r="L59" s="74"/>
      <c r="M59" s="74"/>
      <c r="N59" s="133"/>
      <c r="O59" s="133"/>
      <c r="P59" s="133"/>
      <c r="Q59" s="133"/>
      <c r="R59" s="133"/>
      <c r="S59" s="133"/>
      <c r="T59" s="133"/>
      <c r="U59" s="133"/>
      <c r="V59" s="133"/>
    </row>
    <row r="60" spans="3:23 16384:16384" s="50" customFormat="1" ht="12.6" x14ac:dyDescent="0.3">
      <c r="C60" s="75"/>
      <c r="D60" s="118"/>
      <c r="E60" s="118"/>
      <c r="F60" s="118"/>
      <c r="G60" s="118"/>
      <c r="H60" s="118"/>
      <c r="I60" s="118"/>
      <c r="J60" s="118"/>
      <c r="K60" s="118"/>
      <c r="L60" s="118"/>
      <c r="M60" s="118"/>
      <c r="N60" s="133"/>
      <c r="O60" s="133"/>
      <c r="P60" s="133"/>
      <c r="Q60" s="133"/>
      <c r="R60" s="133"/>
      <c r="S60" s="133"/>
      <c r="T60" s="133"/>
      <c r="U60" s="133"/>
      <c r="V60" s="133"/>
    </row>
    <row r="61" spans="3:23 16384:16384" s="50" customFormat="1" ht="16.2" x14ac:dyDescent="0.3">
      <c r="C61" s="143" t="s">
        <v>32</v>
      </c>
      <c r="D61" s="268" t="s">
        <v>41</v>
      </c>
      <c r="E61" s="77"/>
      <c r="F61" s="77"/>
      <c r="G61" s="77"/>
      <c r="H61" s="77"/>
      <c r="I61" s="77"/>
      <c r="J61" s="77"/>
      <c r="K61" s="127"/>
      <c r="L61" s="127"/>
      <c r="M61" s="133"/>
      <c r="N61" s="133"/>
      <c r="O61" s="133"/>
      <c r="P61" s="133"/>
      <c r="Q61" s="133"/>
      <c r="R61" s="133"/>
      <c r="S61" s="133"/>
      <c r="T61" s="133"/>
      <c r="U61" s="133"/>
      <c r="V61" s="133"/>
    </row>
    <row r="62" spans="3:23 16384:16384" s="50" customFormat="1" ht="16.8" thickBot="1" x14ac:dyDescent="0.35">
      <c r="C62" s="213" t="s">
        <v>56</v>
      </c>
      <c r="D62" s="227">
        <f>+D58+D52</f>
        <v>0</v>
      </c>
      <c r="E62" s="215"/>
      <c r="G62" s="77"/>
      <c r="H62" s="77"/>
      <c r="I62" s="77"/>
      <c r="J62" s="77"/>
      <c r="K62" s="127"/>
      <c r="L62" s="127"/>
      <c r="M62" s="133"/>
      <c r="N62" s="133"/>
      <c r="O62" s="133"/>
      <c r="P62" s="133"/>
      <c r="Q62" s="133"/>
      <c r="R62" s="133"/>
      <c r="S62" s="133"/>
      <c r="T62" s="133"/>
      <c r="U62" s="133"/>
      <c r="V62" s="133"/>
    </row>
    <row r="63" spans="3:23 16384:16384" s="50" customFormat="1" ht="13.8" thickTop="1" thickBot="1" x14ac:dyDescent="0.35">
      <c r="C63" s="72"/>
      <c r="D63" s="74"/>
      <c r="E63" s="74"/>
      <c r="F63" s="74"/>
      <c r="G63" s="74"/>
      <c r="H63" s="74"/>
      <c r="I63" s="74"/>
      <c r="J63" s="74"/>
      <c r="K63" s="74"/>
      <c r="L63" s="74"/>
      <c r="M63" s="74"/>
      <c r="N63" s="133"/>
      <c r="O63" s="133"/>
      <c r="P63" s="133"/>
      <c r="Q63" s="133"/>
      <c r="R63" s="133"/>
      <c r="S63" s="133"/>
      <c r="T63" s="133"/>
      <c r="U63" s="133"/>
      <c r="V63" s="133"/>
    </row>
    <row r="64" spans="3:23 16384:16384" s="50" customFormat="1" ht="12.6" x14ac:dyDescent="0.3">
      <c r="C64" s="75"/>
      <c r="D64" s="118"/>
      <c r="E64" s="118"/>
      <c r="F64" s="118"/>
      <c r="G64" s="118"/>
      <c r="H64" s="118"/>
      <c r="I64" s="118"/>
      <c r="J64" s="118"/>
      <c r="K64" s="118"/>
      <c r="L64" s="118"/>
      <c r="M64" s="118"/>
      <c r="N64" s="133"/>
      <c r="O64" s="133"/>
      <c r="P64" s="133"/>
      <c r="Q64" s="133"/>
      <c r="R64" s="133"/>
      <c r="S64" s="133"/>
      <c r="T64" s="133"/>
      <c r="U64" s="133"/>
      <c r="V64" s="133"/>
    </row>
    <row r="65" spans="2:22" s="50" customFormat="1" ht="24.6" x14ac:dyDescent="0.3">
      <c r="B65" s="142">
        <v>2</v>
      </c>
      <c r="C65" s="143" t="s">
        <v>90</v>
      </c>
      <c r="D65" s="144"/>
      <c r="E65" s="144"/>
      <c r="F65" s="145"/>
      <c r="G65" s="145"/>
      <c r="H65" s="145"/>
      <c r="I65" s="145"/>
      <c r="J65" s="145"/>
      <c r="K65" s="145"/>
      <c r="L65" s="145"/>
      <c r="M65" s="146"/>
      <c r="N65" s="133"/>
      <c r="O65" s="133"/>
      <c r="P65" s="133"/>
      <c r="Q65" s="133"/>
      <c r="R65" s="133"/>
      <c r="S65" s="133"/>
      <c r="T65" s="133"/>
      <c r="U65" s="133"/>
      <c r="V65" s="133"/>
    </row>
    <row r="66" spans="2:22" s="50" customFormat="1" ht="16.2" x14ac:dyDescent="0.3">
      <c r="C66" s="77"/>
      <c r="D66" s="77"/>
      <c r="E66" s="77"/>
      <c r="F66" s="77"/>
      <c r="G66" s="77"/>
      <c r="H66" s="77"/>
      <c r="I66" s="77"/>
      <c r="J66" s="77"/>
      <c r="K66" s="127"/>
      <c r="L66" s="127"/>
      <c r="M66" s="133"/>
      <c r="N66" s="133"/>
      <c r="O66" s="133"/>
      <c r="P66" s="133"/>
      <c r="Q66" s="133"/>
      <c r="R66" s="133"/>
      <c r="S66" s="133"/>
      <c r="T66" s="133"/>
      <c r="U66" s="133"/>
      <c r="V66" s="133"/>
    </row>
    <row r="67" spans="2:22" s="50" customFormat="1" ht="16.2" x14ac:dyDescent="0.3">
      <c r="C67" s="78" t="s">
        <v>93</v>
      </c>
      <c r="D67" s="153"/>
      <c r="E67" s="155"/>
      <c r="F67" s="155" t="s">
        <v>0</v>
      </c>
      <c r="G67" s="155"/>
      <c r="H67" s="155"/>
      <c r="I67" s="156"/>
      <c r="J67" s="127"/>
      <c r="K67" s="78" t="s">
        <v>55</v>
      </c>
      <c r="L67" s="157"/>
      <c r="M67" s="158"/>
      <c r="N67" s="133"/>
      <c r="O67" s="133"/>
      <c r="P67" s="133"/>
      <c r="Q67" s="133"/>
      <c r="R67" s="133"/>
      <c r="S67" s="133"/>
      <c r="T67" s="133"/>
    </row>
    <row r="68" spans="2:22" s="50" customFormat="1" ht="16.2" x14ac:dyDescent="0.3">
      <c r="C68" s="159"/>
      <c r="D68" s="160"/>
      <c r="E68" s="161" t="s">
        <v>38</v>
      </c>
      <c r="F68" s="162"/>
      <c r="G68" s="162"/>
      <c r="H68" s="162"/>
      <c r="I68" s="163"/>
      <c r="J68" s="127"/>
      <c r="K68" s="164"/>
      <c r="L68" s="165"/>
      <c r="M68" s="166"/>
      <c r="N68" s="133"/>
      <c r="O68" s="133"/>
      <c r="P68" s="133"/>
      <c r="Q68" s="133"/>
      <c r="R68" s="133"/>
      <c r="S68" s="133"/>
      <c r="T68" s="133"/>
    </row>
    <row r="69" spans="2:22" s="50" customFormat="1" ht="16.2" x14ac:dyDescent="0.3">
      <c r="C69" s="167" t="s">
        <v>0</v>
      </c>
      <c r="D69" s="160" t="s">
        <v>47</v>
      </c>
      <c r="E69" s="161" t="s">
        <v>58</v>
      </c>
      <c r="F69" s="162"/>
      <c r="G69" s="162"/>
      <c r="H69" s="162"/>
      <c r="I69" s="163"/>
      <c r="J69" s="127"/>
      <c r="K69" s="164"/>
      <c r="L69" s="165"/>
      <c r="M69" s="166"/>
      <c r="N69" s="133"/>
      <c r="O69" s="133"/>
      <c r="P69" s="133"/>
      <c r="Q69" s="133"/>
      <c r="R69" s="133"/>
      <c r="S69" s="133"/>
      <c r="T69" s="133"/>
    </row>
    <row r="70" spans="2:22" s="50" customFormat="1" ht="16.2" x14ac:dyDescent="0.3">
      <c r="C70" s="168" t="s">
        <v>35</v>
      </c>
      <c r="D70" s="169" t="str">
        <f>C71</f>
        <v xml:space="preserve"> </v>
      </c>
      <c r="E70" s="161" t="s">
        <v>49</v>
      </c>
      <c r="F70" s="162"/>
      <c r="G70" s="162"/>
      <c r="H70" s="162"/>
      <c r="I70" s="163"/>
      <c r="J70" s="127"/>
      <c r="K70" s="164"/>
      <c r="L70" s="165"/>
      <c r="M70" s="166"/>
      <c r="N70" s="133"/>
      <c r="O70" s="133"/>
      <c r="P70" s="133"/>
      <c r="Q70" s="133"/>
      <c r="R70" s="133"/>
      <c r="S70" s="133"/>
      <c r="T70" s="133"/>
    </row>
    <row r="71" spans="2:22" s="50" customFormat="1" ht="16.2" x14ac:dyDescent="0.3">
      <c r="C71" s="248" t="s">
        <v>0</v>
      </c>
      <c r="D71" s="171">
        <v>0</v>
      </c>
      <c r="E71" s="171">
        <v>0</v>
      </c>
      <c r="F71" s="162" t="s">
        <v>0</v>
      </c>
      <c r="G71" s="162"/>
      <c r="H71" s="162"/>
      <c r="I71" s="163"/>
      <c r="J71" s="127"/>
      <c r="K71" s="172">
        <f>+E71</f>
        <v>0</v>
      </c>
      <c r="L71" s="165"/>
      <c r="M71" s="166"/>
      <c r="N71" s="133"/>
      <c r="O71" s="133"/>
      <c r="P71" s="133"/>
      <c r="Q71" s="133"/>
      <c r="R71" s="133"/>
      <c r="S71" s="133"/>
      <c r="T71" s="133"/>
    </row>
    <row r="72" spans="2:22" s="50" customFormat="1" ht="16.2" x14ac:dyDescent="0.3">
      <c r="C72" s="258"/>
      <c r="D72" s="230"/>
      <c r="E72" s="230"/>
      <c r="F72" s="230" t="s">
        <v>0</v>
      </c>
      <c r="G72" s="230"/>
      <c r="H72" s="230" t="s">
        <v>0</v>
      </c>
      <c r="I72" s="259" t="s">
        <v>47</v>
      </c>
      <c r="J72" s="260"/>
      <c r="K72" s="261"/>
      <c r="L72" s="262"/>
      <c r="M72" s="259"/>
      <c r="N72" s="133"/>
      <c r="O72" s="133"/>
      <c r="P72" s="133"/>
      <c r="Q72" s="133"/>
      <c r="R72" s="133"/>
      <c r="S72" s="133"/>
      <c r="T72" s="133"/>
    </row>
    <row r="73" spans="2:22" s="50" customFormat="1" ht="16.2" x14ac:dyDescent="0.3">
      <c r="C73" s="258"/>
      <c r="D73" s="230"/>
      <c r="E73" s="230"/>
      <c r="F73" s="230"/>
      <c r="G73" s="230"/>
      <c r="H73" s="230"/>
      <c r="I73" s="259" t="s">
        <v>148</v>
      </c>
      <c r="J73" s="260"/>
      <c r="K73" s="261"/>
      <c r="L73" s="262"/>
      <c r="M73" s="259" t="s">
        <v>149</v>
      </c>
      <c r="N73" s="133"/>
      <c r="O73" s="133"/>
      <c r="P73" s="133"/>
      <c r="Q73" s="133"/>
      <c r="R73" s="133"/>
      <c r="S73" s="133"/>
      <c r="T73" s="133"/>
    </row>
    <row r="74" spans="2:22" s="50" customFormat="1" ht="16.2" x14ac:dyDescent="0.3">
      <c r="C74" s="174" t="s">
        <v>37</v>
      </c>
      <c r="D74" s="263"/>
      <c r="E74" s="263"/>
      <c r="F74" s="458" t="str">
        <f>"# "&amp;C71</f>
        <v xml:space="preserve">#  </v>
      </c>
      <c r="G74" s="263"/>
      <c r="H74" s="263" t="s">
        <v>0</v>
      </c>
      <c r="I74" s="259" t="s">
        <v>146</v>
      </c>
      <c r="J74" s="260"/>
      <c r="K74" s="261"/>
      <c r="L74" s="262"/>
      <c r="M74" s="236" t="s">
        <v>45</v>
      </c>
      <c r="N74" s="133"/>
      <c r="O74" s="133"/>
      <c r="P74" s="133"/>
      <c r="Q74" s="133"/>
      <c r="R74" s="133"/>
      <c r="S74" s="133"/>
      <c r="T74" s="133"/>
    </row>
    <row r="75" spans="2:22" s="50" customFormat="1" ht="16.2" x14ac:dyDescent="0.3">
      <c r="C75" s="264"/>
      <c r="D75" s="460" t="str">
        <f>"# "&amp;C71</f>
        <v xml:space="preserve">#  </v>
      </c>
      <c r="E75" s="461"/>
      <c r="F75" s="462"/>
      <c r="G75" s="234" t="s">
        <v>47</v>
      </c>
      <c r="H75" s="458" t="s">
        <v>59</v>
      </c>
      <c r="I75" s="236" t="s">
        <v>147</v>
      </c>
      <c r="J75" s="260"/>
      <c r="K75" s="234" t="s">
        <v>47</v>
      </c>
      <c r="L75" s="456" t="s">
        <v>46</v>
      </c>
      <c r="M75" s="236" t="s">
        <v>150</v>
      </c>
      <c r="N75" s="133"/>
      <c r="O75" s="133"/>
      <c r="P75" s="133"/>
      <c r="Q75" s="133"/>
      <c r="R75" s="133"/>
      <c r="S75" s="133"/>
      <c r="T75" s="133"/>
    </row>
    <row r="76" spans="2:22" s="50" customFormat="1" ht="16.2" x14ac:dyDescent="0.3">
      <c r="C76" s="265" t="s">
        <v>36</v>
      </c>
      <c r="D76" s="266" t="s">
        <v>13</v>
      </c>
      <c r="E76" s="267" t="s">
        <v>14</v>
      </c>
      <c r="F76" s="238" t="s">
        <v>45</v>
      </c>
      <c r="G76" s="235" t="str">
        <f>C71</f>
        <v xml:space="preserve"> </v>
      </c>
      <c r="H76" s="459"/>
      <c r="I76" s="237" t="s">
        <v>145</v>
      </c>
      <c r="J76" s="260"/>
      <c r="K76" s="235" t="str">
        <f>+C71</f>
        <v xml:space="preserve"> </v>
      </c>
      <c r="L76" s="457"/>
      <c r="M76" s="237" t="s">
        <v>151</v>
      </c>
      <c r="N76" s="127"/>
      <c r="O76" s="127"/>
      <c r="P76" s="133" t="s">
        <v>40</v>
      </c>
      <c r="Q76" s="133" t="s">
        <v>40</v>
      </c>
      <c r="R76" s="133" t="s">
        <v>40</v>
      </c>
      <c r="S76" s="188"/>
      <c r="T76" s="133"/>
    </row>
    <row r="77" spans="2:22" s="50" customFormat="1" ht="16.2" x14ac:dyDescent="0.3">
      <c r="B77" s="189"/>
      <c r="C77" s="228" t="s">
        <v>15</v>
      </c>
      <c r="D77" s="190">
        <v>1</v>
      </c>
      <c r="E77" s="249" t="s">
        <v>34</v>
      </c>
      <c r="F77" s="192" t="str">
        <f>IF(+E77&lt;&gt;0,E77,"&gt;")</f>
        <v>&gt;</v>
      </c>
      <c r="G77" s="193">
        <f>+D71</f>
        <v>0</v>
      </c>
      <c r="H77" s="194"/>
      <c r="I77" s="195">
        <f t="shared" ref="I77:I85" si="17">IF(P77=2,"",+G77*(1-H77))</f>
        <v>0</v>
      </c>
      <c r="J77" s="127"/>
      <c r="K77" s="193">
        <f t="shared" ref="K77:K85" si="18">IF(P77=2,"",$K$71)</f>
        <v>0</v>
      </c>
      <c r="L77" s="194"/>
      <c r="M77" s="195">
        <f t="shared" ref="M77:M85" si="19">IF(P77=2,"",+K77*(1-L77))</f>
        <v>0</v>
      </c>
      <c r="N77" s="127"/>
      <c r="O77" s="127"/>
      <c r="P77" s="197">
        <f t="shared" ref="P77:P85" si="20">IF(AND(D77&lt;&gt;" ",E77="&gt;"),0,IF(AND(D77=" ",E77="&gt;"),2,1))</f>
        <v>0</v>
      </c>
      <c r="Q77" s="197">
        <v>0</v>
      </c>
      <c r="R77" s="197">
        <v>0</v>
      </c>
      <c r="S77" s="188"/>
      <c r="T77" s="133"/>
    </row>
    <row r="78" spans="2:22" s="50" customFormat="1" ht="16.2" x14ac:dyDescent="0.3">
      <c r="B78" s="189"/>
      <c r="C78" s="256" t="s">
        <v>16</v>
      </c>
      <c r="D78" s="190" t="str">
        <f t="shared" ref="D78:D84" si="21">IF(ISERROR(+E77+1)," ",E77+1)</f>
        <v xml:space="preserve"> </v>
      </c>
      <c r="E78" s="249" t="s">
        <v>34</v>
      </c>
      <c r="F78" s="192" t="str">
        <f t="shared" ref="F78:F85" si="22">IF(P78=2,"",IF(+E78&lt;&gt;0,E78,"&gt;"))</f>
        <v/>
      </c>
      <c r="G78" s="193" t="str">
        <f t="shared" ref="G78:G85" si="23">IF(P78=2," ",+$D$71)</f>
        <v xml:space="preserve"> </v>
      </c>
      <c r="H78" s="194"/>
      <c r="I78" s="195" t="str">
        <f t="shared" si="17"/>
        <v/>
      </c>
      <c r="J78" s="127"/>
      <c r="K78" s="193" t="str">
        <f t="shared" si="18"/>
        <v/>
      </c>
      <c r="L78" s="194"/>
      <c r="M78" s="195" t="str">
        <f t="shared" si="19"/>
        <v/>
      </c>
      <c r="N78" s="127"/>
      <c r="O78" s="127"/>
      <c r="P78" s="197">
        <f t="shared" si="20"/>
        <v>2</v>
      </c>
      <c r="Q78" s="197">
        <f t="shared" ref="Q78:Q85" si="24">IF(P78&lt;&gt;2,IF(I78&gt;I77,1,0),0)</f>
        <v>0</v>
      </c>
      <c r="R78" s="197">
        <f t="shared" ref="R78:R85" si="25">IF(P78&lt;&gt;2,IF(M78&gt;M77,1,0),0)</f>
        <v>0</v>
      </c>
      <c r="S78" s="188"/>
      <c r="T78" s="133"/>
    </row>
    <row r="79" spans="2:22" s="50" customFormat="1" ht="16.2" x14ac:dyDescent="0.3">
      <c r="B79" s="189"/>
      <c r="C79" s="257" t="s">
        <v>17</v>
      </c>
      <c r="D79" s="190" t="str">
        <f t="shared" si="21"/>
        <v xml:space="preserve"> </v>
      </c>
      <c r="E79" s="249" t="s">
        <v>34</v>
      </c>
      <c r="F79" s="192" t="str">
        <f t="shared" si="22"/>
        <v/>
      </c>
      <c r="G79" s="193" t="str">
        <f t="shared" si="23"/>
        <v xml:space="preserve"> </v>
      </c>
      <c r="H79" s="194"/>
      <c r="I79" s="195" t="str">
        <f t="shared" si="17"/>
        <v/>
      </c>
      <c r="J79" s="127"/>
      <c r="K79" s="193" t="str">
        <f t="shared" si="18"/>
        <v/>
      </c>
      <c r="L79" s="194"/>
      <c r="M79" s="195" t="str">
        <f t="shared" si="19"/>
        <v/>
      </c>
      <c r="N79" s="127"/>
      <c r="O79" s="127"/>
      <c r="P79" s="197">
        <f t="shared" si="20"/>
        <v>2</v>
      </c>
      <c r="Q79" s="197">
        <f t="shared" si="24"/>
        <v>0</v>
      </c>
      <c r="R79" s="197">
        <f t="shared" si="25"/>
        <v>0</v>
      </c>
      <c r="S79" s="188"/>
      <c r="T79" s="133"/>
    </row>
    <row r="80" spans="2:22" s="50" customFormat="1" ht="16.2" x14ac:dyDescent="0.3">
      <c r="B80" s="189"/>
      <c r="C80" s="257" t="s">
        <v>18</v>
      </c>
      <c r="D80" s="190" t="str">
        <f t="shared" si="21"/>
        <v xml:space="preserve"> </v>
      </c>
      <c r="E80" s="249" t="s">
        <v>34</v>
      </c>
      <c r="F80" s="192" t="str">
        <f t="shared" si="22"/>
        <v/>
      </c>
      <c r="G80" s="193" t="str">
        <f t="shared" si="23"/>
        <v xml:space="preserve"> </v>
      </c>
      <c r="H80" s="194"/>
      <c r="I80" s="195" t="str">
        <f t="shared" si="17"/>
        <v/>
      </c>
      <c r="J80" s="127"/>
      <c r="K80" s="193" t="str">
        <f t="shared" si="18"/>
        <v/>
      </c>
      <c r="L80" s="194"/>
      <c r="M80" s="195" t="str">
        <f t="shared" si="19"/>
        <v/>
      </c>
      <c r="N80" s="127"/>
      <c r="O80" s="127"/>
      <c r="P80" s="197">
        <f t="shared" si="20"/>
        <v>2</v>
      </c>
      <c r="Q80" s="197">
        <f t="shared" si="24"/>
        <v>0</v>
      </c>
      <c r="R80" s="197">
        <f t="shared" si="25"/>
        <v>0</v>
      </c>
      <c r="S80" s="188"/>
      <c r="T80" s="133"/>
    </row>
    <row r="81" spans="2:22" s="50" customFormat="1" ht="16.2" x14ac:dyDescent="0.3">
      <c r="B81" s="189"/>
      <c r="C81" s="228" t="s">
        <v>19</v>
      </c>
      <c r="D81" s="190" t="str">
        <f t="shared" si="21"/>
        <v xml:space="preserve"> </v>
      </c>
      <c r="E81" s="249" t="s">
        <v>34</v>
      </c>
      <c r="F81" s="192" t="str">
        <f t="shared" si="22"/>
        <v/>
      </c>
      <c r="G81" s="193" t="str">
        <f t="shared" si="23"/>
        <v xml:space="preserve"> </v>
      </c>
      <c r="H81" s="194"/>
      <c r="I81" s="195" t="str">
        <f t="shared" si="17"/>
        <v/>
      </c>
      <c r="J81" s="127"/>
      <c r="K81" s="193" t="str">
        <f t="shared" si="18"/>
        <v/>
      </c>
      <c r="L81" s="194"/>
      <c r="M81" s="195" t="str">
        <f t="shared" si="19"/>
        <v/>
      </c>
      <c r="N81" s="127"/>
      <c r="O81" s="127"/>
      <c r="P81" s="197">
        <f t="shared" si="20"/>
        <v>2</v>
      </c>
      <c r="Q81" s="197">
        <f t="shared" si="24"/>
        <v>0</v>
      </c>
      <c r="R81" s="197">
        <f t="shared" si="25"/>
        <v>0</v>
      </c>
      <c r="S81" s="188"/>
      <c r="T81" s="133"/>
    </row>
    <row r="82" spans="2:22" s="50" customFormat="1" ht="16.2" x14ac:dyDescent="0.3">
      <c r="B82" s="189"/>
      <c r="C82" s="256" t="s">
        <v>20</v>
      </c>
      <c r="D82" s="190" t="str">
        <f t="shared" si="21"/>
        <v xml:space="preserve"> </v>
      </c>
      <c r="E82" s="249" t="s">
        <v>34</v>
      </c>
      <c r="F82" s="192" t="str">
        <f t="shared" si="22"/>
        <v/>
      </c>
      <c r="G82" s="193" t="str">
        <f t="shared" si="23"/>
        <v xml:space="preserve"> </v>
      </c>
      <c r="H82" s="194"/>
      <c r="I82" s="195" t="str">
        <f t="shared" si="17"/>
        <v/>
      </c>
      <c r="J82" s="127"/>
      <c r="K82" s="193" t="str">
        <f t="shared" si="18"/>
        <v/>
      </c>
      <c r="L82" s="194"/>
      <c r="M82" s="195" t="str">
        <f t="shared" si="19"/>
        <v/>
      </c>
      <c r="N82" s="127"/>
      <c r="O82" s="127"/>
      <c r="P82" s="197">
        <f t="shared" si="20"/>
        <v>2</v>
      </c>
      <c r="Q82" s="197">
        <f t="shared" si="24"/>
        <v>0</v>
      </c>
      <c r="R82" s="197">
        <f t="shared" si="25"/>
        <v>0</v>
      </c>
      <c r="S82" s="188"/>
      <c r="T82" s="133"/>
    </row>
    <row r="83" spans="2:22" s="50" customFormat="1" ht="16.2" x14ac:dyDescent="0.3">
      <c r="B83" s="189"/>
      <c r="C83" s="256" t="s">
        <v>21</v>
      </c>
      <c r="D83" s="190" t="str">
        <f t="shared" si="21"/>
        <v xml:space="preserve"> </v>
      </c>
      <c r="E83" s="249" t="s">
        <v>34</v>
      </c>
      <c r="F83" s="192" t="str">
        <f t="shared" si="22"/>
        <v/>
      </c>
      <c r="G83" s="193" t="str">
        <f t="shared" si="23"/>
        <v xml:space="preserve"> </v>
      </c>
      <c r="H83" s="194"/>
      <c r="I83" s="195" t="str">
        <f t="shared" si="17"/>
        <v/>
      </c>
      <c r="J83" s="127"/>
      <c r="K83" s="193" t="str">
        <f t="shared" si="18"/>
        <v/>
      </c>
      <c r="L83" s="194"/>
      <c r="M83" s="195" t="str">
        <f t="shared" si="19"/>
        <v/>
      </c>
      <c r="N83" s="127"/>
      <c r="O83" s="127"/>
      <c r="P83" s="197">
        <f t="shared" si="20"/>
        <v>2</v>
      </c>
      <c r="Q83" s="197">
        <f t="shared" si="24"/>
        <v>0</v>
      </c>
      <c r="R83" s="197">
        <f t="shared" si="25"/>
        <v>0</v>
      </c>
      <c r="S83" s="188"/>
      <c r="T83" s="133"/>
    </row>
    <row r="84" spans="2:22" s="50" customFormat="1" ht="16.2" x14ac:dyDescent="0.3">
      <c r="B84" s="189"/>
      <c r="C84" s="256" t="s">
        <v>22</v>
      </c>
      <c r="D84" s="190" t="str">
        <f t="shared" si="21"/>
        <v xml:space="preserve"> </v>
      </c>
      <c r="E84" s="249" t="s">
        <v>34</v>
      </c>
      <c r="F84" s="192" t="str">
        <f t="shared" si="22"/>
        <v/>
      </c>
      <c r="G84" s="193" t="str">
        <f t="shared" si="23"/>
        <v xml:space="preserve"> </v>
      </c>
      <c r="H84" s="194"/>
      <c r="I84" s="195" t="str">
        <f t="shared" si="17"/>
        <v/>
      </c>
      <c r="J84" s="254"/>
      <c r="K84" s="193" t="str">
        <f t="shared" si="18"/>
        <v/>
      </c>
      <c r="L84" s="194"/>
      <c r="M84" s="195" t="str">
        <f t="shared" si="19"/>
        <v/>
      </c>
      <c r="N84" s="127"/>
      <c r="O84" s="127"/>
      <c r="P84" s="197">
        <f t="shared" si="20"/>
        <v>2</v>
      </c>
      <c r="Q84" s="197">
        <f t="shared" si="24"/>
        <v>0</v>
      </c>
      <c r="R84" s="197">
        <f t="shared" si="25"/>
        <v>0</v>
      </c>
      <c r="S84" s="188"/>
      <c r="T84" s="133"/>
    </row>
    <row r="85" spans="2:22" s="50" customFormat="1" ht="16.2" x14ac:dyDescent="0.3">
      <c r="B85" s="189"/>
      <c r="C85" s="257" t="s">
        <v>43</v>
      </c>
      <c r="D85" s="190" t="str">
        <f>IF(ISERROR(+E84+1)," ",E84+1)</f>
        <v xml:space="preserve"> </v>
      </c>
      <c r="E85" s="191" t="s">
        <v>34</v>
      </c>
      <c r="F85" s="192" t="str">
        <f t="shared" si="22"/>
        <v/>
      </c>
      <c r="G85" s="193" t="str">
        <f t="shared" si="23"/>
        <v xml:space="preserve"> </v>
      </c>
      <c r="H85" s="194"/>
      <c r="I85" s="195" t="str">
        <f t="shared" si="17"/>
        <v/>
      </c>
      <c r="J85" s="255" t="str">
        <f>IF(ISERROR(+F85*I85), "",+F85*I85)</f>
        <v/>
      </c>
      <c r="K85" s="193" t="str">
        <f t="shared" si="18"/>
        <v/>
      </c>
      <c r="L85" s="194"/>
      <c r="M85" s="195" t="str">
        <f t="shared" si="19"/>
        <v/>
      </c>
      <c r="N85" s="127"/>
      <c r="O85" s="127"/>
      <c r="P85" s="197">
        <f t="shared" si="20"/>
        <v>2</v>
      </c>
      <c r="Q85" s="197">
        <f t="shared" si="24"/>
        <v>0</v>
      </c>
      <c r="R85" s="197">
        <f t="shared" si="25"/>
        <v>0</v>
      </c>
      <c r="S85" s="133"/>
      <c r="T85" s="133"/>
    </row>
    <row r="86" spans="2:22" s="50" customFormat="1" ht="16.2" customHeight="1" x14ac:dyDescent="0.3">
      <c r="B86" s="189"/>
      <c r="C86" s="463" t="s">
        <v>72</v>
      </c>
      <c r="D86" s="464"/>
      <c r="E86" s="464"/>
      <c r="F86" s="464"/>
      <c r="G86" s="464"/>
      <c r="H86" s="465"/>
      <c r="I86" s="250" t="str">
        <f>IF(Q86=0,"OK","Fout !")</f>
        <v>OK</v>
      </c>
      <c r="J86" s="102"/>
      <c r="K86" s="127"/>
      <c r="L86" s="199"/>
      <c r="M86" s="200" t="str">
        <f>IF(R86=0,"OK","Fout !")</f>
        <v>OK</v>
      </c>
      <c r="N86" s="127"/>
      <c r="O86" s="127"/>
      <c r="P86" s="201"/>
      <c r="Q86" s="197">
        <f>SUM(Q77:Q85)</f>
        <v>0</v>
      </c>
      <c r="R86" s="197">
        <f>SUM(R77:R85)</f>
        <v>0</v>
      </c>
      <c r="S86" s="133"/>
      <c r="T86" s="133"/>
    </row>
    <row r="87" spans="2:22" s="50" customFormat="1" ht="16.2" x14ac:dyDescent="0.3">
      <c r="B87" s="189"/>
      <c r="C87" s="466"/>
      <c r="D87" s="467"/>
      <c r="E87" s="467"/>
      <c r="F87" s="467"/>
      <c r="G87" s="467"/>
      <c r="H87" s="468"/>
      <c r="I87" s="199"/>
      <c r="J87" s="102"/>
      <c r="K87" s="127"/>
      <c r="L87" s="127"/>
      <c r="M87" s="127"/>
      <c r="N87" s="127"/>
      <c r="O87" s="127"/>
      <c r="P87" s="201"/>
      <c r="Q87" s="197"/>
      <c r="R87" s="202"/>
      <c r="S87" s="133"/>
      <c r="T87" s="133"/>
    </row>
    <row r="88" spans="2:22" s="50" customFormat="1" ht="16.2" x14ac:dyDescent="0.3">
      <c r="B88" s="189"/>
      <c r="C88" s="133"/>
      <c r="D88" s="77"/>
      <c r="E88" s="77"/>
      <c r="F88" s="77"/>
      <c r="G88" s="77"/>
      <c r="H88" s="199"/>
      <c r="I88" s="199"/>
      <c r="J88" s="102"/>
      <c r="L88" s="127"/>
      <c r="M88" s="127"/>
      <c r="N88" s="127"/>
      <c r="O88" s="127"/>
      <c r="P88" s="127"/>
      <c r="Q88" s="127"/>
      <c r="R88" s="201"/>
      <c r="S88" s="197"/>
      <c r="T88" s="133"/>
      <c r="U88" s="133"/>
      <c r="V88" s="133"/>
    </row>
    <row r="89" spans="2:22" s="50" customFormat="1" ht="16.2" x14ac:dyDescent="0.3">
      <c r="C89" s="143" t="s">
        <v>52</v>
      </c>
      <c r="D89" s="126" t="str">
        <f t="shared" ref="D89:M89" si="26">+D10</f>
        <v>Jaar 1</v>
      </c>
      <c r="E89" s="126" t="str">
        <f t="shared" si="26"/>
        <v>Jaar 2</v>
      </c>
      <c r="F89" s="126" t="str">
        <f t="shared" si="26"/>
        <v>Jaar 3</v>
      </c>
      <c r="G89" s="126" t="str">
        <f t="shared" si="26"/>
        <v>Jaar 4</v>
      </c>
      <c r="H89" s="126" t="str">
        <f t="shared" si="26"/>
        <v>Jaar 5</v>
      </c>
      <c r="I89" s="126" t="str">
        <f t="shared" si="26"/>
        <v>Jaar 6</v>
      </c>
      <c r="J89" s="126" t="str">
        <f t="shared" si="26"/>
        <v>Jaar 7</v>
      </c>
      <c r="K89" s="126" t="str">
        <f t="shared" si="26"/>
        <v>Jaar 8</v>
      </c>
      <c r="L89" s="126" t="str">
        <f t="shared" si="26"/>
        <v>Jaar 9</v>
      </c>
      <c r="M89" s="126" t="str">
        <f t="shared" si="26"/>
        <v>Jaar 10</v>
      </c>
      <c r="N89" s="127"/>
      <c r="O89" s="127"/>
      <c r="P89" s="127"/>
      <c r="Q89" s="127"/>
      <c r="R89" s="133"/>
      <c r="S89" s="133"/>
      <c r="T89" s="133"/>
      <c r="U89" s="133"/>
      <c r="V89" s="133"/>
    </row>
    <row r="90" spans="2:22" s="50" customFormat="1" ht="16.2" x14ac:dyDescent="0.3">
      <c r="C90" s="229" t="str">
        <f>"Benodigde aantallen cumulatief"</f>
        <v>Benodigde aantallen cumulatief</v>
      </c>
      <c r="D90" s="251">
        <v>0</v>
      </c>
      <c r="E90" s="251">
        <v>0</v>
      </c>
      <c r="F90" s="251">
        <v>0</v>
      </c>
      <c r="G90" s="251">
        <v>0</v>
      </c>
      <c r="H90" s="251">
        <v>0</v>
      </c>
      <c r="I90" s="251">
        <v>0</v>
      </c>
      <c r="J90" s="251">
        <v>0</v>
      </c>
      <c r="K90" s="251">
        <v>0</v>
      </c>
      <c r="L90" s="251">
        <v>0</v>
      </c>
      <c r="M90" s="251">
        <v>0</v>
      </c>
      <c r="N90" s="127"/>
      <c r="O90" s="127"/>
      <c r="P90" s="127"/>
      <c r="Q90" s="127"/>
      <c r="R90" s="133"/>
      <c r="S90" s="133"/>
      <c r="T90" s="133"/>
      <c r="U90" s="133"/>
      <c r="V90" s="133"/>
    </row>
    <row r="91" spans="2:22" s="50" customFormat="1" ht="16.2" x14ac:dyDescent="0.3">
      <c r="C91" s="229" t="s">
        <v>53</v>
      </c>
      <c r="D91" s="207">
        <f>+D90</f>
        <v>0</v>
      </c>
      <c r="E91" s="207">
        <f t="shared" ref="E91:M91" si="27">+E90-D90</f>
        <v>0</v>
      </c>
      <c r="F91" s="207">
        <f t="shared" si="27"/>
        <v>0</v>
      </c>
      <c r="G91" s="207">
        <f t="shared" si="27"/>
        <v>0</v>
      </c>
      <c r="H91" s="207">
        <f t="shared" si="27"/>
        <v>0</v>
      </c>
      <c r="I91" s="207">
        <f t="shared" si="27"/>
        <v>0</v>
      </c>
      <c r="J91" s="207">
        <f t="shared" si="27"/>
        <v>0</v>
      </c>
      <c r="K91" s="207">
        <f t="shared" si="27"/>
        <v>0</v>
      </c>
      <c r="L91" s="207">
        <f t="shared" si="27"/>
        <v>0</v>
      </c>
      <c r="M91" s="207">
        <f t="shared" si="27"/>
        <v>0</v>
      </c>
      <c r="N91" s="127"/>
      <c r="O91" s="127"/>
      <c r="P91" s="127"/>
      <c r="Q91" s="127"/>
      <c r="R91" s="133"/>
      <c r="S91" s="133"/>
      <c r="T91" s="133"/>
      <c r="U91" s="133"/>
      <c r="V91" s="133"/>
    </row>
    <row r="92" spans="2:22" s="50" customFormat="1" ht="12.6" x14ac:dyDescent="0.3">
      <c r="C92" s="229" t="str">
        <f>"Prijs conform staffel cumulatief"</f>
        <v>Prijs conform staffel cumulatief</v>
      </c>
      <c r="D92" s="208" t="str">
        <f>IF(ISERROR(VLOOKUP(D90,$D$77:$I$85,6,TRUE)),"",VLOOKUP(D90,$D$77:$I$85,6,TRUE))</f>
        <v/>
      </c>
      <c r="E92" s="208" t="str">
        <f t="shared" ref="E92:M92" si="28">IF(ISERROR(VLOOKUP(E90,$D$77:$I$85,6,TRUE)),"",VLOOKUP(E90,$D$77:$I$85,6,TRUE))</f>
        <v/>
      </c>
      <c r="F92" s="208" t="str">
        <f t="shared" si="28"/>
        <v/>
      </c>
      <c r="G92" s="208" t="str">
        <f t="shared" si="28"/>
        <v/>
      </c>
      <c r="H92" s="208" t="str">
        <f t="shared" si="28"/>
        <v/>
      </c>
      <c r="I92" s="208" t="str">
        <f t="shared" si="28"/>
        <v/>
      </c>
      <c r="J92" s="208" t="str">
        <f t="shared" si="28"/>
        <v/>
      </c>
      <c r="K92" s="208" t="str">
        <f t="shared" si="28"/>
        <v/>
      </c>
      <c r="L92" s="208" t="str">
        <f t="shared" si="28"/>
        <v/>
      </c>
      <c r="M92" s="208" t="str">
        <f t="shared" si="28"/>
        <v/>
      </c>
      <c r="N92" s="133"/>
      <c r="O92" s="133"/>
      <c r="P92" s="133"/>
      <c r="Q92" s="133"/>
      <c r="R92" s="133"/>
      <c r="S92" s="133"/>
      <c r="T92" s="133"/>
      <c r="U92" s="133"/>
      <c r="V92" s="133"/>
    </row>
    <row r="93" spans="2:22" s="50" customFormat="1" ht="13.2" thickBot="1" x14ac:dyDescent="0.35">
      <c r="C93" s="229" t="s">
        <v>54</v>
      </c>
      <c r="D93" s="252">
        <f t="shared" ref="D93:M93" si="29">IF(ISERROR(+D92*D91),0,+D92*D91)</f>
        <v>0</v>
      </c>
      <c r="E93" s="252">
        <f t="shared" si="29"/>
        <v>0</v>
      </c>
      <c r="F93" s="252">
        <f t="shared" si="29"/>
        <v>0</v>
      </c>
      <c r="G93" s="252">
        <f t="shared" si="29"/>
        <v>0</v>
      </c>
      <c r="H93" s="252">
        <f t="shared" si="29"/>
        <v>0</v>
      </c>
      <c r="I93" s="252">
        <f t="shared" si="29"/>
        <v>0</v>
      </c>
      <c r="J93" s="252">
        <f t="shared" si="29"/>
        <v>0</v>
      </c>
      <c r="K93" s="252">
        <f t="shared" si="29"/>
        <v>0</v>
      </c>
      <c r="L93" s="252">
        <f t="shared" si="29"/>
        <v>0</v>
      </c>
      <c r="M93" s="252">
        <f t="shared" si="29"/>
        <v>0</v>
      </c>
      <c r="N93" s="133"/>
      <c r="O93" s="133"/>
      <c r="P93" s="133"/>
      <c r="Q93" s="133"/>
      <c r="R93" s="133"/>
      <c r="S93" s="133"/>
      <c r="T93" s="133"/>
      <c r="U93" s="133"/>
      <c r="V93" s="133"/>
    </row>
    <row r="94" spans="2:22" s="50" customFormat="1" ht="13.8" thickTop="1" thickBot="1" x14ac:dyDescent="0.35">
      <c r="C94" s="205" t="s">
        <v>73</v>
      </c>
      <c r="D94" s="253">
        <f>SUM(D93:M93)</f>
        <v>0</v>
      </c>
      <c r="E94" s="77"/>
      <c r="F94" s="77"/>
      <c r="G94" s="77"/>
      <c r="H94" s="77"/>
      <c r="I94" s="77"/>
      <c r="J94" s="77"/>
      <c r="K94" s="77"/>
      <c r="L94" s="77"/>
      <c r="M94" s="77"/>
      <c r="N94" s="133"/>
      <c r="O94" s="133"/>
      <c r="P94" s="133"/>
      <c r="Q94" s="133"/>
      <c r="R94" s="133"/>
      <c r="S94" s="133"/>
      <c r="T94" s="133"/>
      <c r="U94" s="133"/>
      <c r="V94" s="133"/>
    </row>
    <row r="95" spans="2:22" s="50" customFormat="1" ht="13.2" thickTop="1" x14ac:dyDescent="0.3">
      <c r="C95" s="77"/>
      <c r="D95" s="77"/>
      <c r="E95" s="77"/>
      <c r="F95" s="77"/>
      <c r="G95" s="77"/>
      <c r="H95" s="77"/>
      <c r="I95" s="77"/>
      <c r="J95" s="77"/>
      <c r="K95" s="77"/>
      <c r="L95" s="77"/>
      <c r="M95" s="77"/>
      <c r="N95" s="133"/>
      <c r="O95" s="133"/>
      <c r="P95" s="133"/>
      <c r="Q95" s="133"/>
      <c r="R95" s="133"/>
      <c r="S95" s="133"/>
      <c r="T95" s="133"/>
      <c r="U95" s="133"/>
      <c r="V95" s="133"/>
    </row>
    <row r="96" spans="2:22" s="50" customFormat="1" ht="16.2" x14ac:dyDescent="0.3">
      <c r="C96" s="143" t="s">
        <v>55</v>
      </c>
      <c r="D96" s="126" t="str">
        <f>+D89</f>
        <v>Jaar 1</v>
      </c>
      <c r="E96" s="126" t="str">
        <f t="shared" ref="E96:M96" si="30">+E89</f>
        <v>Jaar 2</v>
      </c>
      <c r="F96" s="126" t="str">
        <f t="shared" si="30"/>
        <v>Jaar 3</v>
      </c>
      <c r="G96" s="126" t="str">
        <f t="shared" si="30"/>
        <v>Jaar 4</v>
      </c>
      <c r="H96" s="126" t="str">
        <f t="shared" si="30"/>
        <v>Jaar 5</v>
      </c>
      <c r="I96" s="126" t="str">
        <f t="shared" si="30"/>
        <v>Jaar 6</v>
      </c>
      <c r="J96" s="126" t="str">
        <f t="shared" si="30"/>
        <v>Jaar 7</v>
      </c>
      <c r="K96" s="126" t="str">
        <f t="shared" si="30"/>
        <v>Jaar 8</v>
      </c>
      <c r="L96" s="126" t="str">
        <f t="shared" si="30"/>
        <v>Jaar 9</v>
      </c>
      <c r="M96" s="126" t="str">
        <f t="shared" si="30"/>
        <v>Jaar 10</v>
      </c>
      <c r="N96" s="133"/>
      <c r="O96" s="133"/>
      <c r="P96" s="133"/>
      <c r="Q96" s="133"/>
      <c r="R96" s="133"/>
      <c r="S96" s="133"/>
      <c r="T96" s="133"/>
      <c r="U96" s="133"/>
      <c r="V96" s="133"/>
    </row>
    <row r="97" spans="3:22" s="50" customFormat="1" ht="12.6" x14ac:dyDescent="0.3">
      <c r="C97" s="229" t="str">
        <f>"Benodigde aantalllen cummulatief"</f>
        <v>Benodigde aantalllen cummulatief</v>
      </c>
      <c r="D97" s="207">
        <f>+D90</f>
        <v>0</v>
      </c>
      <c r="E97" s="207">
        <f t="shared" ref="E97:M97" si="31">+E90</f>
        <v>0</v>
      </c>
      <c r="F97" s="207">
        <f t="shared" si="31"/>
        <v>0</v>
      </c>
      <c r="G97" s="207">
        <f t="shared" si="31"/>
        <v>0</v>
      </c>
      <c r="H97" s="207">
        <f t="shared" si="31"/>
        <v>0</v>
      </c>
      <c r="I97" s="207">
        <f t="shared" si="31"/>
        <v>0</v>
      </c>
      <c r="J97" s="207">
        <f t="shared" si="31"/>
        <v>0</v>
      </c>
      <c r="K97" s="207">
        <f t="shared" si="31"/>
        <v>0</v>
      </c>
      <c r="L97" s="207">
        <f t="shared" si="31"/>
        <v>0</v>
      </c>
      <c r="M97" s="207">
        <f t="shared" si="31"/>
        <v>0</v>
      </c>
      <c r="N97" s="133"/>
      <c r="O97" s="133"/>
      <c r="P97" s="133"/>
      <c r="Q97" s="133"/>
      <c r="R97" s="133"/>
      <c r="S97" s="133"/>
      <c r="T97" s="133"/>
      <c r="U97" s="133"/>
      <c r="V97" s="133"/>
    </row>
    <row r="98" spans="3:22" s="50" customFormat="1" ht="12.6" x14ac:dyDescent="0.3">
      <c r="C98" s="229" t="str">
        <f>"Prijs conform staffel cumulatief"</f>
        <v>Prijs conform staffel cumulatief</v>
      </c>
      <c r="D98" s="208" t="str">
        <f>IF(ISERROR(VLOOKUP(D97,$D$77:$M$85,10,TRUE)),"",VLOOKUP(D97,$D$77:$M$85,10,TRUE))</f>
        <v/>
      </c>
      <c r="E98" s="208" t="str">
        <f t="shared" ref="E98:M98" si="32">IF(ISERROR(VLOOKUP(E97,$D$77:$M$85,10,TRUE)),"",VLOOKUP(E97,$D$77:$M$85,10,TRUE))</f>
        <v/>
      </c>
      <c r="F98" s="208" t="str">
        <f t="shared" si="32"/>
        <v/>
      </c>
      <c r="G98" s="208" t="str">
        <f t="shared" si="32"/>
        <v/>
      </c>
      <c r="H98" s="208" t="str">
        <f t="shared" si="32"/>
        <v/>
      </c>
      <c r="I98" s="208" t="str">
        <f t="shared" si="32"/>
        <v/>
      </c>
      <c r="J98" s="208" t="str">
        <f t="shared" si="32"/>
        <v/>
      </c>
      <c r="K98" s="208" t="str">
        <f t="shared" si="32"/>
        <v/>
      </c>
      <c r="L98" s="208" t="str">
        <f t="shared" si="32"/>
        <v/>
      </c>
      <c r="M98" s="208" t="str">
        <f t="shared" si="32"/>
        <v/>
      </c>
      <c r="N98" s="133"/>
      <c r="O98" s="133"/>
      <c r="P98" s="133"/>
      <c r="Q98" s="133"/>
      <c r="R98" s="133"/>
      <c r="S98" s="133"/>
      <c r="T98" s="133"/>
      <c r="U98" s="133"/>
      <c r="V98" s="133"/>
    </row>
    <row r="99" spans="3:22" s="50" customFormat="1" ht="13.2" thickBot="1" x14ac:dyDescent="0.35">
      <c r="C99" s="229" t="s">
        <v>54</v>
      </c>
      <c r="D99" s="252">
        <f t="shared" ref="D99:M99" si="33">IF(ISERROR(+D98*D97),0,+D98*D97)</f>
        <v>0</v>
      </c>
      <c r="E99" s="252">
        <f t="shared" si="33"/>
        <v>0</v>
      </c>
      <c r="F99" s="252">
        <f t="shared" si="33"/>
        <v>0</v>
      </c>
      <c r="G99" s="252">
        <f t="shared" si="33"/>
        <v>0</v>
      </c>
      <c r="H99" s="252">
        <f t="shared" si="33"/>
        <v>0</v>
      </c>
      <c r="I99" s="252">
        <f t="shared" si="33"/>
        <v>0</v>
      </c>
      <c r="J99" s="252">
        <f t="shared" si="33"/>
        <v>0</v>
      </c>
      <c r="K99" s="252">
        <f t="shared" si="33"/>
        <v>0</v>
      </c>
      <c r="L99" s="252">
        <f t="shared" si="33"/>
        <v>0</v>
      </c>
      <c r="M99" s="252">
        <f t="shared" si="33"/>
        <v>0</v>
      </c>
      <c r="N99" s="133"/>
      <c r="O99" s="133"/>
      <c r="P99" s="133"/>
      <c r="Q99" s="133"/>
      <c r="R99" s="133"/>
      <c r="S99" s="133"/>
      <c r="T99" s="133"/>
      <c r="U99" s="133"/>
      <c r="V99" s="133"/>
    </row>
    <row r="100" spans="3:22" s="50" customFormat="1" ht="17.399999999999999" thickTop="1" thickBot="1" x14ac:dyDescent="0.35">
      <c r="C100" s="205" t="s">
        <v>73</v>
      </c>
      <c r="D100" s="253">
        <f>SUM(D99:M99)</f>
        <v>0</v>
      </c>
      <c r="E100" s="77"/>
      <c r="F100" s="77"/>
      <c r="G100" s="77"/>
      <c r="H100" s="77"/>
      <c r="I100" s="77"/>
      <c r="J100" s="77"/>
      <c r="K100" s="77"/>
      <c r="L100" s="127"/>
      <c r="M100" s="133"/>
      <c r="N100" s="133"/>
      <c r="O100" s="133"/>
      <c r="P100" s="133"/>
      <c r="Q100" s="133"/>
      <c r="R100" s="133"/>
      <c r="S100" s="133"/>
      <c r="T100" s="133"/>
      <c r="U100" s="133"/>
      <c r="V100" s="133"/>
    </row>
    <row r="101" spans="3:22" s="50" customFormat="1" ht="13.8" thickTop="1" thickBot="1" x14ac:dyDescent="0.35">
      <c r="C101" s="72"/>
      <c r="D101" s="74"/>
      <c r="E101" s="74"/>
      <c r="F101" s="74"/>
      <c r="G101" s="74"/>
      <c r="H101" s="74"/>
      <c r="I101" s="74"/>
      <c r="J101" s="74"/>
      <c r="K101" s="74"/>
      <c r="L101" s="74"/>
      <c r="M101" s="74"/>
      <c r="N101" s="74"/>
      <c r="O101" s="74"/>
      <c r="P101" s="74"/>
      <c r="Q101" s="133"/>
      <c r="R101" s="133"/>
      <c r="S101" s="133"/>
      <c r="T101" s="133"/>
      <c r="U101" s="133"/>
      <c r="V101" s="133"/>
    </row>
    <row r="102" spans="3:22" s="50" customFormat="1" ht="12.6" x14ac:dyDescent="0.3">
      <c r="C102" s="75"/>
      <c r="D102" s="118"/>
      <c r="E102" s="118"/>
      <c r="F102" s="118"/>
      <c r="G102" s="118"/>
      <c r="H102" s="118"/>
      <c r="I102" s="118"/>
      <c r="J102" s="118"/>
      <c r="K102" s="118"/>
      <c r="L102" s="118"/>
      <c r="M102" s="118"/>
      <c r="N102" s="118"/>
      <c r="O102" s="118"/>
      <c r="P102" s="118"/>
      <c r="Q102" s="133"/>
      <c r="R102" s="133"/>
      <c r="S102" s="133"/>
      <c r="T102" s="133"/>
      <c r="U102" s="133"/>
      <c r="V102" s="133"/>
    </row>
    <row r="103" spans="3:22" s="50" customFormat="1" ht="16.2" x14ac:dyDescent="0.3">
      <c r="C103" s="143" t="s">
        <v>32</v>
      </c>
      <c r="D103" s="268" t="s">
        <v>41</v>
      </c>
      <c r="E103" s="77"/>
      <c r="F103" s="77"/>
      <c r="G103" s="77"/>
      <c r="H103" s="77"/>
      <c r="I103" s="77"/>
      <c r="J103" s="77"/>
      <c r="K103" s="127"/>
      <c r="L103" s="127"/>
      <c r="M103" s="133"/>
      <c r="N103" s="133"/>
      <c r="O103" s="133"/>
      <c r="P103" s="133"/>
      <c r="Q103" s="133"/>
      <c r="R103" s="133"/>
      <c r="S103" s="133"/>
      <c r="T103" s="133"/>
      <c r="U103" s="133"/>
      <c r="V103" s="133"/>
    </row>
    <row r="104" spans="3:22" s="50" customFormat="1" ht="16.8" thickBot="1" x14ac:dyDescent="0.35">
      <c r="C104" s="110" t="s">
        <v>56</v>
      </c>
      <c r="D104" s="227">
        <f>+D100+D94</f>
        <v>0</v>
      </c>
      <c r="E104" s="215"/>
      <c r="G104" s="77"/>
      <c r="H104" s="77"/>
      <c r="I104" s="77"/>
      <c r="J104" s="77"/>
      <c r="K104" s="127"/>
      <c r="L104" s="127"/>
      <c r="M104" s="133"/>
      <c r="N104" s="133"/>
      <c r="O104" s="133"/>
      <c r="P104" s="133"/>
      <c r="Q104" s="133"/>
      <c r="R104" s="133"/>
      <c r="S104" s="133"/>
      <c r="T104" s="133"/>
      <c r="U104" s="133"/>
      <c r="V104" s="133"/>
    </row>
    <row r="105" spans="3:22" s="50" customFormat="1" ht="13.8" thickTop="1" thickBot="1" x14ac:dyDescent="0.35">
      <c r="C105" s="72"/>
      <c r="D105" s="74"/>
      <c r="E105" s="74"/>
      <c r="F105" s="74"/>
      <c r="G105" s="74"/>
      <c r="H105" s="74"/>
      <c r="I105" s="74"/>
      <c r="J105" s="74"/>
      <c r="K105" s="74"/>
      <c r="L105" s="74"/>
      <c r="M105" s="74"/>
      <c r="N105" s="74"/>
      <c r="O105" s="74"/>
      <c r="P105" s="74"/>
      <c r="Q105" s="133"/>
      <c r="R105" s="133"/>
      <c r="S105" s="133"/>
      <c r="T105" s="133"/>
      <c r="U105" s="133"/>
      <c r="V105" s="133"/>
    </row>
    <row r="106" spans="3:22" s="50" customFormat="1" ht="12.6" x14ac:dyDescent="0.3">
      <c r="C106" s="75"/>
      <c r="D106" s="118"/>
      <c r="E106" s="118"/>
      <c r="F106" s="118"/>
      <c r="G106" s="118"/>
      <c r="H106" s="118"/>
      <c r="I106" s="118"/>
      <c r="J106" s="118"/>
      <c r="K106" s="118"/>
      <c r="L106" s="118"/>
      <c r="M106" s="118"/>
      <c r="N106" s="118"/>
      <c r="O106" s="118"/>
      <c r="P106" s="118"/>
      <c r="Q106" s="133"/>
      <c r="R106" s="133"/>
      <c r="S106" s="133"/>
      <c r="T106" s="133"/>
      <c r="U106" s="133"/>
      <c r="V106" s="133"/>
    </row>
    <row r="107" spans="3:22" s="50" customFormat="1" ht="12.6" hidden="1" x14ac:dyDescent="0.3">
      <c r="C107" s="75"/>
      <c r="D107" s="118"/>
      <c r="E107" s="118"/>
      <c r="F107" s="118"/>
      <c r="G107" s="118"/>
      <c r="H107" s="118"/>
      <c r="I107" s="118"/>
      <c r="J107" s="118"/>
      <c r="K107" s="118"/>
      <c r="L107" s="118"/>
      <c r="M107" s="118"/>
      <c r="N107" s="118"/>
      <c r="O107" s="118"/>
      <c r="P107" s="118"/>
      <c r="Q107" s="133"/>
      <c r="R107" s="133"/>
      <c r="S107" s="133"/>
      <c r="T107" s="133"/>
      <c r="U107" s="133"/>
      <c r="V107" s="133"/>
    </row>
    <row r="108" spans="3:22" s="50" customFormat="1" ht="12.6" hidden="1" x14ac:dyDescent="0.3">
      <c r="C108" s="75"/>
      <c r="D108" s="118"/>
      <c r="E108" s="118"/>
      <c r="F108" s="118"/>
      <c r="G108" s="118"/>
      <c r="H108" s="118"/>
      <c r="I108" s="118"/>
      <c r="J108" s="118"/>
      <c r="K108" s="118"/>
      <c r="L108" s="118"/>
      <c r="M108" s="118"/>
      <c r="N108" s="118"/>
      <c r="O108" s="118"/>
      <c r="P108" s="118"/>
      <c r="Q108" s="133"/>
      <c r="R108" s="133"/>
      <c r="S108" s="133"/>
      <c r="T108" s="133"/>
      <c r="U108" s="133"/>
      <c r="V108" s="133"/>
    </row>
    <row r="109" spans="3:22" s="50" customFormat="1" ht="12.6" hidden="1" x14ac:dyDescent="0.3">
      <c r="C109" s="75"/>
      <c r="D109" s="118"/>
      <c r="E109" s="118"/>
      <c r="F109" s="118"/>
      <c r="G109" s="118"/>
      <c r="H109" s="118"/>
      <c r="I109" s="118"/>
      <c r="J109" s="118"/>
      <c r="K109" s="118"/>
      <c r="L109" s="118"/>
      <c r="M109" s="118"/>
      <c r="N109" s="118"/>
      <c r="O109" s="118"/>
      <c r="P109" s="118"/>
      <c r="Q109" s="133"/>
      <c r="R109" s="133"/>
      <c r="S109" s="133"/>
      <c r="T109" s="133"/>
      <c r="U109" s="133"/>
      <c r="V109" s="133"/>
    </row>
    <row r="110" spans="3:22" s="50" customFormat="1" ht="12.6" hidden="1" x14ac:dyDescent="0.3">
      <c r="C110" s="75"/>
      <c r="D110" s="118"/>
      <c r="E110" s="118"/>
      <c r="F110" s="118"/>
      <c r="G110" s="118"/>
      <c r="H110" s="118"/>
      <c r="I110" s="118"/>
      <c r="J110" s="118"/>
      <c r="K110" s="118"/>
      <c r="L110" s="118"/>
      <c r="M110" s="118"/>
      <c r="N110" s="118"/>
      <c r="O110" s="118"/>
      <c r="P110" s="118"/>
      <c r="Q110" s="133"/>
      <c r="R110" s="133"/>
      <c r="S110" s="133"/>
      <c r="T110" s="133"/>
      <c r="U110" s="133"/>
      <c r="V110" s="133"/>
    </row>
    <row r="111" spans="3:22" s="50" customFormat="1" ht="12.6" hidden="1" x14ac:dyDescent="0.3">
      <c r="C111" s="75"/>
      <c r="D111" s="118"/>
      <c r="E111" s="118"/>
      <c r="F111" s="118"/>
      <c r="G111" s="118"/>
      <c r="H111" s="118"/>
      <c r="I111" s="118"/>
      <c r="J111" s="118"/>
      <c r="K111" s="118"/>
      <c r="L111" s="118"/>
      <c r="M111" s="118"/>
      <c r="N111" s="118"/>
      <c r="O111" s="118"/>
      <c r="P111" s="118"/>
      <c r="Q111" s="133"/>
      <c r="R111" s="133"/>
      <c r="S111" s="133"/>
      <c r="T111" s="133"/>
      <c r="U111" s="133"/>
      <c r="V111" s="133"/>
    </row>
    <row r="112" spans="3:22" s="50" customFormat="1" ht="12.6" hidden="1" x14ac:dyDescent="0.3">
      <c r="C112" s="75"/>
      <c r="D112" s="118"/>
      <c r="E112" s="118"/>
      <c r="F112" s="118"/>
      <c r="G112" s="118"/>
      <c r="H112" s="118"/>
      <c r="I112" s="118"/>
      <c r="J112" s="118"/>
      <c r="K112" s="118"/>
      <c r="L112" s="118"/>
      <c r="M112" s="118"/>
      <c r="N112" s="118"/>
      <c r="O112" s="118"/>
      <c r="P112" s="118"/>
      <c r="Q112" s="133"/>
      <c r="R112" s="133"/>
      <c r="S112" s="133"/>
      <c r="T112" s="133"/>
      <c r="U112" s="133"/>
      <c r="V112" s="133"/>
    </row>
    <row r="113" spans="3:22" s="50" customFormat="1" ht="12.6" hidden="1" x14ac:dyDescent="0.3">
      <c r="C113" s="75"/>
      <c r="D113" s="118"/>
      <c r="E113" s="118"/>
      <c r="F113" s="118"/>
      <c r="G113" s="118"/>
      <c r="H113" s="118"/>
      <c r="I113" s="118"/>
      <c r="J113" s="118"/>
      <c r="K113" s="118"/>
      <c r="L113" s="118"/>
      <c r="M113" s="118"/>
      <c r="N113" s="118"/>
      <c r="O113" s="118"/>
      <c r="P113" s="118"/>
      <c r="Q113" s="133"/>
      <c r="R113" s="133"/>
      <c r="S113" s="133"/>
      <c r="T113" s="133"/>
      <c r="U113" s="133"/>
      <c r="V113" s="133"/>
    </row>
    <row r="114" spans="3:22" s="50" customFormat="1" ht="12.6" hidden="1" x14ac:dyDescent="0.3">
      <c r="C114" s="75"/>
      <c r="D114" s="118"/>
      <c r="E114" s="118"/>
      <c r="F114" s="118"/>
      <c r="G114" s="118"/>
      <c r="H114" s="118"/>
      <c r="I114" s="118"/>
      <c r="J114" s="118"/>
      <c r="K114" s="118"/>
      <c r="L114" s="118"/>
      <c r="M114" s="118"/>
      <c r="N114" s="118"/>
      <c r="O114" s="118"/>
      <c r="P114" s="118"/>
      <c r="Q114" s="133"/>
      <c r="R114" s="133"/>
      <c r="S114" s="133"/>
      <c r="T114" s="133"/>
      <c r="U114" s="133"/>
      <c r="V114" s="133"/>
    </row>
    <row r="115" spans="3:22" s="50" customFormat="1" ht="12.6" hidden="1" x14ac:dyDescent="0.3">
      <c r="C115" s="75"/>
      <c r="D115" s="118"/>
      <c r="E115" s="118"/>
      <c r="F115" s="118"/>
      <c r="G115" s="118"/>
      <c r="H115" s="118"/>
      <c r="I115" s="118"/>
      <c r="J115" s="118"/>
      <c r="K115" s="118"/>
      <c r="L115" s="118"/>
      <c r="M115" s="118"/>
      <c r="N115" s="118"/>
      <c r="O115" s="118"/>
      <c r="P115" s="118"/>
      <c r="Q115" s="133"/>
      <c r="R115" s="133"/>
      <c r="S115" s="133"/>
      <c r="T115" s="133"/>
      <c r="U115" s="133"/>
      <c r="V115" s="133"/>
    </row>
    <row r="116" spans="3:22" s="50" customFormat="1" ht="12.6" hidden="1" x14ac:dyDescent="0.3">
      <c r="C116" s="75"/>
      <c r="D116" s="118"/>
      <c r="E116" s="118"/>
      <c r="F116" s="118"/>
      <c r="G116" s="118"/>
      <c r="H116" s="118"/>
      <c r="I116" s="118"/>
      <c r="J116" s="118"/>
      <c r="K116" s="118"/>
      <c r="L116" s="118"/>
      <c r="M116" s="118"/>
      <c r="N116" s="118"/>
      <c r="O116" s="118"/>
      <c r="P116" s="118"/>
      <c r="Q116" s="133"/>
      <c r="R116" s="133"/>
      <c r="S116" s="133"/>
      <c r="T116" s="133"/>
      <c r="U116" s="133"/>
      <c r="V116" s="133"/>
    </row>
    <row r="117" spans="3:22" s="50" customFormat="1" ht="12.6" hidden="1" x14ac:dyDescent="0.3">
      <c r="C117" s="75"/>
      <c r="D117" s="118"/>
      <c r="E117" s="118"/>
      <c r="F117" s="118"/>
      <c r="G117" s="118"/>
      <c r="H117" s="118"/>
      <c r="I117" s="118"/>
      <c r="J117" s="118"/>
      <c r="K117" s="118"/>
      <c r="L117" s="118"/>
      <c r="M117" s="118"/>
      <c r="N117" s="118"/>
      <c r="O117" s="118"/>
      <c r="P117" s="118"/>
      <c r="Q117" s="133"/>
      <c r="R117" s="133"/>
      <c r="S117" s="133"/>
      <c r="T117" s="133"/>
      <c r="U117" s="133"/>
      <c r="V117" s="133"/>
    </row>
    <row r="118" spans="3:22" s="50" customFormat="1" ht="12.6" hidden="1" x14ac:dyDescent="0.3">
      <c r="C118" s="75"/>
      <c r="D118" s="118"/>
      <c r="E118" s="118"/>
      <c r="F118" s="118"/>
      <c r="G118" s="118"/>
      <c r="H118" s="118"/>
      <c r="I118" s="118"/>
      <c r="J118" s="118"/>
      <c r="K118" s="118"/>
      <c r="L118" s="118"/>
      <c r="M118" s="118"/>
      <c r="N118" s="118"/>
      <c r="O118" s="118"/>
      <c r="P118" s="118"/>
      <c r="Q118" s="133"/>
      <c r="R118" s="133"/>
      <c r="S118" s="133"/>
      <c r="T118" s="133"/>
      <c r="U118" s="133"/>
      <c r="V118" s="133"/>
    </row>
    <row r="119" spans="3:22" s="50" customFormat="1" ht="12.6" hidden="1" x14ac:dyDescent="0.3">
      <c r="C119" s="75"/>
      <c r="D119" s="118"/>
      <c r="E119" s="118"/>
      <c r="F119" s="118"/>
      <c r="G119" s="118"/>
      <c r="H119" s="118"/>
      <c r="I119" s="118"/>
      <c r="J119" s="118"/>
      <c r="K119" s="118"/>
      <c r="L119" s="118"/>
      <c r="M119" s="118"/>
      <c r="N119" s="118"/>
      <c r="O119" s="118"/>
      <c r="P119" s="118"/>
      <c r="Q119" s="133"/>
      <c r="R119" s="133"/>
      <c r="S119" s="133"/>
      <c r="T119" s="133"/>
      <c r="U119" s="133"/>
      <c r="V119" s="133"/>
    </row>
    <row r="120" spans="3:22" s="50" customFormat="1" ht="12.6" hidden="1" x14ac:dyDescent="0.3">
      <c r="C120" s="75"/>
      <c r="D120" s="118"/>
      <c r="E120" s="118"/>
      <c r="F120" s="118"/>
      <c r="G120" s="118"/>
      <c r="H120" s="118"/>
      <c r="I120" s="118"/>
      <c r="J120" s="118"/>
      <c r="K120" s="118"/>
      <c r="L120" s="118"/>
      <c r="M120" s="118"/>
      <c r="N120" s="118"/>
      <c r="O120" s="118"/>
      <c r="P120" s="118"/>
      <c r="Q120" s="133"/>
      <c r="R120" s="133"/>
      <c r="S120" s="133"/>
      <c r="T120" s="133"/>
      <c r="U120" s="133"/>
      <c r="V120" s="133"/>
    </row>
    <row r="121" spans="3:22" s="50" customFormat="1" ht="12.6" hidden="1" x14ac:dyDescent="0.3">
      <c r="C121" s="75"/>
      <c r="D121" s="118"/>
      <c r="E121" s="118"/>
      <c r="F121" s="118"/>
      <c r="G121" s="118"/>
      <c r="H121" s="118"/>
      <c r="I121" s="118"/>
      <c r="J121" s="118"/>
      <c r="K121" s="118"/>
      <c r="L121" s="118"/>
      <c r="M121" s="118"/>
      <c r="N121" s="118"/>
      <c r="O121" s="118"/>
      <c r="P121" s="118"/>
      <c r="Q121" s="133"/>
      <c r="R121" s="133"/>
      <c r="S121" s="133"/>
      <c r="T121" s="133"/>
      <c r="U121" s="133"/>
      <c r="V121" s="133"/>
    </row>
    <row r="122" spans="3:22" s="50" customFormat="1" ht="12.6" hidden="1" x14ac:dyDescent="0.3">
      <c r="C122" s="75"/>
      <c r="D122" s="118"/>
      <c r="E122" s="118"/>
      <c r="F122" s="118"/>
      <c r="G122" s="118"/>
      <c r="H122" s="118"/>
      <c r="I122" s="118"/>
      <c r="J122" s="118"/>
      <c r="K122" s="118"/>
      <c r="L122" s="118"/>
      <c r="M122" s="118"/>
      <c r="N122" s="118"/>
      <c r="O122" s="118"/>
      <c r="P122" s="118"/>
      <c r="Q122" s="133"/>
      <c r="R122" s="133"/>
      <c r="S122" s="133"/>
      <c r="T122" s="133"/>
      <c r="U122" s="133"/>
      <c r="V122" s="133"/>
    </row>
    <row r="123" spans="3:22" s="50" customFormat="1" ht="12.6" hidden="1" x14ac:dyDescent="0.3">
      <c r="C123" s="75"/>
      <c r="D123" s="118"/>
      <c r="E123" s="118"/>
      <c r="F123" s="118"/>
      <c r="G123" s="118"/>
      <c r="H123" s="118"/>
      <c r="I123" s="118"/>
      <c r="J123" s="118"/>
      <c r="K123" s="118"/>
      <c r="L123" s="118"/>
      <c r="M123" s="118"/>
      <c r="N123" s="118"/>
      <c r="O123" s="118"/>
      <c r="P123" s="118"/>
      <c r="Q123" s="133"/>
      <c r="R123" s="133"/>
      <c r="S123" s="133"/>
      <c r="T123" s="133"/>
      <c r="U123" s="133"/>
      <c r="V123" s="133"/>
    </row>
    <row r="124" spans="3:22" s="50" customFormat="1" ht="12.6" hidden="1" x14ac:dyDescent="0.3">
      <c r="C124" s="75"/>
      <c r="D124" s="118"/>
      <c r="E124" s="118"/>
      <c r="F124" s="118"/>
      <c r="G124" s="118"/>
      <c r="H124" s="118"/>
      <c r="I124" s="118"/>
      <c r="J124" s="118"/>
      <c r="K124" s="118"/>
      <c r="L124" s="118"/>
      <c r="M124" s="118"/>
      <c r="N124" s="118"/>
      <c r="O124" s="118"/>
      <c r="P124" s="118"/>
      <c r="Q124" s="133"/>
      <c r="R124" s="133"/>
      <c r="S124" s="133"/>
      <c r="T124" s="133"/>
      <c r="U124" s="133"/>
      <c r="V124" s="133"/>
    </row>
    <row r="125" spans="3:22" s="50" customFormat="1" ht="12.6" hidden="1" x14ac:dyDescent="0.3">
      <c r="C125" s="75"/>
      <c r="D125" s="118"/>
      <c r="E125" s="118"/>
      <c r="F125" s="118"/>
      <c r="G125" s="118"/>
      <c r="H125" s="118"/>
      <c r="I125" s="118"/>
      <c r="J125" s="118"/>
      <c r="K125" s="118"/>
      <c r="L125" s="118"/>
      <c r="M125" s="118"/>
      <c r="N125" s="118"/>
      <c r="O125" s="118"/>
      <c r="P125" s="118"/>
      <c r="Q125" s="133"/>
      <c r="R125" s="133"/>
      <c r="S125" s="133"/>
      <c r="T125" s="133"/>
      <c r="U125" s="133"/>
      <c r="V125" s="133"/>
    </row>
    <row r="126" spans="3:22" s="50" customFormat="1" ht="12.6" hidden="1" x14ac:dyDescent="0.3">
      <c r="C126" s="75"/>
      <c r="D126" s="118"/>
      <c r="E126" s="118"/>
      <c r="F126" s="118"/>
      <c r="G126" s="118"/>
      <c r="H126" s="118"/>
      <c r="I126" s="118"/>
      <c r="J126" s="118"/>
      <c r="K126" s="118"/>
      <c r="L126" s="118"/>
      <c r="M126" s="118"/>
      <c r="N126" s="118"/>
      <c r="O126" s="118"/>
      <c r="P126" s="118"/>
      <c r="Q126" s="133"/>
      <c r="R126" s="133"/>
      <c r="S126" s="133"/>
      <c r="T126" s="133"/>
      <c r="U126" s="133"/>
      <c r="V126" s="133"/>
    </row>
    <row r="127" spans="3:22" s="50" customFormat="1" ht="12.6" hidden="1" x14ac:dyDescent="0.3">
      <c r="C127" s="75"/>
      <c r="D127" s="118"/>
      <c r="E127" s="118"/>
      <c r="F127" s="118"/>
      <c r="G127" s="118"/>
      <c r="H127" s="118"/>
      <c r="I127" s="118"/>
      <c r="J127" s="118"/>
      <c r="K127" s="118"/>
      <c r="L127" s="118"/>
      <c r="M127" s="118"/>
      <c r="N127" s="118"/>
      <c r="O127" s="118"/>
      <c r="P127" s="118"/>
      <c r="Q127" s="133"/>
      <c r="R127" s="133"/>
      <c r="S127" s="133"/>
      <c r="T127" s="133"/>
      <c r="U127" s="133"/>
      <c r="V127" s="133"/>
    </row>
    <row r="128" spans="3:22" s="50" customFormat="1" ht="12.6" hidden="1" x14ac:dyDescent="0.3">
      <c r="C128" s="75"/>
      <c r="D128" s="118"/>
      <c r="E128" s="118"/>
      <c r="F128" s="118"/>
      <c r="G128" s="118"/>
      <c r="H128" s="118"/>
      <c r="I128" s="118"/>
      <c r="J128" s="118"/>
      <c r="K128" s="118"/>
      <c r="L128" s="118"/>
      <c r="M128" s="118"/>
      <c r="N128" s="118"/>
      <c r="O128" s="118"/>
      <c r="P128" s="118"/>
      <c r="Q128" s="133"/>
      <c r="R128" s="133"/>
      <c r="S128" s="133"/>
      <c r="T128" s="133"/>
      <c r="U128" s="133"/>
      <c r="V128" s="133"/>
    </row>
    <row r="129" spans="3:22" s="50" customFormat="1" ht="12.6" hidden="1" x14ac:dyDescent="0.3">
      <c r="C129" s="75"/>
      <c r="D129" s="118"/>
      <c r="E129" s="118"/>
      <c r="F129" s="118"/>
      <c r="G129" s="118"/>
      <c r="H129" s="118"/>
      <c r="I129" s="118"/>
      <c r="J129" s="118"/>
      <c r="K129" s="118"/>
      <c r="L129" s="118"/>
      <c r="M129" s="118"/>
      <c r="N129" s="118"/>
      <c r="O129" s="118"/>
      <c r="P129" s="118"/>
      <c r="Q129" s="133"/>
      <c r="R129" s="133"/>
      <c r="S129" s="133"/>
      <c r="T129" s="133"/>
      <c r="U129" s="133"/>
      <c r="V129" s="133"/>
    </row>
    <row r="130" spans="3:22" s="50" customFormat="1" ht="12.6" hidden="1" x14ac:dyDescent="0.3">
      <c r="C130" s="75"/>
      <c r="D130" s="118"/>
      <c r="E130" s="118"/>
      <c r="F130" s="118"/>
      <c r="G130" s="118"/>
      <c r="H130" s="118"/>
      <c r="I130" s="118"/>
      <c r="J130" s="118"/>
      <c r="K130" s="118"/>
      <c r="L130" s="118"/>
      <c r="M130" s="118"/>
      <c r="N130" s="118"/>
      <c r="O130" s="118"/>
      <c r="P130" s="118"/>
      <c r="Q130" s="133"/>
      <c r="R130" s="133"/>
      <c r="S130" s="133"/>
      <c r="T130" s="133"/>
      <c r="U130" s="133"/>
      <c r="V130" s="133"/>
    </row>
    <row r="131" spans="3:22" s="50" customFormat="1" ht="12.6" hidden="1" x14ac:dyDescent="0.3">
      <c r="C131" s="75"/>
      <c r="D131" s="118"/>
      <c r="E131" s="118"/>
      <c r="F131" s="118"/>
      <c r="G131" s="118"/>
      <c r="H131" s="118"/>
      <c r="I131" s="118"/>
      <c r="J131" s="118"/>
      <c r="K131" s="118"/>
      <c r="L131" s="118"/>
      <c r="M131" s="118"/>
      <c r="N131" s="118"/>
      <c r="O131" s="118"/>
      <c r="P131" s="118"/>
      <c r="Q131" s="133"/>
      <c r="R131" s="133"/>
      <c r="S131" s="133"/>
      <c r="T131" s="133"/>
      <c r="U131" s="133"/>
      <c r="V131" s="133"/>
    </row>
    <row r="132" spans="3:22" s="50" customFormat="1" ht="12.6" hidden="1" x14ac:dyDescent="0.3">
      <c r="C132" s="75"/>
      <c r="D132" s="118"/>
      <c r="E132" s="118"/>
      <c r="F132" s="118"/>
      <c r="G132" s="118"/>
      <c r="H132" s="118"/>
      <c r="I132" s="118"/>
      <c r="J132" s="118"/>
      <c r="K132" s="118"/>
      <c r="L132" s="118"/>
      <c r="M132" s="118"/>
      <c r="N132" s="118"/>
      <c r="O132" s="118"/>
      <c r="P132" s="118"/>
      <c r="Q132" s="133"/>
      <c r="R132" s="133"/>
      <c r="S132" s="133"/>
      <c r="T132" s="133"/>
      <c r="U132" s="133"/>
      <c r="V132" s="133"/>
    </row>
    <row r="133" spans="3:22" s="50" customFormat="1" ht="12.6" hidden="1" x14ac:dyDescent="0.3">
      <c r="C133" s="75"/>
      <c r="D133" s="118"/>
      <c r="E133" s="118"/>
      <c r="F133" s="118"/>
      <c r="G133" s="118"/>
      <c r="H133" s="118"/>
      <c r="I133" s="118"/>
      <c r="J133" s="118"/>
      <c r="K133" s="118"/>
      <c r="L133" s="118"/>
      <c r="M133" s="118"/>
      <c r="N133" s="118"/>
      <c r="O133" s="118"/>
      <c r="P133" s="118"/>
      <c r="Q133" s="133"/>
      <c r="R133" s="133"/>
      <c r="S133" s="133"/>
      <c r="T133" s="133"/>
      <c r="U133" s="133"/>
      <c r="V133" s="133"/>
    </row>
    <row r="134" spans="3:22" s="50" customFormat="1" ht="12.6" hidden="1" x14ac:dyDescent="0.3">
      <c r="C134" s="75"/>
      <c r="D134" s="118"/>
      <c r="E134" s="118"/>
      <c r="F134" s="118"/>
      <c r="G134" s="118"/>
      <c r="H134" s="118"/>
      <c r="I134" s="118"/>
      <c r="J134" s="118"/>
      <c r="K134" s="118"/>
      <c r="L134" s="118"/>
      <c r="M134" s="118"/>
      <c r="N134" s="118"/>
      <c r="O134" s="118"/>
      <c r="P134" s="118"/>
      <c r="Q134" s="133"/>
      <c r="R134" s="133"/>
      <c r="S134" s="133"/>
      <c r="T134" s="133"/>
      <c r="U134" s="133"/>
      <c r="V134" s="133"/>
    </row>
    <row r="135" spans="3:22" s="50" customFormat="1" ht="12.6" hidden="1" x14ac:dyDescent="0.3">
      <c r="C135" s="75"/>
      <c r="D135" s="118"/>
      <c r="E135" s="118"/>
      <c r="F135" s="118"/>
      <c r="G135" s="118"/>
      <c r="H135" s="118"/>
      <c r="I135" s="118"/>
      <c r="J135" s="118"/>
      <c r="K135" s="118"/>
      <c r="L135" s="118"/>
      <c r="M135" s="118"/>
      <c r="N135" s="118"/>
      <c r="O135" s="118"/>
      <c r="P135" s="118"/>
      <c r="Q135" s="133"/>
      <c r="R135" s="133"/>
      <c r="S135" s="133"/>
      <c r="T135" s="133"/>
      <c r="U135" s="133"/>
      <c r="V135" s="133"/>
    </row>
    <row r="136" spans="3:22" s="50" customFormat="1" ht="12.6" hidden="1" x14ac:dyDescent="0.3">
      <c r="C136" s="75"/>
      <c r="D136" s="118"/>
      <c r="E136" s="118"/>
      <c r="F136" s="118"/>
      <c r="G136" s="118"/>
      <c r="H136" s="118"/>
      <c r="I136" s="118"/>
      <c r="J136" s="118"/>
      <c r="K136" s="118"/>
      <c r="L136" s="118"/>
      <c r="M136" s="118"/>
      <c r="N136" s="118"/>
      <c r="O136" s="118"/>
      <c r="P136" s="118"/>
      <c r="Q136" s="133"/>
      <c r="R136" s="133"/>
      <c r="S136" s="133"/>
      <c r="T136" s="133"/>
      <c r="U136" s="133"/>
      <c r="V136" s="133"/>
    </row>
    <row r="137" spans="3:22" s="50" customFormat="1" ht="12.6" hidden="1" x14ac:dyDescent="0.3">
      <c r="C137" s="75"/>
      <c r="D137" s="118"/>
      <c r="E137" s="118"/>
      <c r="F137" s="118"/>
      <c r="G137" s="118"/>
      <c r="H137" s="118"/>
      <c r="I137" s="118"/>
      <c r="J137" s="118"/>
      <c r="K137" s="118"/>
      <c r="L137" s="118"/>
      <c r="M137" s="118"/>
      <c r="N137" s="118"/>
      <c r="O137" s="118"/>
      <c r="P137" s="118"/>
      <c r="Q137" s="133"/>
      <c r="R137" s="133"/>
      <c r="S137" s="133"/>
      <c r="T137" s="133"/>
      <c r="U137" s="133"/>
      <c r="V137" s="133"/>
    </row>
    <row r="138" spans="3:22" s="50" customFormat="1" ht="12.6" hidden="1" x14ac:dyDescent="0.3">
      <c r="C138" s="75"/>
      <c r="D138" s="118"/>
      <c r="E138" s="118"/>
      <c r="F138" s="118"/>
      <c r="G138" s="118"/>
      <c r="H138" s="118"/>
      <c r="I138" s="118"/>
      <c r="J138" s="118"/>
      <c r="K138" s="118"/>
      <c r="L138" s="118"/>
      <c r="M138" s="118"/>
      <c r="N138" s="118"/>
      <c r="O138" s="118"/>
      <c r="P138" s="118"/>
      <c r="Q138" s="133"/>
      <c r="R138" s="133"/>
      <c r="S138" s="133"/>
      <c r="T138" s="133"/>
      <c r="U138" s="133"/>
      <c r="V138" s="133"/>
    </row>
    <row r="139" spans="3:22" s="50" customFormat="1" ht="12.6" hidden="1" x14ac:dyDescent="0.3">
      <c r="C139" s="75"/>
      <c r="D139" s="118"/>
      <c r="E139" s="118"/>
      <c r="F139" s="118"/>
      <c r="G139" s="118"/>
      <c r="H139" s="118"/>
      <c r="I139" s="118"/>
      <c r="J139" s="118"/>
      <c r="K139" s="118"/>
      <c r="L139" s="118"/>
      <c r="M139" s="118"/>
      <c r="N139" s="118"/>
      <c r="O139" s="118"/>
      <c r="P139" s="118"/>
      <c r="Q139" s="133"/>
      <c r="R139" s="133"/>
      <c r="S139" s="133"/>
      <c r="T139" s="133"/>
      <c r="U139" s="133"/>
      <c r="V139" s="133"/>
    </row>
    <row r="140" spans="3:22" s="50" customFormat="1" ht="12.6" hidden="1" x14ac:dyDescent="0.3">
      <c r="C140" s="75"/>
      <c r="D140" s="118"/>
      <c r="E140" s="118"/>
      <c r="F140" s="118"/>
      <c r="G140" s="118"/>
      <c r="H140" s="118"/>
      <c r="I140" s="118"/>
      <c r="J140" s="118"/>
      <c r="K140" s="118"/>
      <c r="L140" s="118"/>
      <c r="M140" s="118"/>
      <c r="N140" s="118"/>
      <c r="O140" s="118"/>
      <c r="P140" s="118"/>
      <c r="Q140" s="133"/>
      <c r="R140" s="133"/>
      <c r="S140" s="133"/>
      <c r="T140" s="133"/>
      <c r="U140" s="133"/>
      <c r="V140" s="133"/>
    </row>
    <row r="141" spans="3:22" s="50" customFormat="1" ht="12.6" hidden="1" x14ac:dyDescent="0.3">
      <c r="C141" s="75"/>
      <c r="D141" s="118"/>
      <c r="E141" s="118"/>
      <c r="F141" s="118"/>
      <c r="G141" s="118"/>
      <c r="H141" s="118"/>
      <c r="I141" s="118"/>
      <c r="J141" s="118"/>
      <c r="K141" s="118"/>
      <c r="L141" s="118"/>
      <c r="M141" s="118"/>
      <c r="N141" s="118"/>
      <c r="O141" s="118"/>
      <c r="P141" s="118"/>
      <c r="Q141" s="133"/>
      <c r="R141" s="133"/>
      <c r="S141" s="133"/>
      <c r="T141" s="133"/>
      <c r="U141" s="133"/>
      <c r="V141" s="133"/>
    </row>
    <row r="142" spans="3:22" s="50" customFormat="1" ht="12.6" hidden="1" x14ac:dyDescent="0.3">
      <c r="C142" s="75"/>
      <c r="D142" s="118"/>
      <c r="E142" s="118"/>
      <c r="F142" s="118"/>
      <c r="G142" s="118"/>
      <c r="H142" s="118"/>
      <c r="I142" s="118"/>
      <c r="J142" s="118"/>
      <c r="K142" s="118"/>
      <c r="L142" s="118"/>
      <c r="M142" s="118"/>
      <c r="N142" s="118"/>
      <c r="O142" s="118"/>
      <c r="P142" s="118"/>
      <c r="Q142" s="133"/>
      <c r="R142" s="133"/>
      <c r="S142" s="133"/>
      <c r="T142" s="133"/>
      <c r="U142" s="133"/>
      <c r="V142" s="133"/>
    </row>
    <row r="143" spans="3:22" s="50" customFormat="1" ht="12.6" hidden="1" x14ac:dyDescent="0.3">
      <c r="C143" s="75"/>
      <c r="D143" s="118"/>
      <c r="E143" s="118"/>
      <c r="F143" s="118"/>
      <c r="G143" s="118"/>
      <c r="H143" s="118"/>
      <c r="I143" s="118"/>
      <c r="J143" s="118"/>
      <c r="K143" s="118"/>
      <c r="L143" s="118"/>
      <c r="M143" s="118"/>
      <c r="N143" s="118"/>
      <c r="O143" s="118"/>
      <c r="P143" s="118"/>
      <c r="Q143" s="133"/>
      <c r="R143" s="133"/>
      <c r="S143" s="133"/>
      <c r="T143" s="133"/>
      <c r="U143" s="133"/>
      <c r="V143" s="133"/>
    </row>
    <row r="144" spans="3:22" s="50" customFormat="1" ht="12.6" hidden="1" x14ac:dyDescent="0.3">
      <c r="C144" s="75"/>
      <c r="D144" s="118"/>
      <c r="E144" s="118"/>
      <c r="F144" s="118"/>
      <c r="G144" s="118"/>
      <c r="H144" s="118"/>
      <c r="I144" s="118"/>
      <c r="J144" s="118"/>
      <c r="K144" s="118"/>
      <c r="L144" s="118"/>
      <c r="M144" s="118"/>
      <c r="N144" s="118"/>
      <c r="O144" s="118"/>
      <c r="P144" s="118"/>
      <c r="Q144" s="133"/>
      <c r="R144" s="133"/>
      <c r="S144" s="133"/>
      <c r="T144" s="133"/>
      <c r="U144" s="133"/>
      <c r="V144" s="133"/>
    </row>
    <row r="145" spans="3:22" s="50" customFormat="1" ht="12.6" hidden="1" x14ac:dyDescent="0.3">
      <c r="C145" s="75"/>
      <c r="D145" s="118"/>
      <c r="E145" s="118"/>
      <c r="F145" s="118"/>
      <c r="G145" s="118"/>
      <c r="H145" s="118"/>
      <c r="I145" s="118"/>
      <c r="J145" s="118"/>
      <c r="K145" s="118"/>
      <c r="L145" s="118"/>
      <c r="M145" s="118"/>
      <c r="N145" s="118"/>
      <c r="O145" s="118"/>
      <c r="P145" s="118"/>
      <c r="Q145" s="133"/>
      <c r="R145" s="133"/>
      <c r="S145" s="133"/>
      <c r="T145" s="133"/>
      <c r="U145" s="133"/>
      <c r="V145" s="133"/>
    </row>
    <row r="146" spans="3:22" s="50" customFormat="1" ht="12.6" hidden="1" x14ac:dyDescent="0.3">
      <c r="C146" s="75"/>
      <c r="D146" s="118"/>
      <c r="E146" s="118"/>
      <c r="F146" s="118"/>
      <c r="G146" s="118"/>
      <c r="H146" s="118"/>
      <c r="I146" s="118"/>
      <c r="J146" s="118"/>
      <c r="K146" s="118"/>
      <c r="L146" s="118"/>
      <c r="M146" s="118"/>
      <c r="N146" s="118"/>
      <c r="O146" s="118"/>
      <c r="P146" s="118"/>
      <c r="Q146" s="133"/>
      <c r="R146" s="133"/>
      <c r="S146" s="133"/>
      <c r="T146" s="133"/>
      <c r="U146" s="133"/>
      <c r="V146" s="133"/>
    </row>
    <row r="147" spans="3:22" s="50" customFormat="1" ht="12.6" hidden="1" x14ac:dyDescent="0.3">
      <c r="C147" s="75"/>
      <c r="D147" s="118"/>
      <c r="E147" s="118"/>
      <c r="F147" s="118"/>
      <c r="G147" s="118"/>
      <c r="H147" s="118"/>
      <c r="I147" s="118"/>
      <c r="J147" s="118"/>
      <c r="K147" s="118"/>
      <c r="L147" s="118"/>
      <c r="M147" s="118"/>
      <c r="N147" s="118"/>
      <c r="O147" s="118"/>
      <c r="P147" s="118"/>
      <c r="Q147" s="133"/>
      <c r="R147" s="133"/>
      <c r="S147" s="133"/>
      <c r="T147" s="133"/>
      <c r="U147" s="133"/>
      <c r="V147" s="133"/>
    </row>
    <row r="148" spans="3:22" s="50" customFormat="1" ht="12.6" hidden="1" x14ac:dyDescent="0.3">
      <c r="C148" s="75"/>
      <c r="D148" s="118"/>
      <c r="E148" s="118"/>
      <c r="F148" s="118"/>
      <c r="G148" s="118"/>
      <c r="H148" s="118"/>
      <c r="I148" s="118"/>
      <c r="J148" s="118"/>
      <c r="K148" s="118"/>
      <c r="L148" s="118"/>
      <c r="M148" s="118"/>
      <c r="N148" s="118"/>
      <c r="O148" s="118"/>
      <c r="P148" s="118"/>
      <c r="Q148" s="133"/>
      <c r="R148" s="133"/>
      <c r="S148" s="133"/>
      <c r="T148" s="133"/>
      <c r="U148" s="133"/>
      <c r="V148" s="133"/>
    </row>
    <row r="149" spans="3:22" s="50" customFormat="1" ht="12.6" hidden="1" x14ac:dyDescent="0.3">
      <c r="C149" s="75"/>
      <c r="D149" s="118"/>
      <c r="E149" s="118"/>
      <c r="F149" s="118"/>
      <c r="G149" s="118"/>
      <c r="H149" s="118"/>
      <c r="I149" s="118"/>
      <c r="J149" s="118"/>
      <c r="K149" s="118"/>
      <c r="L149" s="118"/>
      <c r="M149" s="118"/>
      <c r="N149" s="118"/>
      <c r="O149" s="118"/>
      <c r="P149" s="118"/>
      <c r="Q149" s="133"/>
      <c r="R149" s="133"/>
      <c r="S149" s="133"/>
      <c r="T149" s="133"/>
      <c r="U149" s="133"/>
      <c r="V149" s="133"/>
    </row>
    <row r="150" spans="3:22" s="50" customFormat="1" ht="12.6" hidden="1" x14ac:dyDescent="0.3">
      <c r="C150" s="75"/>
      <c r="D150" s="118"/>
      <c r="E150" s="118"/>
      <c r="F150" s="118"/>
      <c r="G150" s="118"/>
      <c r="H150" s="118"/>
      <c r="I150" s="118"/>
      <c r="J150" s="118"/>
      <c r="K150" s="118"/>
      <c r="L150" s="118"/>
      <c r="M150" s="118"/>
      <c r="N150" s="118"/>
      <c r="O150" s="118"/>
      <c r="P150" s="118"/>
      <c r="Q150" s="133"/>
      <c r="R150" s="133"/>
      <c r="S150" s="133"/>
      <c r="T150" s="133"/>
      <c r="U150" s="133"/>
      <c r="V150" s="133"/>
    </row>
    <row r="151" spans="3:22" s="50" customFormat="1" ht="12.6" hidden="1" x14ac:dyDescent="0.3">
      <c r="C151" s="75"/>
      <c r="D151" s="118"/>
      <c r="E151" s="118"/>
      <c r="F151" s="118"/>
      <c r="G151" s="118"/>
      <c r="H151" s="118"/>
      <c r="I151" s="118"/>
      <c r="J151" s="118"/>
      <c r="K151" s="118"/>
      <c r="L151" s="118"/>
      <c r="M151" s="118"/>
      <c r="N151" s="118"/>
      <c r="O151" s="118"/>
      <c r="P151" s="118"/>
      <c r="Q151" s="133"/>
      <c r="R151" s="133"/>
      <c r="S151" s="133"/>
      <c r="T151" s="133"/>
      <c r="U151" s="133"/>
      <c r="V151" s="133"/>
    </row>
    <row r="152" spans="3:22" s="50" customFormat="1" ht="12.6" hidden="1" x14ac:dyDescent="0.3">
      <c r="C152" s="75"/>
      <c r="D152" s="118"/>
      <c r="E152" s="118"/>
      <c r="F152" s="118"/>
      <c r="G152" s="118"/>
      <c r="H152" s="118"/>
      <c r="I152" s="118"/>
      <c r="J152" s="118"/>
      <c r="K152" s="118"/>
      <c r="L152" s="118"/>
      <c r="M152" s="118"/>
      <c r="N152" s="118"/>
      <c r="O152" s="118"/>
      <c r="P152" s="118"/>
      <c r="Q152" s="133"/>
      <c r="R152" s="133"/>
      <c r="S152" s="133"/>
      <c r="T152" s="133"/>
      <c r="U152" s="133"/>
      <c r="V152" s="133"/>
    </row>
    <row r="153" spans="3:22" s="50" customFormat="1" ht="12.6" hidden="1" x14ac:dyDescent="0.3">
      <c r="C153" s="75"/>
      <c r="D153" s="118"/>
      <c r="E153" s="118"/>
      <c r="F153" s="118"/>
      <c r="G153" s="118"/>
      <c r="H153" s="118"/>
      <c r="I153" s="118"/>
      <c r="J153" s="118"/>
      <c r="K153" s="118"/>
      <c r="L153" s="118"/>
      <c r="M153" s="118"/>
      <c r="N153" s="118"/>
      <c r="O153" s="118"/>
      <c r="P153" s="118"/>
      <c r="Q153" s="133"/>
      <c r="R153" s="133"/>
      <c r="S153" s="133"/>
      <c r="T153" s="133"/>
      <c r="U153" s="133"/>
      <c r="V153" s="133"/>
    </row>
    <row r="154" spans="3:22" s="50" customFormat="1" ht="12.6" hidden="1" x14ac:dyDescent="0.3">
      <c r="C154" s="75"/>
      <c r="D154" s="118"/>
      <c r="E154" s="118"/>
      <c r="F154" s="118"/>
      <c r="G154" s="118"/>
      <c r="H154" s="118"/>
      <c r="I154" s="118"/>
      <c r="J154" s="118"/>
      <c r="K154" s="118"/>
      <c r="L154" s="118"/>
      <c r="M154" s="118"/>
      <c r="N154" s="118"/>
      <c r="O154" s="118"/>
      <c r="P154" s="118"/>
      <c r="Q154" s="133"/>
      <c r="R154" s="133"/>
      <c r="S154" s="133"/>
      <c r="T154" s="133"/>
      <c r="U154" s="133"/>
      <c r="V154" s="133"/>
    </row>
    <row r="155" spans="3:22" s="50" customFormat="1" ht="12.6" hidden="1" x14ac:dyDescent="0.3">
      <c r="C155" s="75"/>
      <c r="D155" s="118"/>
      <c r="E155" s="118"/>
      <c r="F155" s="118"/>
      <c r="G155" s="118"/>
      <c r="H155" s="118"/>
      <c r="I155" s="118"/>
      <c r="J155" s="118"/>
      <c r="K155" s="118"/>
      <c r="L155" s="118"/>
      <c r="M155" s="118"/>
      <c r="N155" s="118"/>
      <c r="O155" s="118"/>
      <c r="P155" s="118"/>
      <c r="Q155" s="133"/>
      <c r="R155" s="133"/>
      <c r="S155" s="133"/>
      <c r="T155" s="133"/>
      <c r="U155" s="133"/>
      <c r="V155" s="133"/>
    </row>
    <row r="156" spans="3:22" s="50" customFormat="1" ht="12.6" hidden="1" x14ac:dyDescent="0.3">
      <c r="C156" s="75"/>
      <c r="D156" s="118"/>
      <c r="E156" s="118"/>
      <c r="F156" s="118"/>
      <c r="G156" s="118"/>
      <c r="H156" s="118"/>
      <c r="I156" s="118"/>
      <c r="J156" s="118"/>
      <c r="K156" s="118"/>
      <c r="L156" s="118"/>
      <c r="M156" s="118"/>
      <c r="N156" s="118"/>
      <c r="O156" s="118"/>
      <c r="P156" s="118"/>
      <c r="Q156" s="133"/>
      <c r="R156" s="133"/>
      <c r="S156" s="133"/>
      <c r="T156" s="133"/>
      <c r="U156" s="133"/>
      <c r="V156" s="133"/>
    </row>
    <row r="157" spans="3:22" s="50" customFormat="1" ht="12.6" hidden="1" x14ac:dyDescent="0.3">
      <c r="C157" s="75"/>
      <c r="D157" s="118"/>
      <c r="E157" s="118"/>
      <c r="F157" s="118"/>
      <c r="G157" s="118"/>
      <c r="H157" s="118"/>
      <c r="I157" s="118"/>
      <c r="J157" s="118"/>
      <c r="K157" s="118"/>
      <c r="L157" s="118"/>
      <c r="M157" s="118"/>
      <c r="N157" s="118"/>
      <c r="O157" s="118"/>
      <c r="P157" s="118"/>
      <c r="Q157" s="133"/>
      <c r="R157" s="133"/>
      <c r="S157" s="133"/>
      <c r="T157" s="133"/>
      <c r="U157" s="133"/>
      <c r="V157" s="133"/>
    </row>
    <row r="158" spans="3:22" s="50" customFormat="1" ht="12.6" hidden="1" x14ac:dyDescent="0.3">
      <c r="C158" s="75"/>
      <c r="D158" s="118"/>
      <c r="E158" s="118"/>
      <c r="F158" s="118"/>
      <c r="G158" s="118"/>
      <c r="H158" s="118"/>
      <c r="I158" s="118"/>
      <c r="J158" s="118"/>
      <c r="K158" s="118"/>
      <c r="L158" s="118"/>
      <c r="M158" s="118"/>
      <c r="N158" s="118"/>
      <c r="O158" s="118"/>
      <c r="P158" s="118"/>
      <c r="Q158" s="133"/>
      <c r="R158" s="133"/>
      <c r="S158" s="133"/>
      <c r="T158" s="133"/>
      <c r="U158" s="133"/>
      <c r="V158" s="133"/>
    </row>
    <row r="159" spans="3:22" s="50" customFormat="1" ht="12.6" hidden="1" x14ac:dyDescent="0.3">
      <c r="C159" s="75"/>
      <c r="D159" s="118"/>
      <c r="E159" s="118"/>
      <c r="F159" s="118"/>
      <c r="G159" s="118"/>
      <c r="H159" s="118"/>
      <c r="I159" s="118"/>
      <c r="J159" s="118"/>
      <c r="K159" s="118"/>
      <c r="L159" s="118"/>
      <c r="M159" s="118"/>
      <c r="N159" s="118"/>
      <c r="O159" s="118"/>
      <c r="P159" s="118"/>
      <c r="Q159" s="133"/>
      <c r="R159" s="133"/>
      <c r="S159" s="133"/>
      <c r="T159" s="133"/>
      <c r="U159" s="133"/>
      <c r="V159" s="133"/>
    </row>
    <row r="160" spans="3:22" s="50" customFormat="1" ht="12.6" hidden="1" x14ac:dyDescent="0.3">
      <c r="C160" s="75"/>
      <c r="D160" s="118"/>
      <c r="E160" s="118"/>
      <c r="F160" s="118"/>
      <c r="G160" s="118"/>
      <c r="H160" s="118"/>
      <c r="I160" s="118"/>
      <c r="J160" s="118"/>
      <c r="K160" s="118"/>
      <c r="L160" s="118"/>
      <c r="M160" s="118"/>
      <c r="N160" s="118"/>
      <c r="O160" s="118"/>
      <c r="P160" s="118"/>
      <c r="Q160" s="133"/>
      <c r="R160" s="133"/>
      <c r="S160" s="133"/>
      <c r="T160" s="133"/>
      <c r="U160" s="133"/>
      <c r="V160" s="133"/>
    </row>
    <row r="161" spans="3:22" s="50" customFormat="1" ht="12.6" hidden="1" x14ac:dyDescent="0.3">
      <c r="C161" s="75"/>
      <c r="D161" s="118"/>
      <c r="E161" s="118"/>
      <c r="F161" s="118"/>
      <c r="G161" s="118"/>
      <c r="H161" s="118"/>
      <c r="I161" s="118"/>
      <c r="J161" s="118"/>
      <c r="K161" s="118"/>
      <c r="L161" s="118"/>
      <c r="M161" s="118"/>
      <c r="N161" s="118"/>
      <c r="O161" s="118"/>
      <c r="P161" s="118"/>
      <c r="Q161" s="133"/>
      <c r="R161" s="133"/>
      <c r="S161" s="133"/>
      <c r="T161" s="133"/>
      <c r="U161" s="133"/>
      <c r="V161" s="133"/>
    </row>
    <row r="162" spans="3:22" s="50" customFormat="1" ht="12.6" hidden="1" x14ac:dyDescent="0.3">
      <c r="C162" s="75"/>
      <c r="D162" s="118"/>
      <c r="E162" s="118"/>
      <c r="F162" s="118"/>
      <c r="G162" s="118"/>
      <c r="H162" s="118"/>
      <c r="I162" s="118"/>
      <c r="J162" s="118"/>
      <c r="K162" s="118"/>
      <c r="L162" s="118"/>
      <c r="M162" s="118"/>
      <c r="N162" s="118"/>
      <c r="O162" s="118"/>
      <c r="P162" s="118"/>
      <c r="Q162" s="133"/>
      <c r="R162" s="133"/>
      <c r="S162" s="133"/>
      <c r="T162" s="133"/>
      <c r="U162" s="133"/>
      <c r="V162" s="133"/>
    </row>
    <row r="163" spans="3:22" s="50" customFormat="1" ht="12.6" hidden="1" x14ac:dyDescent="0.3">
      <c r="C163" s="75"/>
      <c r="D163" s="118"/>
      <c r="E163" s="118"/>
      <c r="F163" s="118"/>
      <c r="G163" s="118"/>
      <c r="H163" s="118"/>
      <c r="I163" s="118"/>
      <c r="J163" s="118"/>
      <c r="K163" s="118"/>
      <c r="L163" s="118"/>
      <c r="M163" s="118"/>
      <c r="N163" s="118"/>
      <c r="O163" s="118"/>
      <c r="P163" s="118"/>
      <c r="Q163" s="133"/>
      <c r="R163" s="133"/>
      <c r="S163" s="133"/>
      <c r="T163" s="133"/>
      <c r="U163" s="133"/>
      <c r="V163" s="133"/>
    </row>
    <row r="164" spans="3:22" s="50" customFormat="1" ht="12.6" hidden="1" x14ac:dyDescent="0.3">
      <c r="C164" s="75"/>
      <c r="D164" s="118"/>
      <c r="E164" s="118"/>
      <c r="F164" s="118"/>
      <c r="G164" s="118"/>
      <c r="H164" s="118"/>
      <c r="I164" s="118"/>
      <c r="J164" s="118"/>
      <c r="K164" s="118"/>
      <c r="L164" s="118"/>
      <c r="M164" s="118"/>
      <c r="N164" s="118"/>
      <c r="O164" s="118"/>
      <c r="P164" s="118"/>
      <c r="Q164" s="133"/>
      <c r="R164" s="133"/>
      <c r="S164" s="133"/>
      <c r="T164" s="133"/>
      <c r="U164" s="133"/>
      <c r="V164" s="133"/>
    </row>
    <row r="165" spans="3:22" s="50" customFormat="1" ht="12.6" hidden="1" x14ac:dyDescent="0.3">
      <c r="C165" s="75"/>
      <c r="D165" s="118"/>
      <c r="E165" s="118"/>
      <c r="F165" s="118"/>
      <c r="G165" s="118"/>
      <c r="H165" s="118"/>
      <c r="I165" s="118"/>
      <c r="J165" s="118"/>
      <c r="K165" s="118"/>
      <c r="L165" s="118"/>
      <c r="M165" s="118"/>
      <c r="N165" s="118"/>
      <c r="O165" s="118"/>
      <c r="P165" s="118"/>
      <c r="Q165" s="133"/>
      <c r="R165" s="133"/>
      <c r="S165" s="133"/>
      <c r="T165" s="133"/>
      <c r="U165" s="133"/>
      <c r="V165" s="133"/>
    </row>
    <row r="166" spans="3:22" s="50" customFormat="1" ht="12.6" hidden="1" x14ac:dyDescent="0.3">
      <c r="C166" s="75"/>
      <c r="D166" s="118"/>
      <c r="E166" s="118"/>
      <c r="F166" s="118"/>
      <c r="G166" s="118"/>
      <c r="H166" s="118"/>
      <c r="I166" s="118"/>
      <c r="J166" s="118"/>
      <c r="K166" s="118"/>
      <c r="L166" s="118"/>
      <c r="M166" s="118"/>
      <c r="N166" s="118"/>
      <c r="O166" s="118"/>
      <c r="P166" s="118"/>
      <c r="Q166" s="133"/>
      <c r="R166" s="133"/>
      <c r="S166" s="133"/>
      <c r="T166" s="133"/>
      <c r="U166" s="133"/>
      <c r="V166" s="133"/>
    </row>
    <row r="167" spans="3:22" s="50" customFormat="1" ht="12.6" hidden="1" x14ac:dyDescent="0.3">
      <c r="C167" s="75"/>
      <c r="D167" s="118"/>
      <c r="E167" s="118"/>
      <c r="F167" s="118"/>
      <c r="G167" s="118"/>
      <c r="H167" s="118"/>
      <c r="I167" s="118"/>
      <c r="J167" s="118"/>
      <c r="K167" s="118"/>
      <c r="L167" s="118"/>
      <c r="M167" s="118"/>
      <c r="N167" s="118"/>
      <c r="O167" s="118"/>
      <c r="P167" s="118"/>
      <c r="Q167" s="133"/>
      <c r="R167" s="133"/>
      <c r="S167" s="133"/>
      <c r="T167" s="133"/>
      <c r="U167" s="133"/>
      <c r="V167" s="133"/>
    </row>
    <row r="168" spans="3:22" s="50" customFormat="1" ht="12.6" hidden="1" x14ac:dyDescent="0.3">
      <c r="C168" s="75"/>
      <c r="D168" s="118"/>
      <c r="E168" s="118"/>
      <c r="F168" s="118"/>
      <c r="G168" s="118"/>
      <c r="H168" s="118"/>
      <c r="I168" s="118"/>
      <c r="J168" s="118"/>
      <c r="K168" s="118"/>
      <c r="L168" s="118"/>
      <c r="M168" s="118"/>
      <c r="N168" s="118"/>
      <c r="O168" s="118"/>
      <c r="P168" s="118"/>
      <c r="Q168" s="133"/>
      <c r="R168" s="133"/>
      <c r="S168" s="133"/>
      <c r="T168" s="133"/>
      <c r="U168" s="133"/>
      <c r="V168" s="133"/>
    </row>
    <row r="169" spans="3:22" s="50" customFormat="1" ht="12.6" hidden="1" x14ac:dyDescent="0.3">
      <c r="C169" s="75"/>
      <c r="D169" s="118"/>
      <c r="E169" s="118"/>
      <c r="F169" s="118"/>
      <c r="G169" s="118"/>
      <c r="H169" s="118"/>
      <c r="I169" s="118"/>
      <c r="J169" s="118"/>
      <c r="K169" s="118"/>
      <c r="L169" s="118"/>
      <c r="M169" s="118"/>
      <c r="N169" s="118"/>
      <c r="O169" s="118"/>
      <c r="P169" s="118"/>
      <c r="Q169" s="133"/>
      <c r="R169" s="133"/>
      <c r="S169" s="133"/>
      <c r="T169" s="133"/>
      <c r="U169" s="133"/>
      <c r="V169" s="133"/>
    </row>
    <row r="170" spans="3:22" s="50" customFormat="1" ht="12.6" hidden="1" x14ac:dyDescent="0.3">
      <c r="C170" s="75"/>
      <c r="D170" s="118"/>
      <c r="E170" s="118"/>
      <c r="F170" s="118"/>
      <c r="G170" s="118"/>
      <c r="H170" s="118"/>
      <c r="I170" s="118"/>
      <c r="J170" s="118"/>
      <c r="K170" s="118"/>
      <c r="L170" s="118"/>
      <c r="M170" s="118"/>
      <c r="N170" s="118"/>
      <c r="O170" s="118"/>
      <c r="P170" s="118"/>
      <c r="Q170" s="133"/>
      <c r="R170" s="133"/>
      <c r="S170" s="133"/>
      <c r="T170" s="133"/>
      <c r="U170" s="133"/>
      <c r="V170" s="133"/>
    </row>
    <row r="171" spans="3:22" s="50" customFormat="1" ht="12.6" hidden="1" x14ac:dyDescent="0.3">
      <c r="C171" s="75"/>
      <c r="D171" s="118"/>
      <c r="E171" s="118"/>
      <c r="F171" s="118"/>
      <c r="G171" s="118"/>
      <c r="H171" s="118"/>
      <c r="I171" s="118"/>
      <c r="J171" s="118"/>
      <c r="K171" s="118"/>
      <c r="L171" s="118"/>
      <c r="M171" s="118"/>
      <c r="N171" s="118"/>
      <c r="O171" s="118"/>
      <c r="P171" s="118"/>
      <c r="Q171" s="133"/>
      <c r="R171" s="133"/>
      <c r="S171" s="133"/>
      <c r="T171" s="133"/>
      <c r="U171" s="133"/>
      <c r="V171" s="133"/>
    </row>
    <row r="172" spans="3:22" s="50" customFormat="1" ht="12.6" hidden="1" x14ac:dyDescent="0.3">
      <c r="C172" s="75"/>
      <c r="D172" s="118"/>
      <c r="E172" s="118"/>
      <c r="F172" s="118"/>
      <c r="G172" s="118"/>
      <c r="H172" s="118"/>
      <c r="I172" s="118"/>
      <c r="J172" s="118"/>
      <c r="K172" s="118"/>
      <c r="L172" s="118"/>
      <c r="M172" s="118"/>
      <c r="N172" s="118"/>
      <c r="O172" s="118"/>
      <c r="P172" s="118"/>
      <c r="Q172" s="133"/>
      <c r="R172" s="133"/>
      <c r="S172" s="133"/>
      <c r="T172" s="133"/>
      <c r="U172" s="133"/>
      <c r="V172" s="133"/>
    </row>
    <row r="173" spans="3:22" s="50" customFormat="1" ht="12.6" hidden="1" x14ac:dyDescent="0.3">
      <c r="C173" s="75"/>
      <c r="D173" s="118"/>
      <c r="E173" s="118"/>
      <c r="F173" s="118"/>
      <c r="G173" s="118"/>
      <c r="H173" s="118"/>
      <c r="I173" s="118"/>
      <c r="J173" s="118"/>
      <c r="K173" s="118"/>
      <c r="L173" s="118"/>
      <c r="M173" s="118"/>
      <c r="N173" s="118"/>
      <c r="O173" s="118"/>
      <c r="P173" s="118"/>
      <c r="Q173" s="133"/>
      <c r="R173" s="133"/>
      <c r="S173" s="133"/>
      <c r="T173" s="133"/>
      <c r="U173" s="133"/>
      <c r="V173" s="133"/>
    </row>
    <row r="174" spans="3:22" s="50" customFormat="1" ht="12.6" hidden="1" x14ac:dyDescent="0.3">
      <c r="C174" s="75"/>
      <c r="D174" s="118"/>
      <c r="E174" s="118"/>
      <c r="F174" s="118"/>
      <c r="G174" s="118"/>
      <c r="H174" s="118"/>
      <c r="I174" s="118"/>
      <c r="J174" s="118"/>
      <c r="K174" s="118"/>
      <c r="L174" s="118"/>
      <c r="M174" s="118"/>
      <c r="N174" s="118"/>
      <c r="O174" s="118"/>
      <c r="P174" s="118"/>
      <c r="Q174" s="133"/>
      <c r="R174" s="133"/>
      <c r="S174" s="133"/>
      <c r="T174" s="133"/>
      <c r="U174" s="133"/>
      <c r="V174" s="133"/>
    </row>
    <row r="175" spans="3:22" s="50" customFormat="1" ht="12.6" hidden="1" x14ac:dyDescent="0.3">
      <c r="C175" s="75"/>
      <c r="D175" s="118"/>
      <c r="E175" s="118"/>
      <c r="F175" s="118"/>
      <c r="G175" s="118"/>
      <c r="H175" s="118"/>
      <c r="I175" s="118"/>
      <c r="J175" s="118"/>
      <c r="K175" s="118"/>
      <c r="L175" s="118"/>
      <c r="M175" s="118"/>
      <c r="N175" s="118"/>
      <c r="O175" s="118"/>
      <c r="P175" s="118"/>
      <c r="Q175" s="133"/>
      <c r="R175" s="133"/>
      <c r="S175" s="133"/>
      <c r="T175" s="133"/>
      <c r="U175" s="133"/>
      <c r="V175" s="133"/>
    </row>
    <row r="176" spans="3:22" s="50" customFormat="1" ht="12.6" hidden="1" x14ac:dyDescent="0.3">
      <c r="C176" s="75"/>
      <c r="D176" s="118"/>
      <c r="E176" s="118"/>
      <c r="F176" s="118"/>
      <c r="G176" s="118"/>
      <c r="H176" s="118"/>
      <c r="I176" s="118"/>
      <c r="J176" s="118"/>
      <c r="K176" s="118"/>
      <c r="L176" s="118"/>
      <c r="M176" s="118"/>
      <c r="N176" s="118"/>
      <c r="O176" s="118"/>
      <c r="P176" s="118"/>
      <c r="Q176" s="133"/>
      <c r="R176" s="133"/>
      <c r="S176" s="133"/>
      <c r="T176" s="133"/>
      <c r="U176" s="133"/>
      <c r="V176" s="133"/>
    </row>
    <row r="177" spans="3:22" s="50" customFormat="1" ht="12.6" hidden="1" x14ac:dyDescent="0.3">
      <c r="C177" s="75"/>
      <c r="D177" s="118"/>
      <c r="E177" s="118"/>
      <c r="F177" s="118"/>
      <c r="G177" s="118"/>
      <c r="H177" s="118"/>
      <c r="I177" s="118"/>
      <c r="J177" s="118"/>
      <c r="K177" s="118"/>
      <c r="L177" s="118"/>
      <c r="M177" s="118"/>
      <c r="N177" s="118"/>
      <c r="O177" s="118"/>
      <c r="P177" s="118"/>
      <c r="Q177" s="133"/>
      <c r="R177" s="133"/>
      <c r="S177" s="133"/>
      <c r="T177" s="133"/>
      <c r="U177" s="133"/>
      <c r="V177" s="133"/>
    </row>
    <row r="178" spans="3:22" s="50" customFormat="1" ht="12.6" hidden="1" x14ac:dyDescent="0.3">
      <c r="C178" s="75"/>
      <c r="D178" s="118"/>
      <c r="E178" s="118"/>
      <c r="F178" s="118"/>
      <c r="G178" s="118"/>
      <c r="H178" s="118"/>
      <c r="I178" s="118"/>
      <c r="J178" s="118"/>
      <c r="K178" s="118"/>
      <c r="L178" s="118"/>
      <c r="M178" s="118"/>
      <c r="N178" s="118"/>
      <c r="O178" s="118"/>
      <c r="P178" s="118"/>
      <c r="Q178" s="133"/>
      <c r="R178" s="133"/>
      <c r="S178" s="133"/>
      <c r="T178" s="133"/>
      <c r="U178" s="133"/>
      <c r="V178" s="133"/>
    </row>
    <row r="179" spans="3:22" s="50" customFormat="1" ht="12.6" hidden="1" x14ac:dyDescent="0.3">
      <c r="C179" s="75"/>
      <c r="D179" s="118"/>
      <c r="E179" s="118"/>
      <c r="F179" s="118"/>
      <c r="G179" s="118"/>
      <c r="H179" s="118"/>
      <c r="I179" s="118"/>
      <c r="J179" s="118"/>
      <c r="K179" s="118"/>
      <c r="L179" s="118"/>
      <c r="M179" s="118"/>
      <c r="N179" s="118"/>
      <c r="O179" s="118"/>
      <c r="P179" s="118"/>
      <c r="Q179" s="133"/>
      <c r="R179" s="133"/>
      <c r="S179" s="133"/>
      <c r="T179" s="133"/>
      <c r="U179" s="133"/>
      <c r="V179" s="133"/>
    </row>
    <row r="180" spans="3:22" s="50" customFormat="1" ht="12.6" hidden="1" x14ac:dyDescent="0.3">
      <c r="C180" s="75"/>
      <c r="D180" s="118"/>
      <c r="E180" s="118"/>
      <c r="F180" s="118"/>
      <c r="G180" s="118"/>
      <c r="H180" s="118"/>
      <c r="I180" s="118"/>
      <c r="J180" s="118"/>
      <c r="K180" s="118"/>
      <c r="L180" s="118"/>
      <c r="M180" s="118"/>
      <c r="N180" s="118"/>
      <c r="O180" s="118"/>
      <c r="P180" s="118"/>
      <c r="Q180" s="133"/>
      <c r="R180" s="133"/>
      <c r="S180" s="133"/>
      <c r="T180" s="133"/>
      <c r="U180" s="133"/>
      <c r="V180" s="133"/>
    </row>
    <row r="181" spans="3:22" s="50" customFormat="1" ht="12.6" hidden="1" x14ac:dyDescent="0.3">
      <c r="C181" s="75"/>
      <c r="D181" s="118"/>
      <c r="E181" s="118"/>
      <c r="F181" s="118"/>
      <c r="G181" s="118"/>
      <c r="H181" s="118"/>
      <c r="I181" s="118"/>
      <c r="J181" s="118"/>
      <c r="K181" s="118"/>
      <c r="L181" s="118"/>
      <c r="M181" s="118"/>
      <c r="N181" s="118"/>
      <c r="O181" s="118"/>
      <c r="P181" s="118"/>
      <c r="Q181" s="133"/>
      <c r="R181" s="133"/>
      <c r="S181" s="133"/>
      <c r="T181" s="133"/>
      <c r="U181" s="133"/>
      <c r="V181" s="133"/>
    </row>
    <row r="182" spans="3:22" s="50" customFormat="1" ht="12.6" hidden="1" x14ac:dyDescent="0.3">
      <c r="C182" s="75"/>
      <c r="D182" s="118"/>
      <c r="E182" s="118"/>
      <c r="F182" s="118"/>
      <c r="G182" s="118"/>
      <c r="H182" s="118"/>
      <c r="I182" s="118"/>
      <c r="J182" s="118"/>
      <c r="K182" s="118"/>
      <c r="L182" s="118"/>
      <c r="M182" s="118"/>
      <c r="N182" s="118"/>
      <c r="O182" s="118"/>
      <c r="P182" s="118"/>
      <c r="Q182" s="133"/>
      <c r="R182" s="133"/>
      <c r="S182" s="133"/>
      <c r="T182" s="133"/>
      <c r="U182" s="133"/>
      <c r="V182" s="133"/>
    </row>
    <row r="183" spans="3:22" s="50" customFormat="1" ht="12.6" hidden="1" x14ac:dyDescent="0.3">
      <c r="C183" s="75"/>
      <c r="D183" s="118"/>
      <c r="E183" s="118"/>
      <c r="F183" s="118"/>
      <c r="G183" s="118"/>
      <c r="H183" s="118"/>
      <c r="I183" s="118"/>
      <c r="J183" s="118"/>
      <c r="K183" s="118"/>
      <c r="L183" s="118"/>
      <c r="M183" s="118"/>
      <c r="N183" s="118"/>
      <c r="O183" s="118"/>
      <c r="P183" s="118"/>
      <c r="Q183" s="133"/>
      <c r="R183" s="133"/>
      <c r="S183" s="133"/>
      <c r="T183" s="133"/>
      <c r="U183" s="133"/>
      <c r="V183" s="133"/>
    </row>
    <row r="184" spans="3:22" s="50" customFormat="1" ht="12.6" hidden="1" x14ac:dyDescent="0.3">
      <c r="C184" s="75"/>
      <c r="D184" s="118"/>
      <c r="E184" s="118"/>
      <c r="F184" s="118"/>
      <c r="G184" s="118"/>
      <c r="H184" s="118"/>
      <c r="I184" s="118"/>
      <c r="J184" s="118"/>
      <c r="K184" s="118"/>
      <c r="L184" s="118"/>
      <c r="M184" s="118"/>
      <c r="N184" s="118"/>
      <c r="O184" s="118"/>
      <c r="P184" s="118"/>
      <c r="Q184" s="133"/>
      <c r="R184" s="133"/>
      <c r="S184" s="133"/>
      <c r="T184" s="133"/>
      <c r="U184" s="133"/>
      <c r="V184" s="133"/>
    </row>
    <row r="185" spans="3:22" s="50" customFormat="1" ht="12.6" hidden="1" x14ac:dyDescent="0.3">
      <c r="C185" s="75"/>
      <c r="D185" s="118"/>
      <c r="E185" s="118"/>
      <c r="F185" s="118"/>
      <c r="G185" s="118"/>
      <c r="H185" s="118"/>
      <c r="I185" s="118"/>
      <c r="J185" s="118"/>
      <c r="K185" s="118"/>
      <c r="L185" s="118"/>
      <c r="M185" s="118"/>
      <c r="N185" s="118"/>
      <c r="O185" s="118"/>
      <c r="P185" s="118"/>
      <c r="Q185" s="133"/>
      <c r="R185" s="133"/>
      <c r="S185" s="133"/>
      <c r="T185" s="133"/>
      <c r="U185" s="133"/>
      <c r="V185" s="133"/>
    </row>
    <row r="186" spans="3:22" s="50" customFormat="1" ht="12.6" hidden="1" x14ac:dyDescent="0.3">
      <c r="C186" s="75"/>
      <c r="D186" s="118"/>
      <c r="E186" s="118"/>
      <c r="F186" s="118"/>
      <c r="G186" s="118"/>
      <c r="H186" s="118"/>
      <c r="I186" s="118"/>
      <c r="J186" s="118"/>
      <c r="K186" s="118"/>
      <c r="L186" s="118"/>
      <c r="M186" s="118"/>
      <c r="N186" s="118"/>
      <c r="O186" s="118"/>
      <c r="P186" s="118"/>
      <c r="Q186" s="133"/>
      <c r="R186" s="133"/>
      <c r="S186" s="133"/>
      <c r="T186" s="133"/>
      <c r="U186" s="133"/>
      <c r="V186" s="133"/>
    </row>
    <row r="187" spans="3:22" s="50" customFormat="1" ht="12.6" hidden="1" x14ac:dyDescent="0.3">
      <c r="C187" s="75"/>
      <c r="D187" s="118"/>
      <c r="E187" s="118"/>
      <c r="F187" s="118"/>
      <c r="G187" s="118"/>
      <c r="H187" s="118"/>
      <c r="I187" s="118"/>
      <c r="J187" s="118"/>
      <c r="K187" s="118"/>
      <c r="L187" s="118"/>
      <c r="M187" s="118"/>
      <c r="N187" s="118"/>
      <c r="O187" s="118"/>
      <c r="P187" s="118"/>
      <c r="Q187" s="133"/>
      <c r="R187" s="133"/>
      <c r="S187" s="133"/>
      <c r="T187" s="133"/>
      <c r="U187" s="133"/>
      <c r="V187" s="133"/>
    </row>
    <row r="188" spans="3:22" s="50" customFormat="1" ht="12.6" hidden="1" x14ac:dyDescent="0.3">
      <c r="C188" s="75"/>
      <c r="D188" s="118"/>
      <c r="E188" s="118"/>
      <c r="F188" s="118"/>
      <c r="G188" s="118"/>
      <c r="H188" s="118"/>
      <c r="I188" s="118"/>
      <c r="J188" s="118"/>
      <c r="K188" s="118"/>
      <c r="L188" s="118"/>
      <c r="M188" s="118"/>
      <c r="N188" s="118"/>
      <c r="O188" s="118"/>
      <c r="P188" s="118"/>
      <c r="Q188" s="133"/>
      <c r="R188" s="133"/>
      <c r="S188" s="133"/>
      <c r="T188" s="133"/>
      <c r="U188" s="133"/>
      <c r="V188" s="133"/>
    </row>
    <row r="189" spans="3:22" s="50" customFormat="1" ht="12.6" hidden="1" x14ac:dyDescent="0.3">
      <c r="C189" s="75"/>
      <c r="D189" s="118"/>
      <c r="E189" s="118"/>
      <c r="F189" s="118"/>
      <c r="G189" s="118"/>
      <c r="H189" s="118"/>
      <c r="I189" s="118"/>
      <c r="J189" s="118"/>
      <c r="K189" s="118"/>
      <c r="L189" s="118"/>
      <c r="M189" s="118"/>
      <c r="N189" s="118"/>
      <c r="O189" s="118"/>
      <c r="P189" s="118"/>
      <c r="Q189" s="133"/>
      <c r="R189" s="133"/>
      <c r="S189" s="133"/>
      <c r="T189" s="133"/>
      <c r="U189" s="133"/>
      <c r="V189" s="133"/>
    </row>
    <row r="190" spans="3:22" s="50" customFormat="1" ht="12.6" hidden="1" x14ac:dyDescent="0.3">
      <c r="C190" s="75"/>
      <c r="D190" s="118"/>
      <c r="E190" s="118"/>
      <c r="F190" s="118"/>
      <c r="G190" s="118"/>
      <c r="H190" s="118"/>
      <c r="I190" s="118"/>
      <c r="J190" s="118"/>
      <c r="K190" s="118"/>
      <c r="L190" s="118"/>
      <c r="M190" s="118"/>
      <c r="N190" s="118"/>
      <c r="O190" s="118"/>
      <c r="P190" s="118"/>
      <c r="Q190" s="133"/>
      <c r="R190" s="133"/>
      <c r="S190" s="133"/>
      <c r="T190" s="133"/>
      <c r="U190" s="133"/>
      <c r="V190" s="133"/>
    </row>
    <row r="191" spans="3:22" s="50" customFormat="1" ht="12.6" hidden="1" x14ac:dyDescent="0.3">
      <c r="C191" s="75"/>
      <c r="D191" s="118"/>
      <c r="E191" s="118"/>
      <c r="F191" s="118"/>
      <c r="G191" s="118"/>
      <c r="H191" s="118"/>
      <c r="I191" s="118"/>
      <c r="J191" s="118"/>
      <c r="K191" s="118"/>
      <c r="L191" s="118"/>
      <c r="M191" s="118"/>
      <c r="N191" s="118"/>
      <c r="O191" s="118"/>
      <c r="P191" s="118"/>
      <c r="Q191" s="133"/>
      <c r="R191" s="133"/>
      <c r="S191" s="133"/>
      <c r="T191" s="133"/>
      <c r="U191" s="133"/>
      <c r="V191" s="133"/>
    </row>
    <row r="192" spans="3:22" s="50" customFormat="1" ht="12.6" hidden="1" x14ac:dyDescent="0.3">
      <c r="C192" s="75"/>
      <c r="D192" s="118"/>
      <c r="E192" s="118"/>
      <c r="F192" s="118"/>
      <c r="G192" s="118"/>
      <c r="H192" s="118"/>
      <c r="I192" s="118"/>
      <c r="J192" s="118"/>
      <c r="K192" s="118"/>
      <c r="L192" s="118"/>
      <c r="M192" s="118"/>
      <c r="N192" s="118"/>
      <c r="O192" s="118"/>
      <c r="P192" s="118"/>
      <c r="Q192" s="133"/>
      <c r="R192" s="133"/>
      <c r="S192" s="133"/>
      <c r="T192" s="133"/>
      <c r="U192" s="133"/>
      <c r="V192" s="133"/>
    </row>
    <row r="193" spans="3:22" s="50" customFormat="1" ht="12.6" hidden="1" x14ac:dyDescent="0.3">
      <c r="C193" s="75"/>
      <c r="D193" s="118"/>
      <c r="E193" s="118"/>
      <c r="F193" s="118"/>
      <c r="G193" s="118"/>
      <c r="H193" s="118"/>
      <c r="I193" s="118"/>
      <c r="J193" s="118"/>
      <c r="K193" s="118"/>
      <c r="L193" s="118"/>
      <c r="M193" s="118"/>
      <c r="N193" s="118"/>
      <c r="O193" s="118"/>
      <c r="P193" s="118"/>
      <c r="Q193" s="133"/>
      <c r="R193" s="133"/>
      <c r="S193" s="133"/>
      <c r="T193" s="133"/>
      <c r="U193" s="133"/>
      <c r="V193" s="133"/>
    </row>
    <row r="194" spans="3:22" s="50" customFormat="1" ht="12.6" hidden="1" x14ac:dyDescent="0.3">
      <c r="C194" s="75"/>
      <c r="D194" s="118"/>
      <c r="E194" s="118"/>
      <c r="F194" s="118"/>
      <c r="G194" s="118"/>
      <c r="H194" s="118"/>
      <c r="I194" s="118"/>
      <c r="J194" s="118"/>
      <c r="K194" s="118"/>
      <c r="L194" s="118"/>
      <c r="M194" s="118"/>
      <c r="N194" s="118"/>
      <c r="O194" s="118"/>
      <c r="P194" s="118"/>
      <c r="Q194" s="133"/>
      <c r="R194" s="133"/>
      <c r="S194" s="133"/>
      <c r="T194" s="133"/>
      <c r="U194" s="133"/>
      <c r="V194" s="133"/>
    </row>
    <row r="195" spans="3:22" s="50" customFormat="1" ht="12.6" hidden="1" x14ac:dyDescent="0.3">
      <c r="C195" s="75"/>
      <c r="D195" s="118"/>
      <c r="E195" s="118"/>
      <c r="F195" s="118"/>
      <c r="G195" s="118"/>
      <c r="H195" s="118"/>
      <c r="I195" s="118"/>
      <c r="J195" s="118"/>
      <c r="K195" s="118"/>
      <c r="L195" s="118"/>
      <c r="M195" s="118"/>
      <c r="N195" s="118"/>
      <c r="O195" s="118"/>
      <c r="P195" s="118"/>
      <c r="Q195" s="133"/>
      <c r="R195" s="133"/>
      <c r="S195" s="133"/>
      <c r="T195" s="133"/>
      <c r="U195" s="133"/>
      <c r="V195" s="133"/>
    </row>
    <row r="196" spans="3:22" s="50" customFormat="1" ht="12.6" hidden="1" x14ac:dyDescent="0.3">
      <c r="C196" s="75"/>
      <c r="D196" s="118"/>
      <c r="E196" s="118"/>
      <c r="F196" s="118"/>
      <c r="G196" s="118"/>
      <c r="H196" s="118"/>
      <c r="I196" s="118"/>
      <c r="J196" s="118"/>
      <c r="K196" s="118"/>
      <c r="L196" s="118"/>
      <c r="M196" s="118"/>
      <c r="N196" s="118"/>
      <c r="O196" s="118"/>
      <c r="P196" s="118"/>
      <c r="Q196" s="133"/>
      <c r="R196" s="133"/>
      <c r="S196" s="133"/>
      <c r="T196" s="133"/>
      <c r="U196" s="133"/>
      <c r="V196" s="133"/>
    </row>
    <row r="197" spans="3:22" s="50" customFormat="1" ht="12.6" hidden="1" x14ac:dyDescent="0.3">
      <c r="C197" s="75"/>
      <c r="D197" s="118"/>
      <c r="E197" s="118"/>
      <c r="F197" s="118"/>
      <c r="G197" s="118"/>
      <c r="H197" s="118"/>
      <c r="I197" s="118"/>
      <c r="J197" s="118"/>
      <c r="K197" s="118"/>
      <c r="L197" s="118"/>
      <c r="M197" s="118"/>
      <c r="N197" s="118"/>
      <c r="O197" s="118"/>
      <c r="P197" s="118"/>
      <c r="Q197" s="133"/>
      <c r="R197" s="133"/>
      <c r="S197" s="133"/>
      <c r="T197" s="133"/>
      <c r="U197" s="133"/>
      <c r="V197" s="133"/>
    </row>
    <row r="198" spans="3:22" s="50" customFormat="1" ht="12.6" hidden="1" x14ac:dyDescent="0.3">
      <c r="C198" s="75"/>
      <c r="D198" s="118"/>
      <c r="E198" s="118"/>
      <c r="F198" s="118"/>
      <c r="G198" s="118"/>
      <c r="H198" s="118"/>
      <c r="I198" s="118"/>
      <c r="J198" s="118"/>
      <c r="K198" s="118"/>
      <c r="L198" s="118"/>
      <c r="M198" s="118"/>
      <c r="N198" s="118"/>
      <c r="O198" s="118"/>
      <c r="P198" s="118"/>
      <c r="Q198" s="133"/>
      <c r="R198" s="133"/>
      <c r="S198" s="133"/>
      <c r="T198" s="133"/>
      <c r="U198" s="133"/>
      <c r="V198" s="133"/>
    </row>
    <row r="199" spans="3:22" s="50" customFormat="1" ht="12.6" hidden="1" x14ac:dyDescent="0.3">
      <c r="C199" s="75"/>
      <c r="D199" s="118"/>
      <c r="E199" s="118"/>
      <c r="F199" s="118"/>
      <c r="G199" s="118"/>
      <c r="H199" s="118"/>
      <c r="I199" s="118"/>
      <c r="J199" s="118"/>
      <c r="K199" s="118"/>
      <c r="L199" s="118"/>
      <c r="M199" s="118"/>
      <c r="N199" s="118"/>
      <c r="O199" s="118"/>
      <c r="P199" s="118"/>
      <c r="Q199" s="133"/>
      <c r="R199" s="133"/>
      <c r="S199" s="133"/>
      <c r="T199" s="133"/>
      <c r="U199" s="133"/>
      <c r="V199" s="133"/>
    </row>
    <row r="200" spans="3:22" s="50" customFormat="1" ht="12.6" hidden="1" x14ac:dyDescent="0.3">
      <c r="C200" s="75"/>
      <c r="D200" s="118"/>
      <c r="E200" s="118"/>
      <c r="F200" s="118"/>
      <c r="G200" s="118"/>
      <c r="H200" s="118"/>
      <c r="I200" s="118"/>
      <c r="J200" s="118"/>
      <c r="K200" s="118"/>
      <c r="L200" s="118"/>
      <c r="M200" s="118"/>
      <c r="N200" s="118"/>
      <c r="O200" s="118"/>
      <c r="P200" s="118"/>
      <c r="Q200" s="133"/>
      <c r="R200" s="133"/>
      <c r="S200" s="133"/>
      <c r="T200" s="133"/>
      <c r="U200" s="133"/>
      <c r="V200" s="133"/>
    </row>
    <row r="201" spans="3:22" s="50" customFormat="1" ht="12.6" hidden="1" x14ac:dyDescent="0.3">
      <c r="C201" s="75"/>
      <c r="D201" s="118"/>
      <c r="E201" s="118"/>
      <c r="F201" s="118"/>
      <c r="G201" s="118"/>
      <c r="H201" s="118"/>
      <c r="I201" s="118"/>
      <c r="J201" s="118"/>
      <c r="K201" s="118"/>
      <c r="L201" s="118"/>
      <c r="M201" s="118"/>
      <c r="N201" s="118"/>
      <c r="O201" s="118"/>
      <c r="P201" s="118"/>
      <c r="Q201" s="133"/>
      <c r="R201" s="133"/>
      <c r="S201" s="133"/>
      <c r="T201" s="133"/>
      <c r="U201" s="133"/>
      <c r="V201" s="133"/>
    </row>
    <row r="202" spans="3:22" s="50" customFormat="1" ht="12.6" hidden="1" x14ac:dyDescent="0.3">
      <c r="C202" s="75"/>
      <c r="D202" s="118"/>
      <c r="E202" s="118"/>
      <c r="F202" s="118"/>
      <c r="G202" s="118"/>
      <c r="H202" s="118"/>
      <c r="I202" s="118"/>
      <c r="J202" s="118"/>
      <c r="K202" s="118"/>
      <c r="L202" s="118"/>
      <c r="M202" s="118"/>
      <c r="N202" s="118"/>
      <c r="O202" s="118"/>
      <c r="P202" s="118"/>
      <c r="Q202" s="133"/>
      <c r="R202" s="133"/>
      <c r="S202" s="133"/>
      <c r="T202" s="133"/>
      <c r="U202" s="133"/>
      <c r="V202" s="133"/>
    </row>
    <row r="203" spans="3:22" s="50" customFormat="1" ht="12.6" hidden="1" x14ac:dyDescent="0.3">
      <c r="C203" s="75"/>
      <c r="D203" s="118"/>
      <c r="E203" s="118"/>
      <c r="F203" s="118"/>
      <c r="G203" s="118"/>
      <c r="H203" s="118"/>
      <c r="I203" s="118"/>
      <c r="J203" s="118"/>
      <c r="K203" s="118"/>
      <c r="L203" s="118"/>
      <c r="M203" s="118"/>
      <c r="N203" s="118"/>
      <c r="O203" s="118"/>
      <c r="P203" s="118"/>
      <c r="Q203" s="133"/>
      <c r="R203" s="133"/>
      <c r="S203" s="133"/>
      <c r="T203" s="133"/>
      <c r="U203" s="133"/>
      <c r="V203" s="133"/>
    </row>
    <row r="204" spans="3:22" s="50" customFormat="1" ht="12.6" hidden="1" x14ac:dyDescent="0.3">
      <c r="C204" s="75"/>
      <c r="D204" s="118"/>
      <c r="E204" s="118"/>
      <c r="F204" s="118"/>
      <c r="G204" s="118"/>
      <c r="H204" s="118"/>
      <c r="I204" s="118"/>
      <c r="J204" s="118"/>
      <c r="K204" s="118"/>
      <c r="L204" s="118"/>
      <c r="M204" s="118"/>
      <c r="N204" s="118"/>
      <c r="O204" s="118"/>
      <c r="P204" s="118"/>
      <c r="Q204" s="133"/>
      <c r="R204" s="133"/>
      <c r="S204" s="133"/>
      <c r="T204" s="133"/>
      <c r="U204" s="133"/>
      <c r="V204" s="133"/>
    </row>
    <row r="205" spans="3:22" s="50" customFormat="1" ht="12.6" hidden="1" x14ac:dyDescent="0.3">
      <c r="C205" s="75"/>
      <c r="D205" s="118"/>
      <c r="E205" s="118"/>
      <c r="F205" s="118"/>
      <c r="G205" s="118"/>
      <c r="H205" s="118"/>
      <c r="I205" s="118"/>
      <c r="J205" s="118"/>
      <c r="K205" s="118"/>
      <c r="L205" s="118"/>
      <c r="M205" s="118"/>
      <c r="N205" s="118"/>
      <c r="O205" s="118"/>
      <c r="P205" s="118"/>
      <c r="Q205" s="133"/>
      <c r="R205" s="133"/>
      <c r="S205" s="133"/>
      <c r="T205" s="133"/>
      <c r="U205" s="133"/>
      <c r="V205" s="133"/>
    </row>
    <row r="206" spans="3:22" s="50" customFormat="1" ht="12.6" hidden="1" x14ac:dyDescent="0.3">
      <c r="C206" s="75"/>
      <c r="D206" s="118"/>
      <c r="E206" s="118"/>
      <c r="F206" s="118"/>
      <c r="G206" s="118"/>
      <c r="H206" s="118"/>
      <c r="I206" s="118"/>
      <c r="J206" s="118"/>
      <c r="K206" s="118"/>
      <c r="L206" s="118"/>
      <c r="M206" s="118"/>
      <c r="N206" s="118"/>
      <c r="O206" s="118"/>
      <c r="P206" s="118"/>
      <c r="Q206" s="133"/>
      <c r="R206" s="133"/>
      <c r="S206" s="133"/>
      <c r="T206" s="133"/>
      <c r="U206" s="133"/>
      <c r="V206" s="133"/>
    </row>
    <row r="207" spans="3:22" s="50" customFormat="1" ht="12.6" hidden="1" x14ac:dyDescent="0.3">
      <c r="C207" s="75"/>
      <c r="D207" s="118"/>
      <c r="E207" s="118"/>
      <c r="F207" s="118"/>
      <c r="G207" s="118"/>
      <c r="H207" s="118"/>
      <c r="I207" s="118"/>
      <c r="J207" s="118"/>
      <c r="K207" s="118"/>
      <c r="L207" s="118"/>
      <c r="M207" s="118"/>
      <c r="N207" s="118"/>
      <c r="O207" s="118"/>
      <c r="P207" s="118"/>
      <c r="Q207" s="133"/>
      <c r="R207" s="133"/>
      <c r="S207" s="133"/>
      <c r="T207" s="133"/>
      <c r="U207" s="133"/>
      <c r="V207" s="133"/>
    </row>
    <row r="208" spans="3:22" s="50" customFormat="1" ht="12.6" hidden="1" x14ac:dyDescent="0.3">
      <c r="C208" s="75"/>
      <c r="D208" s="118"/>
      <c r="E208" s="118"/>
      <c r="F208" s="118"/>
      <c r="G208" s="118"/>
      <c r="H208" s="118"/>
      <c r="I208" s="118"/>
      <c r="J208" s="118"/>
      <c r="K208" s="118"/>
      <c r="L208" s="118"/>
      <c r="M208" s="118"/>
      <c r="N208" s="118"/>
      <c r="O208" s="118"/>
      <c r="P208" s="118"/>
      <c r="Q208" s="133"/>
      <c r="R208" s="133"/>
      <c r="S208" s="133"/>
      <c r="T208" s="133"/>
      <c r="U208" s="133"/>
      <c r="V208" s="133"/>
    </row>
    <row r="209" spans="3:22" s="50" customFormat="1" ht="12.6" hidden="1" x14ac:dyDescent="0.3">
      <c r="C209" s="75"/>
      <c r="D209" s="118"/>
      <c r="E209" s="118"/>
      <c r="F209" s="118"/>
      <c r="G209" s="118"/>
      <c r="H209" s="118"/>
      <c r="I209" s="118"/>
      <c r="J209" s="118"/>
      <c r="K209" s="118"/>
      <c r="L209" s="118"/>
      <c r="M209" s="118"/>
      <c r="N209" s="118"/>
      <c r="O209" s="118"/>
      <c r="P209" s="118"/>
      <c r="Q209" s="133"/>
      <c r="R209" s="133"/>
      <c r="S209" s="133"/>
      <c r="T209" s="133"/>
      <c r="U209" s="133"/>
      <c r="V209" s="133"/>
    </row>
    <row r="210" spans="3:22" s="50" customFormat="1" ht="12.6" hidden="1" x14ac:dyDescent="0.3">
      <c r="C210" s="75"/>
      <c r="D210" s="118"/>
      <c r="E210" s="118"/>
      <c r="F210" s="118"/>
      <c r="G210" s="118"/>
      <c r="H210" s="118"/>
      <c r="I210" s="118"/>
      <c r="J210" s="118"/>
      <c r="K210" s="118"/>
      <c r="L210" s="118"/>
      <c r="M210" s="118"/>
      <c r="N210" s="118"/>
      <c r="O210" s="118"/>
      <c r="P210" s="118"/>
      <c r="Q210" s="133"/>
      <c r="R210" s="133"/>
      <c r="S210" s="133"/>
      <c r="T210" s="133"/>
      <c r="U210" s="133"/>
      <c r="V210" s="133"/>
    </row>
    <row r="211" spans="3:22" s="50" customFormat="1" ht="12.6" hidden="1" x14ac:dyDescent="0.3">
      <c r="C211" s="75"/>
      <c r="D211" s="118"/>
      <c r="E211" s="118"/>
      <c r="F211" s="118"/>
      <c r="G211" s="118"/>
      <c r="H211" s="118"/>
      <c r="I211" s="118"/>
      <c r="J211" s="118"/>
      <c r="K211" s="118"/>
      <c r="L211" s="118"/>
      <c r="M211" s="118"/>
      <c r="N211" s="118"/>
      <c r="O211" s="118"/>
      <c r="P211" s="118"/>
      <c r="Q211" s="133"/>
      <c r="R211" s="133"/>
      <c r="S211" s="133"/>
      <c r="T211" s="133"/>
      <c r="U211" s="133"/>
      <c r="V211" s="133"/>
    </row>
    <row r="212" spans="3:22" s="50" customFormat="1" ht="12.6" hidden="1" x14ac:dyDescent="0.3">
      <c r="C212" s="75"/>
      <c r="D212" s="118"/>
      <c r="E212" s="118"/>
      <c r="F212" s="118"/>
      <c r="G212" s="118"/>
      <c r="H212" s="118"/>
      <c r="I212" s="118"/>
      <c r="J212" s="118"/>
      <c r="K212" s="118"/>
      <c r="L212" s="118"/>
      <c r="M212" s="118"/>
      <c r="N212" s="118"/>
      <c r="O212" s="118"/>
      <c r="P212" s="118"/>
      <c r="Q212" s="133"/>
      <c r="R212" s="133"/>
      <c r="S212" s="133"/>
      <c r="T212" s="133"/>
      <c r="U212" s="133"/>
      <c r="V212" s="133"/>
    </row>
    <row r="213" spans="3:22" s="50" customFormat="1" ht="12.6" hidden="1" x14ac:dyDescent="0.3">
      <c r="C213" s="75"/>
      <c r="D213" s="118"/>
      <c r="E213" s="118"/>
      <c r="F213" s="118"/>
      <c r="G213" s="118"/>
      <c r="H213" s="118"/>
      <c r="I213" s="118"/>
      <c r="J213" s="118"/>
      <c r="K213" s="118"/>
      <c r="L213" s="118"/>
      <c r="M213" s="118"/>
      <c r="N213" s="118"/>
      <c r="O213" s="118"/>
      <c r="P213" s="118"/>
      <c r="Q213" s="133"/>
      <c r="R213" s="133"/>
      <c r="S213" s="133"/>
      <c r="T213" s="133"/>
      <c r="U213" s="133"/>
      <c r="V213" s="133"/>
    </row>
    <row r="214" spans="3:22" s="50" customFormat="1" ht="12.6" hidden="1" x14ac:dyDescent="0.3">
      <c r="C214" s="75"/>
      <c r="D214" s="118"/>
      <c r="E214" s="118"/>
      <c r="F214" s="118"/>
      <c r="G214" s="118"/>
      <c r="H214" s="118"/>
      <c r="I214" s="118"/>
      <c r="J214" s="118"/>
      <c r="K214" s="118"/>
      <c r="L214" s="118"/>
      <c r="M214" s="118"/>
      <c r="N214" s="118"/>
      <c r="O214" s="118"/>
      <c r="P214" s="118"/>
      <c r="Q214" s="133"/>
      <c r="R214" s="133"/>
      <c r="S214" s="133"/>
      <c r="T214" s="133"/>
      <c r="U214" s="133"/>
      <c r="V214" s="133"/>
    </row>
    <row r="215" spans="3:22" s="50" customFormat="1" ht="12.6" hidden="1" x14ac:dyDescent="0.3">
      <c r="C215" s="75"/>
      <c r="D215" s="118"/>
      <c r="E215" s="118"/>
      <c r="F215" s="118"/>
      <c r="G215" s="118"/>
      <c r="H215" s="118"/>
      <c r="I215" s="118"/>
      <c r="J215" s="118"/>
      <c r="K215" s="118"/>
      <c r="L215" s="118"/>
      <c r="M215" s="118"/>
      <c r="N215" s="118"/>
      <c r="O215" s="118"/>
      <c r="P215" s="118"/>
      <c r="Q215" s="133"/>
      <c r="R215" s="133"/>
      <c r="S215" s="133"/>
      <c r="T215" s="133"/>
      <c r="U215" s="133"/>
      <c r="V215" s="133"/>
    </row>
    <row r="216" spans="3:22" s="50" customFormat="1" ht="12.6" hidden="1" x14ac:dyDescent="0.3">
      <c r="C216" s="75"/>
      <c r="D216" s="118"/>
      <c r="E216" s="118"/>
      <c r="F216" s="118"/>
      <c r="G216" s="118"/>
      <c r="H216" s="118"/>
      <c r="I216" s="118"/>
      <c r="J216" s="118"/>
      <c r="K216" s="118"/>
      <c r="L216" s="118"/>
      <c r="M216" s="118"/>
      <c r="N216" s="118"/>
      <c r="O216" s="118"/>
      <c r="P216" s="118"/>
      <c r="Q216" s="133"/>
      <c r="R216" s="133"/>
      <c r="S216" s="133"/>
      <c r="T216" s="133"/>
      <c r="U216" s="133"/>
      <c r="V216" s="133"/>
    </row>
    <row r="217" spans="3:22" s="50" customFormat="1" ht="12.6" hidden="1" x14ac:dyDescent="0.3">
      <c r="C217" s="75"/>
      <c r="D217" s="118"/>
      <c r="E217" s="118"/>
      <c r="F217" s="118"/>
      <c r="G217" s="118"/>
      <c r="H217" s="118"/>
      <c r="I217" s="118"/>
      <c r="J217" s="118"/>
      <c r="K217" s="118"/>
      <c r="L217" s="118"/>
      <c r="M217" s="118"/>
      <c r="N217" s="118"/>
      <c r="O217" s="118"/>
      <c r="P217" s="118"/>
      <c r="Q217" s="133"/>
      <c r="R217" s="133"/>
      <c r="S217" s="133"/>
      <c r="T217" s="133"/>
      <c r="U217" s="133"/>
      <c r="V217" s="133"/>
    </row>
    <row r="218" spans="3:22" s="50" customFormat="1" ht="12.6" hidden="1" x14ac:dyDescent="0.3">
      <c r="C218" s="75"/>
      <c r="D218" s="118"/>
      <c r="E218" s="118"/>
      <c r="F218" s="118"/>
      <c r="G218" s="118"/>
      <c r="H218" s="118"/>
      <c r="I218" s="118"/>
      <c r="J218" s="118"/>
      <c r="K218" s="118"/>
      <c r="L218" s="118"/>
      <c r="M218" s="118"/>
      <c r="N218" s="118"/>
      <c r="O218" s="118"/>
      <c r="P218" s="118"/>
      <c r="Q218" s="133"/>
      <c r="R218" s="133"/>
      <c r="S218" s="133"/>
      <c r="T218" s="133"/>
      <c r="U218" s="133"/>
      <c r="V218" s="133"/>
    </row>
    <row r="219" spans="3:22" s="50" customFormat="1" ht="12.6" hidden="1" x14ac:dyDescent="0.3">
      <c r="C219" s="75"/>
      <c r="D219" s="118"/>
      <c r="E219" s="118"/>
      <c r="F219" s="118"/>
      <c r="G219" s="118"/>
      <c r="H219" s="118"/>
      <c r="I219" s="118"/>
      <c r="J219" s="118"/>
      <c r="K219" s="118"/>
      <c r="L219" s="118"/>
      <c r="M219" s="118"/>
      <c r="N219" s="118"/>
      <c r="O219" s="118"/>
      <c r="P219" s="118"/>
      <c r="Q219" s="133"/>
      <c r="R219" s="133"/>
      <c r="S219" s="133"/>
      <c r="T219" s="133"/>
      <c r="U219" s="133"/>
      <c r="V219" s="133"/>
    </row>
    <row r="220" spans="3:22" s="50" customFormat="1" ht="12.6" hidden="1" x14ac:dyDescent="0.3">
      <c r="C220" s="75"/>
      <c r="D220" s="118"/>
      <c r="E220" s="118"/>
      <c r="F220" s="118"/>
      <c r="G220" s="118"/>
      <c r="H220" s="118"/>
      <c r="I220" s="118"/>
      <c r="J220" s="118"/>
      <c r="K220" s="118"/>
      <c r="L220" s="118"/>
      <c r="M220" s="118"/>
      <c r="N220" s="118"/>
      <c r="O220" s="118"/>
      <c r="P220" s="118"/>
      <c r="Q220" s="133"/>
      <c r="R220" s="133"/>
      <c r="S220" s="133"/>
      <c r="T220" s="133"/>
      <c r="U220" s="133"/>
      <c r="V220" s="133"/>
    </row>
    <row r="221" spans="3:22" s="50" customFormat="1" ht="12.6" hidden="1" x14ac:dyDescent="0.3">
      <c r="C221" s="75"/>
      <c r="D221" s="118"/>
      <c r="E221" s="118"/>
      <c r="F221" s="118"/>
      <c r="G221" s="118"/>
      <c r="H221" s="118"/>
      <c r="I221" s="118"/>
      <c r="J221" s="118"/>
      <c r="K221" s="118"/>
      <c r="L221" s="118"/>
      <c r="M221" s="118"/>
      <c r="N221" s="118"/>
      <c r="O221" s="118"/>
      <c r="P221" s="118"/>
      <c r="Q221" s="133"/>
      <c r="R221" s="133"/>
      <c r="S221" s="133"/>
      <c r="T221" s="133"/>
      <c r="U221" s="133"/>
      <c r="V221" s="133"/>
    </row>
    <row r="222" spans="3:22" s="50" customFormat="1" ht="12.6" hidden="1" x14ac:dyDescent="0.3">
      <c r="C222" s="75"/>
      <c r="D222" s="118"/>
      <c r="E222" s="118"/>
      <c r="F222" s="118"/>
      <c r="G222" s="118"/>
      <c r="H222" s="118"/>
      <c r="I222" s="118"/>
      <c r="J222" s="118"/>
      <c r="K222" s="118"/>
      <c r="L222" s="118"/>
      <c r="M222" s="118"/>
      <c r="N222" s="118"/>
      <c r="O222" s="118"/>
      <c r="P222" s="118"/>
      <c r="Q222" s="133"/>
      <c r="R222" s="133"/>
      <c r="S222" s="133"/>
      <c r="T222" s="133"/>
      <c r="U222" s="133"/>
      <c r="V222" s="133"/>
    </row>
    <row r="223" spans="3:22" s="50" customFormat="1" ht="12.6" hidden="1" x14ac:dyDescent="0.3">
      <c r="C223" s="75"/>
      <c r="D223" s="118"/>
      <c r="E223" s="118"/>
      <c r="F223" s="118"/>
      <c r="G223" s="118"/>
      <c r="H223" s="118"/>
      <c r="I223" s="118"/>
      <c r="J223" s="118"/>
      <c r="K223" s="118"/>
      <c r="L223" s="118"/>
      <c r="M223" s="118"/>
      <c r="N223" s="118"/>
      <c r="O223" s="118"/>
      <c r="P223" s="118"/>
      <c r="Q223" s="133"/>
      <c r="R223" s="133"/>
      <c r="S223" s="133"/>
      <c r="T223" s="133"/>
      <c r="U223" s="133"/>
      <c r="V223" s="133"/>
    </row>
    <row r="224" spans="3:22" s="50" customFormat="1" ht="12.6" hidden="1" x14ac:dyDescent="0.3">
      <c r="C224" s="75"/>
      <c r="D224" s="118"/>
      <c r="E224" s="118"/>
      <c r="F224" s="118"/>
      <c r="G224" s="118"/>
      <c r="H224" s="118"/>
      <c r="I224" s="118"/>
      <c r="J224" s="118"/>
      <c r="K224" s="118"/>
      <c r="L224" s="118"/>
      <c r="M224" s="118"/>
      <c r="N224" s="118"/>
      <c r="O224" s="118"/>
      <c r="P224" s="118"/>
      <c r="Q224" s="133"/>
      <c r="R224" s="133"/>
      <c r="S224" s="133"/>
      <c r="T224" s="133"/>
      <c r="U224" s="133"/>
      <c r="V224" s="133"/>
    </row>
    <row r="225" spans="3:22" s="50" customFormat="1" ht="12.6" hidden="1" x14ac:dyDescent="0.3">
      <c r="C225" s="75"/>
      <c r="D225" s="118"/>
      <c r="E225" s="118"/>
      <c r="F225" s="118"/>
      <c r="G225" s="118"/>
      <c r="H225" s="118"/>
      <c r="I225" s="118"/>
      <c r="J225" s="118"/>
      <c r="K225" s="118"/>
      <c r="L225" s="118"/>
      <c r="M225" s="118"/>
      <c r="N225" s="118"/>
      <c r="O225" s="118"/>
      <c r="P225" s="118"/>
      <c r="Q225" s="133"/>
      <c r="R225" s="133"/>
      <c r="S225" s="133"/>
      <c r="T225" s="133"/>
      <c r="U225" s="133"/>
      <c r="V225" s="133"/>
    </row>
    <row r="226" spans="3:22" s="50" customFormat="1" ht="12.6" hidden="1" x14ac:dyDescent="0.3">
      <c r="C226" s="75"/>
      <c r="D226" s="118"/>
      <c r="E226" s="118"/>
      <c r="F226" s="118"/>
      <c r="G226" s="118"/>
      <c r="H226" s="118"/>
      <c r="I226" s="118"/>
      <c r="J226" s="118"/>
      <c r="K226" s="118"/>
      <c r="L226" s="118"/>
      <c r="M226" s="118"/>
      <c r="N226" s="118"/>
      <c r="O226" s="118"/>
      <c r="P226" s="118"/>
      <c r="Q226" s="133"/>
      <c r="R226" s="133"/>
      <c r="S226" s="133"/>
      <c r="T226" s="133"/>
      <c r="U226" s="133"/>
      <c r="V226" s="133"/>
    </row>
    <row r="227" spans="3:22" s="50" customFormat="1" ht="12.6" hidden="1" x14ac:dyDescent="0.3">
      <c r="C227" s="75"/>
      <c r="D227" s="118"/>
      <c r="E227" s="118"/>
      <c r="F227" s="118"/>
      <c r="G227" s="118"/>
      <c r="H227" s="118"/>
      <c r="I227" s="118"/>
      <c r="J227" s="118"/>
      <c r="K227" s="118"/>
      <c r="L227" s="118"/>
      <c r="M227" s="118"/>
      <c r="N227" s="118"/>
      <c r="O227" s="118"/>
      <c r="P227" s="118"/>
      <c r="Q227" s="133"/>
      <c r="R227" s="133"/>
      <c r="S227" s="133"/>
      <c r="T227" s="133"/>
      <c r="U227" s="133"/>
      <c r="V227" s="133"/>
    </row>
    <row r="228" spans="3:22" s="50" customFormat="1" ht="12.6" hidden="1" x14ac:dyDescent="0.3">
      <c r="C228" s="75"/>
      <c r="D228" s="118"/>
      <c r="E228" s="118"/>
      <c r="F228" s="118"/>
      <c r="G228" s="118"/>
      <c r="H228" s="118"/>
      <c r="I228" s="118"/>
      <c r="J228" s="118"/>
      <c r="K228" s="118"/>
      <c r="L228" s="118"/>
      <c r="M228" s="118"/>
      <c r="N228" s="118"/>
      <c r="O228" s="118"/>
      <c r="P228" s="118"/>
      <c r="Q228" s="133"/>
      <c r="R228" s="133"/>
      <c r="S228" s="133"/>
      <c r="T228" s="133"/>
      <c r="U228" s="133"/>
      <c r="V228" s="133"/>
    </row>
    <row r="229" spans="3:22" s="50" customFormat="1" ht="12.6" hidden="1" x14ac:dyDescent="0.3">
      <c r="C229" s="75"/>
      <c r="D229" s="118"/>
      <c r="E229" s="118"/>
      <c r="F229" s="118"/>
      <c r="G229" s="118"/>
      <c r="H229" s="118"/>
      <c r="I229" s="118"/>
      <c r="J229" s="118"/>
      <c r="K229" s="118"/>
      <c r="L229" s="118"/>
      <c r="M229" s="118"/>
      <c r="N229" s="118"/>
      <c r="O229" s="118"/>
      <c r="P229" s="118"/>
      <c r="Q229" s="133"/>
      <c r="R229" s="133"/>
      <c r="S229" s="133"/>
      <c r="T229" s="133"/>
      <c r="U229" s="133"/>
      <c r="V229" s="133"/>
    </row>
    <row r="230" spans="3:22" s="50" customFormat="1" ht="12.6" hidden="1" x14ac:dyDescent="0.3">
      <c r="C230" s="75"/>
      <c r="D230" s="118"/>
      <c r="E230" s="118"/>
      <c r="F230" s="118"/>
      <c r="G230" s="118"/>
      <c r="H230" s="118"/>
      <c r="I230" s="118"/>
      <c r="J230" s="118"/>
      <c r="K230" s="118"/>
      <c r="L230" s="118"/>
      <c r="M230" s="118"/>
      <c r="N230" s="118"/>
      <c r="O230" s="118"/>
      <c r="P230" s="118"/>
      <c r="Q230" s="133"/>
      <c r="R230" s="133"/>
      <c r="S230" s="133"/>
      <c r="T230" s="133"/>
      <c r="U230" s="133"/>
      <c r="V230" s="133"/>
    </row>
    <row r="231" spans="3:22" s="50" customFormat="1" ht="12.6" hidden="1" x14ac:dyDescent="0.3">
      <c r="C231" s="75"/>
      <c r="D231" s="118"/>
      <c r="E231" s="118"/>
      <c r="F231" s="118"/>
      <c r="G231" s="118"/>
      <c r="H231" s="118"/>
      <c r="I231" s="118"/>
      <c r="J231" s="118"/>
      <c r="K231" s="118"/>
      <c r="L231" s="118"/>
      <c r="M231" s="118"/>
      <c r="N231" s="118"/>
      <c r="O231" s="118"/>
      <c r="P231" s="118"/>
      <c r="Q231" s="133"/>
      <c r="R231" s="133"/>
      <c r="S231" s="133"/>
      <c r="T231" s="133"/>
      <c r="U231" s="133"/>
      <c r="V231" s="133"/>
    </row>
    <row r="232" spans="3:22" s="50" customFormat="1" ht="12.6" hidden="1" x14ac:dyDescent="0.3">
      <c r="C232" s="75"/>
      <c r="D232" s="118"/>
      <c r="E232" s="118"/>
      <c r="F232" s="118"/>
      <c r="G232" s="118"/>
      <c r="H232" s="118"/>
      <c r="I232" s="118"/>
      <c r="J232" s="118"/>
      <c r="K232" s="118"/>
      <c r="L232" s="118"/>
      <c r="M232" s="118"/>
      <c r="N232" s="118"/>
      <c r="O232" s="118"/>
      <c r="P232" s="118"/>
      <c r="Q232" s="133"/>
      <c r="R232" s="133"/>
      <c r="S232" s="133"/>
      <c r="T232" s="133"/>
      <c r="U232" s="133"/>
      <c r="V232" s="133"/>
    </row>
    <row r="233" spans="3:22" s="50" customFormat="1" ht="12.6" hidden="1" x14ac:dyDescent="0.3">
      <c r="C233" s="75"/>
      <c r="D233" s="118"/>
      <c r="E233" s="118"/>
      <c r="F233" s="118"/>
      <c r="G233" s="118"/>
      <c r="H233" s="118"/>
      <c r="I233" s="118"/>
      <c r="J233" s="118"/>
      <c r="K233" s="118"/>
      <c r="L233" s="118"/>
      <c r="M233" s="118"/>
      <c r="N233" s="118"/>
      <c r="O233" s="118"/>
      <c r="P233" s="118"/>
      <c r="Q233" s="133"/>
      <c r="R233" s="133"/>
      <c r="S233" s="133"/>
      <c r="T233" s="133"/>
      <c r="U233" s="133"/>
      <c r="V233" s="133"/>
    </row>
    <row r="234" spans="3:22" s="50" customFormat="1" ht="12.6" hidden="1" x14ac:dyDescent="0.3">
      <c r="C234" s="75"/>
      <c r="D234" s="118"/>
      <c r="E234" s="118"/>
      <c r="F234" s="118"/>
      <c r="G234" s="118"/>
      <c r="H234" s="118"/>
      <c r="I234" s="118"/>
      <c r="J234" s="118"/>
      <c r="K234" s="118"/>
      <c r="L234" s="118"/>
      <c r="M234" s="118"/>
      <c r="N234" s="118"/>
      <c r="O234" s="118"/>
      <c r="P234" s="118"/>
      <c r="Q234" s="133"/>
      <c r="R234" s="133"/>
      <c r="S234" s="133"/>
      <c r="T234" s="133"/>
      <c r="U234" s="133"/>
      <c r="V234" s="133"/>
    </row>
    <row r="235" spans="3:22" s="50" customFormat="1" ht="12.6" hidden="1" x14ac:dyDescent="0.3">
      <c r="C235" s="75"/>
      <c r="D235" s="118"/>
      <c r="E235" s="118"/>
      <c r="F235" s="118"/>
      <c r="G235" s="118"/>
      <c r="H235" s="118"/>
      <c r="I235" s="118"/>
      <c r="J235" s="118"/>
      <c r="K235" s="118"/>
      <c r="L235" s="118"/>
      <c r="M235" s="118"/>
      <c r="N235" s="118"/>
      <c r="O235" s="118"/>
      <c r="P235" s="118"/>
      <c r="Q235" s="133"/>
      <c r="R235" s="133"/>
      <c r="S235" s="133"/>
      <c r="T235" s="133"/>
      <c r="U235" s="133"/>
      <c r="V235" s="133"/>
    </row>
    <row r="236" spans="3:22" s="50" customFormat="1" ht="12.6" hidden="1" x14ac:dyDescent="0.3">
      <c r="C236" s="75"/>
      <c r="D236" s="118"/>
      <c r="E236" s="118"/>
      <c r="F236" s="118"/>
      <c r="G236" s="118"/>
      <c r="H236" s="118"/>
      <c r="I236" s="118"/>
      <c r="J236" s="118"/>
      <c r="K236" s="118"/>
      <c r="L236" s="118"/>
      <c r="M236" s="118"/>
      <c r="N236" s="118"/>
      <c r="O236" s="118"/>
      <c r="P236" s="118"/>
      <c r="Q236" s="133"/>
      <c r="R236" s="133"/>
      <c r="S236" s="133"/>
      <c r="T236" s="133"/>
      <c r="U236" s="133"/>
      <c r="V236" s="133"/>
    </row>
    <row r="237" spans="3:22" s="50" customFormat="1" ht="12.6" hidden="1" x14ac:dyDescent="0.3">
      <c r="C237" s="75"/>
      <c r="D237" s="118"/>
      <c r="E237" s="118"/>
      <c r="F237" s="118"/>
      <c r="G237" s="118"/>
      <c r="H237" s="118"/>
      <c r="I237" s="118"/>
      <c r="J237" s="118"/>
      <c r="K237" s="118"/>
      <c r="L237" s="118"/>
      <c r="M237" s="118"/>
      <c r="N237" s="118"/>
      <c r="O237" s="118"/>
      <c r="P237" s="118"/>
      <c r="Q237" s="133"/>
      <c r="R237" s="133"/>
      <c r="S237" s="133"/>
      <c r="T237" s="133"/>
      <c r="U237" s="133"/>
      <c r="V237" s="133"/>
    </row>
    <row r="238" spans="3:22" s="50" customFormat="1" ht="12.6" hidden="1" x14ac:dyDescent="0.3">
      <c r="C238" s="75"/>
      <c r="D238" s="118"/>
      <c r="E238" s="118"/>
      <c r="F238" s="118"/>
      <c r="G238" s="118"/>
      <c r="H238" s="118"/>
      <c r="I238" s="118"/>
      <c r="J238" s="118"/>
      <c r="K238" s="118"/>
      <c r="L238" s="118"/>
      <c r="M238" s="118"/>
      <c r="N238" s="118"/>
      <c r="O238" s="118"/>
      <c r="P238" s="118"/>
      <c r="Q238" s="133"/>
      <c r="R238" s="133"/>
      <c r="S238" s="133"/>
      <c r="T238" s="133"/>
      <c r="U238" s="133"/>
      <c r="V238" s="133"/>
    </row>
    <row r="239" spans="3:22" s="50" customFormat="1" ht="12.6" hidden="1" x14ac:dyDescent="0.3">
      <c r="C239" s="75"/>
      <c r="D239" s="118"/>
      <c r="E239" s="118"/>
      <c r="F239" s="118"/>
      <c r="G239" s="118"/>
      <c r="H239" s="118"/>
      <c r="I239" s="118"/>
      <c r="J239" s="118"/>
      <c r="K239" s="118"/>
      <c r="L239" s="118"/>
      <c r="M239" s="118"/>
      <c r="N239" s="118"/>
      <c r="O239" s="118"/>
      <c r="P239" s="118"/>
      <c r="Q239" s="133"/>
      <c r="R239" s="133"/>
      <c r="S239" s="133"/>
      <c r="T239" s="133"/>
      <c r="U239" s="133"/>
      <c r="V239" s="133"/>
    </row>
    <row r="240" spans="3:22" s="50" customFormat="1" ht="12.6" hidden="1" x14ac:dyDescent="0.3">
      <c r="C240" s="75"/>
      <c r="D240" s="118"/>
      <c r="E240" s="118"/>
      <c r="F240" s="118"/>
      <c r="G240" s="118"/>
      <c r="H240" s="118"/>
      <c r="I240" s="118"/>
      <c r="J240" s="118"/>
      <c r="K240" s="118"/>
      <c r="L240" s="118"/>
      <c r="M240" s="118"/>
      <c r="N240" s="118"/>
      <c r="O240" s="118"/>
      <c r="P240" s="118"/>
      <c r="Q240" s="133"/>
      <c r="R240" s="133"/>
      <c r="S240" s="133"/>
      <c r="T240" s="133"/>
      <c r="U240" s="133"/>
      <c r="V240" s="133"/>
    </row>
    <row r="241" spans="3:22" s="50" customFormat="1" ht="12.6" hidden="1" x14ac:dyDescent="0.3">
      <c r="C241" s="75"/>
      <c r="D241" s="118"/>
      <c r="E241" s="118"/>
      <c r="F241" s="118"/>
      <c r="G241" s="118"/>
      <c r="H241" s="118"/>
      <c r="I241" s="118"/>
      <c r="J241" s="118"/>
      <c r="K241" s="118"/>
      <c r="L241" s="118"/>
      <c r="M241" s="118"/>
      <c r="N241" s="118"/>
      <c r="O241" s="118"/>
      <c r="P241" s="118"/>
      <c r="Q241" s="133"/>
      <c r="R241" s="133"/>
      <c r="S241" s="133"/>
      <c r="T241" s="133"/>
      <c r="U241" s="133"/>
      <c r="V241" s="133"/>
    </row>
    <row r="242" spans="3:22" s="50" customFormat="1" ht="12.6" hidden="1" x14ac:dyDescent="0.3">
      <c r="C242" s="75"/>
      <c r="D242" s="118"/>
      <c r="E242" s="118"/>
      <c r="F242" s="118"/>
      <c r="G242" s="118"/>
      <c r="H242" s="118"/>
      <c r="I242" s="118"/>
      <c r="J242" s="118"/>
      <c r="K242" s="118"/>
      <c r="L242" s="118"/>
      <c r="M242" s="118"/>
      <c r="N242" s="118"/>
      <c r="O242" s="118"/>
      <c r="P242" s="118"/>
      <c r="Q242" s="133"/>
      <c r="R242" s="133"/>
      <c r="S242" s="133"/>
      <c r="T242" s="133"/>
      <c r="U242" s="133"/>
      <c r="V242" s="133"/>
    </row>
    <row r="243" spans="3:22" s="50" customFormat="1" ht="12.6" hidden="1" x14ac:dyDescent="0.3">
      <c r="C243" s="75"/>
      <c r="D243" s="118"/>
      <c r="E243" s="118"/>
      <c r="F243" s="118"/>
      <c r="G243" s="118"/>
      <c r="H243" s="118"/>
      <c r="I243" s="118"/>
      <c r="J243" s="118"/>
      <c r="K243" s="118"/>
      <c r="L243" s="118"/>
      <c r="M243" s="118"/>
      <c r="N243" s="118"/>
      <c r="O243" s="118"/>
      <c r="P243" s="118"/>
      <c r="Q243" s="133"/>
      <c r="R243" s="133"/>
      <c r="S243" s="133"/>
      <c r="T243" s="133"/>
      <c r="U243" s="133"/>
      <c r="V243" s="133"/>
    </row>
    <row r="244" spans="3:22" s="50" customFormat="1" ht="12.6" hidden="1" x14ac:dyDescent="0.3">
      <c r="C244" s="75"/>
      <c r="D244" s="118"/>
      <c r="E244" s="118"/>
      <c r="F244" s="118"/>
      <c r="G244" s="118"/>
      <c r="H244" s="118"/>
      <c r="I244" s="118"/>
      <c r="J244" s="118"/>
      <c r="K244" s="118"/>
      <c r="L244" s="118"/>
      <c r="M244" s="118"/>
      <c r="N244" s="118"/>
      <c r="O244" s="118"/>
      <c r="P244" s="118"/>
      <c r="Q244" s="133"/>
      <c r="R244" s="133"/>
      <c r="S244" s="133"/>
      <c r="T244" s="133"/>
      <c r="U244" s="133"/>
      <c r="V244" s="133"/>
    </row>
    <row r="245" spans="3:22" s="50" customFormat="1" ht="12.6" hidden="1" x14ac:dyDescent="0.3">
      <c r="C245" s="75"/>
      <c r="D245" s="118"/>
      <c r="E245" s="118"/>
      <c r="F245" s="118"/>
      <c r="G245" s="118"/>
      <c r="H245" s="118"/>
      <c r="I245" s="118"/>
      <c r="J245" s="118"/>
      <c r="K245" s="118"/>
      <c r="L245" s="118"/>
      <c r="M245" s="118"/>
      <c r="N245" s="118"/>
      <c r="O245" s="118"/>
      <c r="P245" s="118"/>
      <c r="Q245" s="133"/>
      <c r="R245" s="133"/>
      <c r="S245" s="133"/>
      <c r="T245" s="133"/>
      <c r="U245" s="133"/>
      <c r="V245" s="133"/>
    </row>
    <row r="246" spans="3:22" s="50" customFormat="1" ht="12.6" hidden="1" x14ac:dyDescent="0.3">
      <c r="C246" s="75"/>
      <c r="D246" s="118"/>
      <c r="E246" s="118"/>
      <c r="F246" s="118"/>
      <c r="G246" s="118"/>
      <c r="H246" s="118"/>
      <c r="I246" s="118"/>
      <c r="J246" s="118"/>
      <c r="K246" s="118"/>
      <c r="L246" s="118"/>
      <c r="M246" s="118"/>
      <c r="N246" s="118"/>
      <c r="O246" s="118"/>
      <c r="P246" s="118"/>
      <c r="Q246" s="133"/>
      <c r="R246" s="133"/>
      <c r="S246" s="133"/>
      <c r="T246" s="133"/>
      <c r="U246" s="133"/>
      <c r="V246" s="133"/>
    </row>
    <row r="247" spans="3:22" s="50" customFormat="1" ht="12.6" hidden="1" x14ac:dyDescent="0.3">
      <c r="C247" s="75"/>
      <c r="D247" s="118"/>
      <c r="E247" s="118"/>
      <c r="F247" s="118"/>
      <c r="G247" s="118"/>
      <c r="H247" s="118"/>
      <c r="I247" s="118"/>
      <c r="J247" s="118"/>
      <c r="K247" s="118"/>
      <c r="L247" s="118"/>
      <c r="M247" s="118"/>
      <c r="N247" s="118"/>
      <c r="O247" s="118"/>
      <c r="P247" s="118"/>
      <c r="Q247" s="133"/>
      <c r="R247" s="133"/>
      <c r="S247" s="133"/>
      <c r="T247" s="133"/>
      <c r="U247" s="133"/>
      <c r="V247" s="133"/>
    </row>
    <row r="248" spans="3:22" s="50" customFormat="1" ht="12.6" hidden="1" x14ac:dyDescent="0.3">
      <c r="C248" s="75"/>
      <c r="D248" s="118"/>
      <c r="E248" s="118"/>
      <c r="F248" s="118"/>
      <c r="G248" s="118"/>
      <c r="H248" s="118"/>
      <c r="I248" s="118"/>
      <c r="J248" s="118"/>
      <c r="K248" s="118"/>
      <c r="L248" s="118"/>
      <c r="M248" s="118"/>
      <c r="N248" s="118"/>
      <c r="O248" s="118"/>
      <c r="P248" s="118"/>
      <c r="Q248" s="133"/>
      <c r="R248" s="133"/>
      <c r="S248" s="133"/>
      <c r="T248" s="133"/>
      <c r="U248" s="133"/>
      <c r="V248" s="133"/>
    </row>
    <row r="249" spans="3:22" s="50" customFormat="1" ht="12.6" hidden="1" x14ac:dyDescent="0.3">
      <c r="C249" s="75"/>
      <c r="D249" s="118"/>
      <c r="E249" s="118"/>
      <c r="F249" s="118"/>
      <c r="G249" s="118"/>
      <c r="H249" s="118"/>
      <c r="I249" s="118"/>
      <c r="J249" s="118"/>
      <c r="K249" s="118"/>
      <c r="L249" s="118"/>
      <c r="M249" s="118"/>
      <c r="N249" s="118"/>
      <c r="O249" s="118"/>
      <c r="P249" s="118"/>
      <c r="Q249" s="133"/>
      <c r="R249" s="133"/>
      <c r="S249" s="133"/>
      <c r="T249" s="133"/>
      <c r="U249" s="133"/>
      <c r="V249" s="133"/>
    </row>
    <row r="250" spans="3:22" s="50" customFormat="1" ht="12.6" hidden="1" x14ac:dyDescent="0.3">
      <c r="C250" s="75"/>
      <c r="D250" s="118"/>
      <c r="E250" s="118"/>
      <c r="F250" s="118"/>
      <c r="G250" s="118"/>
      <c r="H250" s="118"/>
      <c r="I250" s="118"/>
      <c r="J250" s="118"/>
      <c r="K250" s="118"/>
      <c r="L250" s="118"/>
      <c r="M250" s="118"/>
      <c r="N250" s="118"/>
      <c r="O250" s="118"/>
      <c r="P250" s="118"/>
      <c r="Q250" s="133"/>
      <c r="R250" s="133"/>
      <c r="S250" s="133"/>
      <c r="T250" s="133"/>
      <c r="U250" s="133"/>
      <c r="V250" s="133"/>
    </row>
    <row r="251" spans="3:22" s="50" customFormat="1" ht="12.6" hidden="1" x14ac:dyDescent="0.3">
      <c r="C251" s="75"/>
      <c r="D251" s="118"/>
      <c r="E251" s="118"/>
      <c r="F251" s="118"/>
      <c r="G251" s="118"/>
      <c r="H251" s="118"/>
      <c r="I251" s="118"/>
      <c r="J251" s="118"/>
      <c r="K251" s="118"/>
      <c r="L251" s="118"/>
      <c r="M251" s="118"/>
      <c r="N251" s="118"/>
      <c r="O251" s="118"/>
      <c r="P251" s="118"/>
      <c r="Q251" s="133"/>
      <c r="R251" s="133"/>
      <c r="S251" s="133"/>
      <c r="T251" s="133"/>
      <c r="U251" s="133"/>
      <c r="V251" s="133"/>
    </row>
    <row r="252" spans="3:22" s="50" customFormat="1" ht="12.6" hidden="1" x14ac:dyDescent="0.3">
      <c r="C252" s="75"/>
      <c r="D252" s="118"/>
      <c r="E252" s="118"/>
      <c r="F252" s="118"/>
      <c r="G252" s="118"/>
      <c r="H252" s="118"/>
      <c r="I252" s="118"/>
      <c r="J252" s="118"/>
      <c r="K252" s="118"/>
      <c r="L252" s="118"/>
      <c r="M252" s="118"/>
      <c r="N252" s="118"/>
      <c r="O252" s="118"/>
      <c r="P252" s="118"/>
      <c r="Q252" s="133"/>
      <c r="R252" s="133"/>
      <c r="S252" s="133"/>
      <c r="T252" s="133"/>
      <c r="U252" s="133"/>
      <c r="V252" s="133"/>
    </row>
    <row r="253" spans="3:22" s="50" customFormat="1" ht="12.6" hidden="1" x14ac:dyDescent="0.3">
      <c r="C253" s="75"/>
      <c r="D253" s="118"/>
      <c r="E253" s="118"/>
      <c r="F253" s="118"/>
      <c r="G253" s="118"/>
      <c r="H253" s="118"/>
      <c r="I253" s="118"/>
      <c r="J253" s="118"/>
      <c r="K253" s="118"/>
      <c r="L253" s="118"/>
      <c r="M253" s="118"/>
      <c r="N253" s="118"/>
      <c r="O253" s="118"/>
      <c r="P253" s="118"/>
      <c r="Q253" s="133"/>
      <c r="R253" s="133"/>
      <c r="S253" s="133"/>
      <c r="T253" s="133"/>
      <c r="U253" s="133"/>
      <c r="V253" s="133"/>
    </row>
    <row r="254" spans="3:22" s="50" customFormat="1" ht="12.6" hidden="1" x14ac:dyDescent="0.3">
      <c r="C254" s="75"/>
      <c r="D254" s="118"/>
      <c r="E254" s="118"/>
      <c r="F254" s="118"/>
      <c r="G254" s="118"/>
      <c r="H254" s="118"/>
      <c r="I254" s="118"/>
      <c r="J254" s="118"/>
      <c r="K254" s="118"/>
      <c r="L254" s="118"/>
      <c r="M254" s="118"/>
      <c r="N254" s="118"/>
      <c r="O254" s="118"/>
      <c r="P254" s="118"/>
      <c r="Q254" s="133"/>
      <c r="R254" s="133"/>
      <c r="S254" s="133"/>
      <c r="T254" s="133"/>
      <c r="U254" s="133"/>
      <c r="V254" s="133"/>
    </row>
    <row r="255" spans="3:22" s="50" customFormat="1" ht="12.6" hidden="1" x14ac:dyDescent="0.3">
      <c r="C255" s="75"/>
      <c r="D255" s="118"/>
      <c r="E255" s="118"/>
      <c r="F255" s="118"/>
      <c r="G255" s="118"/>
      <c r="H255" s="118"/>
      <c r="I255" s="118"/>
      <c r="J255" s="118"/>
      <c r="K255" s="118"/>
      <c r="L255" s="118"/>
      <c r="M255" s="118"/>
      <c r="N255" s="118"/>
      <c r="O255" s="118"/>
      <c r="P255" s="118"/>
      <c r="Q255" s="133"/>
      <c r="R255" s="133"/>
      <c r="S255" s="133"/>
      <c r="T255" s="133"/>
      <c r="U255" s="133"/>
      <c r="V255" s="133"/>
    </row>
    <row r="256" spans="3:22" s="50" customFormat="1" ht="12.6" hidden="1" x14ac:dyDescent="0.3">
      <c r="C256" s="75"/>
      <c r="D256" s="118"/>
      <c r="E256" s="118"/>
      <c r="F256" s="118"/>
      <c r="G256" s="118"/>
      <c r="H256" s="118"/>
      <c r="I256" s="118"/>
      <c r="J256" s="118"/>
      <c r="K256" s="118"/>
      <c r="L256" s="118"/>
      <c r="M256" s="118"/>
      <c r="N256" s="118"/>
      <c r="O256" s="118"/>
      <c r="P256" s="118"/>
      <c r="Q256" s="133"/>
      <c r="R256" s="133"/>
      <c r="S256" s="133"/>
      <c r="T256" s="133"/>
      <c r="U256" s="133"/>
      <c r="V256" s="133"/>
    </row>
    <row r="257" spans="3:22" s="50" customFormat="1" ht="12.6" hidden="1" x14ac:dyDescent="0.3">
      <c r="C257" s="75"/>
      <c r="D257" s="118"/>
      <c r="E257" s="118"/>
      <c r="F257" s="118"/>
      <c r="G257" s="118"/>
      <c r="H257" s="118"/>
      <c r="I257" s="118"/>
      <c r="J257" s="118"/>
      <c r="K257" s="118"/>
      <c r="L257" s="118"/>
      <c r="M257" s="118"/>
      <c r="N257" s="118"/>
      <c r="O257" s="118"/>
      <c r="P257" s="118"/>
      <c r="Q257" s="133"/>
      <c r="R257" s="133"/>
      <c r="S257" s="133"/>
      <c r="T257" s="133"/>
      <c r="U257" s="133"/>
      <c r="V257" s="133"/>
    </row>
    <row r="258" spans="3:22" s="50" customFormat="1" ht="12.6" hidden="1" x14ac:dyDescent="0.3">
      <c r="C258" s="75"/>
      <c r="D258" s="118"/>
      <c r="E258" s="118"/>
      <c r="F258" s="118"/>
      <c r="G258" s="118"/>
      <c r="H258" s="118"/>
      <c r="I258" s="118"/>
      <c r="J258" s="118"/>
      <c r="K258" s="118"/>
      <c r="L258" s="118"/>
      <c r="M258" s="118"/>
      <c r="N258" s="118"/>
      <c r="O258" s="118"/>
      <c r="P258" s="118"/>
      <c r="Q258" s="133"/>
      <c r="R258" s="133"/>
      <c r="S258" s="133"/>
      <c r="T258" s="133"/>
      <c r="U258" s="133"/>
      <c r="V258" s="133"/>
    </row>
    <row r="259" spans="3:22" s="50" customFormat="1" ht="12.6" hidden="1" x14ac:dyDescent="0.3">
      <c r="C259" s="75"/>
      <c r="D259" s="118"/>
      <c r="E259" s="118"/>
      <c r="F259" s="118"/>
      <c r="G259" s="118"/>
      <c r="H259" s="118"/>
      <c r="I259" s="118"/>
      <c r="J259" s="118"/>
      <c r="K259" s="118"/>
      <c r="L259" s="118"/>
      <c r="M259" s="118"/>
      <c r="N259" s="118"/>
      <c r="O259" s="118"/>
      <c r="P259" s="118"/>
      <c r="Q259" s="133"/>
      <c r="R259" s="133"/>
      <c r="S259" s="133"/>
      <c r="T259" s="133"/>
      <c r="U259" s="133"/>
      <c r="V259" s="133"/>
    </row>
    <row r="260" spans="3:22" s="50" customFormat="1" ht="12.6" hidden="1" x14ac:dyDescent="0.3">
      <c r="C260" s="75"/>
      <c r="D260" s="118"/>
      <c r="E260" s="118"/>
      <c r="F260" s="118"/>
      <c r="G260" s="118"/>
      <c r="H260" s="118"/>
      <c r="I260" s="118"/>
      <c r="J260" s="118"/>
      <c r="K260" s="118"/>
      <c r="L260" s="118"/>
      <c r="M260" s="118"/>
      <c r="N260" s="118"/>
      <c r="O260" s="118"/>
      <c r="P260" s="118"/>
      <c r="Q260" s="133"/>
      <c r="R260" s="133"/>
      <c r="S260" s="133"/>
      <c r="T260" s="133"/>
      <c r="U260" s="133"/>
      <c r="V260" s="133"/>
    </row>
    <row r="261" spans="3:22" s="50" customFormat="1" ht="12.6" hidden="1" x14ac:dyDescent="0.3">
      <c r="C261" s="75"/>
      <c r="D261" s="118"/>
      <c r="E261" s="118"/>
      <c r="F261" s="118"/>
      <c r="G261" s="118"/>
      <c r="H261" s="118"/>
      <c r="I261" s="118"/>
      <c r="J261" s="118"/>
      <c r="K261" s="118"/>
      <c r="L261" s="118"/>
      <c r="M261" s="118"/>
      <c r="N261" s="118"/>
      <c r="O261" s="118"/>
      <c r="P261" s="118"/>
      <c r="Q261" s="133"/>
      <c r="R261" s="133"/>
      <c r="S261" s="133"/>
      <c r="T261" s="133"/>
      <c r="U261" s="133"/>
      <c r="V261" s="133"/>
    </row>
    <row r="262" spans="3:22" s="50" customFormat="1" ht="12.6" hidden="1" x14ac:dyDescent="0.3">
      <c r="C262" s="75"/>
      <c r="D262" s="118"/>
      <c r="E262" s="118"/>
      <c r="F262" s="118"/>
      <c r="G262" s="118"/>
      <c r="H262" s="118"/>
      <c r="I262" s="118"/>
      <c r="J262" s="118"/>
      <c r="K262" s="118"/>
      <c r="L262" s="118"/>
      <c r="M262" s="118"/>
      <c r="N262" s="118"/>
      <c r="O262" s="118"/>
      <c r="P262" s="118"/>
      <c r="Q262" s="133"/>
      <c r="R262" s="133"/>
      <c r="S262" s="133"/>
      <c r="T262" s="133"/>
      <c r="U262" s="133"/>
      <c r="V262" s="133"/>
    </row>
    <row r="263" spans="3:22" s="50" customFormat="1" ht="12.6" hidden="1" x14ac:dyDescent="0.3">
      <c r="C263" s="75"/>
      <c r="D263" s="118"/>
      <c r="E263" s="118"/>
      <c r="F263" s="118"/>
      <c r="G263" s="118"/>
      <c r="H263" s="118"/>
      <c r="I263" s="118"/>
      <c r="J263" s="118"/>
      <c r="K263" s="118"/>
      <c r="L263" s="118"/>
      <c r="M263" s="118"/>
      <c r="N263" s="118"/>
      <c r="O263" s="118"/>
      <c r="P263" s="118"/>
      <c r="Q263" s="133"/>
      <c r="R263" s="133"/>
      <c r="S263" s="133"/>
      <c r="T263" s="133"/>
      <c r="U263" s="133"/>
      <c r="V263" s="133"/>
    </row>
    <row r="264" spans="3:22" s="50" customFormat="1" ht="12.6" hidden="1" x14ac:dyDescent="0.3">
      <c r="C264" s="75"/>
      <c r="D264" s="118"/>
      <c r="E264" s="118"/>
      <c r="F264" s="118"/>
      <c r="G264" s="118"/>
      <c r="H264" s="118"/>
      <c r="I264" s="118"/>
      <c r="J264" s="118"/>
      <c r="K264" s="118"/>
      <c r="L264" s="118"/>
      <c r="M264" s="118"/>
      <c r="N264" s="118"/>
      <c r="O264" s="118"/>
      <c r="P264" s="118"/>
      <c r="Q264" s="133"/>
      <c r="R264" s="133"/>
      <c r="S264" s="133"/>
      <c r="T264" s="133"/>
      <c r="U264" s="133"/>
      <c r="V264" s="133"/>
    </row>
    <row r="265" spans="3:22" s="50" customFormat="1" ht="12.6" hidden="1" x14ac:dyDescent="0.3">
      <c r="C265" s="75"/>
      <c r="D265" s="118"/>
      <c r="E265" s="118"/>
      <c r="F265" s="118"/>
      <c r="G265" s="118"/>
      <c r="H265" s="118"/>
      <c r="I265" s="118"/>
      <c r="J265" s="118"/>
      <c r="K265" s="118"/>
      <c r="L265" s="118"/>
      <c r="M265" s="118"/>
      <c r="N265" s="118"/>
      <c r="O265" s="118"/>
      <c r="P265" s="118"/>
      <c r="Q265" s="133"/>
      <c r="R265" s="133"/>
      <c r="S265" s="133"/>
      <c r="T265" s="133"/>
      <c r="U265" s="133"/>
      <c r="V265" s="133"/>
    </row>
    <row r="266" spans="3:22" s="50" customFormat="1" ht="12.6" hidden="1" x14ac:dyDescent="0.3">
      <c r="C266" s="75"/>
      <c r="D266" s="118"/>
      <c r="E266" s="118"/>
      <c r="F266" s="118"/>
      <c r="G266" s="118"/>
      <c r="H266" s="118"/>
      <c r="I266" s="118"/>
      <c r="J266" s="118"/>
      <c r="K266" s="118"/>
      <c r="L266" s="118"/>
      <c r="M266" s="118"/>
      <c r="N266" s="118"/>
      <c r="O266" s="118"/>
      <c r="P266" s="118"/>
      <c r="Q266" s="133"/>
      <c r="R266" s="133"/>
      <c r="S266" s="133"/>
      <c r="T266" s="133"/>
      <c r="U266" s="133"/>
      <c r="V266" s="133"/>
    </row>
    <row r="267" spans="3:22" s="50" customFormat="1" ht="12.6" hidden="1" x14ac:dyDescent="0.3">
      <c r="C267" s="75"/>
      <c r="D267" s="118"/>
      <c r="E267" s="118"/>
      <c r="F267" s="118"/>
      <c r="G267" s="118"/>
      <c r="H267" s="118"/>
      <c r="I267" s="118"/>
      <c r="J267" s="118"/>
      <c r="K267" s="118"/>
      <c r="L267" s="118"/>
      <c r="M267" s="118"/>
      <c r="N267" s="118"/>
      <c r="O267" s="118"/>
      <c r="P267" s="118"/>
      <c r="Q267" s="133"/>
      <c r="R267" s="133"/>
      <c r="S267" s="133"/>
      <c r="T267" s="133"/>
      <c r="U267" s="133"/>
      <c r="V267" s="133"/>
    </row>
    <row r="268" spans="3:22" s="50" customFormat="1" ht="12.6" hidden="1" x14ac:dyDescent="0.3">
      <c r="C268" s="75"/>
      <c r="D268" s="118"/>
      <c r="E268" s="118"/>
      <c r="F268" s="118"/>
      <c r="G268" s="118"/>
      <c r="H268" s="118"/>
      <c r="I268" s="118"/>
      <c r="J268" s="118"/>
      <c r="K268" s="118"/>
      <c r="L268" s="118"/>
      <c r="M268" s="118"/>
      <c r="N268" s="118"/>
      <c r="O268" s="118"/>
      <c r="P268" s="118"/>
      <c r="Q268" s="133"/>
      <c r="R268" s="133"/>
      <c r="S268" s="133"/>
      <c r="T268" s="133"/>
      <c r="U268" s="133"/>
      <c r="V268" s="133"/>
    </row>
    <row r="269" spans="3:22" s="50" customFormat="1" ht="12.6" hidden="1" x14ac:dyDescent="0.3">
      <c r="C269" s="75"/>
      <c r="D269" s="118"/>
      <c r="E269" s="118"/>
      <c r="F269" s="118"/>
      <c r="G269" s="118"/>
      <c r="H269" s="118"/>
      <c r="I269" s="118"/>
      <c r="J269" s="118"/>
      <c r="K269" s="118"/>
      <c r="L269" s="118"/>
      <c r="M269" s="118"/>
      <c r="N269" s="118"/>
      <c r="O269" s="118"/>
      <c r="P269" s="118"/>
      <c r="Q269" s="133"/>
      <c r="R269" s="133"/>
      <c r="S269" s="133"/>
      <c r="T269" s="133"/>
      <c r="U269" s="133"/>
      <c r="V269" s="133"/>
    </row>
    <row r="270" spans="3:22" s="50" customFormat="1" ht="12.6" hidden="1" x14ac:dyDescent="0.3">
      <c r="C270" s="75"/>
      <c r="D270" s="118"/>
      <c r="E270" s="118"/>
      <c r="F270" s="118"/>
      <c r="G270" s="118"/>
      <c r="H270" s="118"/>
      <c r="I270" s="118"/>
      <c r="J270" s="118"/>
      <c r="K270" s="118"/>
      <c r="L270" s="118"/>
      <c r="M270" s="118"/>
      <c r="N270" s="118"/>
      <c r="O270" s="118"/>
      <c r="P270" s="118"/>
      <c r="Q270" s="133"/>
      <c r="R270" s="133"/>
      <c r="S270" s="133"/>
      <c r="T270" s="133"/>
      <c r="U270" s="133"/>
      <c r="V270" s="133"/>
    </row>
    <row r="271" spans="3:22" s="50" customFormat="1" ht="12.6" hidden="1" x14ac:dyDescent="0.3">
      <c r="C271" s="75"/>
      <c r="D271" s="118"/>
      <c r="E271" s="118"/>
      <c r="F271" s="118"/>
      <c r="G271" s="118"/>
      <c r="H271" s="118"/>
      <c r="I271" s="118"/>
      <c r="J271" s="118"/>
      <c r="K271" s="118"/>
      <c r="L271" s="118"/>
      <c r="M271" s="118"/>
      <c r="N271" s="118"/>
      <c r="O271" s="118"/>
      <c r="P271" s="118"/>
      <c r="Q271" s="133"/>
      <c r="R271" s="133"/>
      <c r="S271" s="133"/>
      <c r="T271" s="133"/>
      <c r="U271" s="133"/>
      <c r="V271" s="133"/>
    </row>
    <row r="272" spans="3:22" s="50" customFormat="1" ht="12.6" hidden="1" x14ac:dyDescent="0.3">
      <c r="C272" s="75"/>
      <c r="D272" s="118"/>
      <c r="E272" s="118"/>
      <c r="F272" s="118"/>
      <c r="G272" s="118"/>
      <c r="H272" s="118"/>
      <c r="I272" s="118"/>
      <c r="J272" s="118"/>
      <c r="K272" s="118"/>
      <c r="L272" s="118"/>
      <c r="M272" s="118"/>
      <c r="N272" s="118"/>
      <c r="O272" s="118"/>
      <c r="P272" s="118"/>
      <c r="Q272" s="133"/>
      <c r="R272" s="133"/>
      <c r="S272" s="133"/>
      <c r="T272" s="133"/>
      <c r="U272" s="133"/>
      <c r="V272" s="133"/>
    </row>
    <row r="273" spans="3:22" s="50" customFormat="1" ht="12.6" hidden="1" x14ac:dyDescent="0.3">
      <c r="C273" s="75"/>
      <c r="D273" s="118"/>
      <c r="E273" s="118"/>
      <c r="F273" s="118"/>
      <c r="G273" s="118"/>
      <c r="H273" s="118"/>
      <c r="I273" s="118"/>
      <c r="J273" s="118"/>
      <c r="K273" s="118"/>
      <c r="L273" s="118"/>
      <c r="M273" s="118"/>
      <c r="N273" s="118"/>
      <c r="O273" s="118"/>
      <c r="P273" s="118"/>
      <c r="Q273" s="133"/>
      <c r="R273" s="133"/>
      <c r="S273" s="133"/>
      <c r="T273" s="133"/>
      <c r="U273" s="133"/>
      <c r="V273" s="133"/>
    </row>
    <row r="274" spans="3:22" s="50" customFormat="1" ht="12.6" hidden="1" x14ac:dyDescent="0.3">
      <c r="C274" s="75"/>
      <c r="D274" s="118"/>
      <c r="E274" s="118"/>
      <c r="F274" s="118"/>
      <c r="G274" s="118"/>
      <c r="H274" s="118"/>
      <c r="I274" s="118"/>
      <c r="J274" s="118"/>
      <c r="K274" s="118"/>
      <c r="L274" s="118"/>
      <c r="M274" s="118"/>
      <c r="N274" s="118"/>
      <c r="O274" s="118"/>
      <c r="P274" s="118"/>
      <c r="Q274" s="133"/>
      <c r="R274" s="133"/>
      <c r="S274" s="133"/>
      <c r="T274" s="133"/>
      <c r="U274" s="133"/>
      <c r="V274" s="133"/>
    </row>
    <row r="275" spans="3:22" s="50" customFormat="1" ht="12.6" hidden="1" x14ac:dyDescent="0.3">
      <c r="C275" s="75"/>
      <c r="D275" s="118"/>
      <c r="E275" s="118"/>
      <c r="F275" s="118"/>
      <c r="G275" s="118"/>
      <c r="H275" s="118"/>
      <c r="I275" s="118"/>
      <c r="J275" s="118"/>
      <c r="K275" s="118"/>
      <c r="L275" s="118"/>
      <c r="M275" s="118"/>
      <c r="N275" s="118"/>
      <c r="O275" s="118"/>
      <c r="P275" s="118"/>
      <c r="Q275" s="133"/>
      <c r="R275" s="133"/>
      <c r="S275" s="133"/>
      <c r="T275" s="133"/>
      <c r="U275" s="133"/>
      <c r="V275" s="133"/>
    </row>
    <row r="276" spans="3:22" s="50" customFormat="1" ht="12.6" hidden="1" x14ac:dyDescent="0.3">
      <c r="C276" s="75"/>
      <c r="D276" s="118"/>
      <c r="E276" s="118"/>
      <c r="F276" s="118"/>
      <c r="G276" s="118"/>
      <c r="H276" s="118"/>
      <c r="I276" s="118"/>
      <c r="J276" s="118"/>
      <c r="K276" s="118"/>
      <c r="L276" s="118"/>
      <c r="M276" s="118"/>
      <c r="N276" s="118"/>
      <c r="O276" s="118"/>
      <c r="P276" s="118"/>
      <c r="Q276" s="133"/>
      <c r="R276" s="133"/>
      <c r="S276" s="133"/>
      <c r="T276" s="133"/>
      <c r="U276" s="133"/>
      <c r="V276" s="133"/>
    </row>
    <row r="277" spans="3:22" s="50" customFormat="1" ht="12.6" hidden="1" x14ac:dyDescent="0.3">
      <c r="C277" s="75"/>
      <c r="D277" s="118"/>
      <c r="E277" s="118"/>
      <c r="F277" s="118"/>
      <c r="G277" s="118"/>
      <c r="H277" s="118"/>
      <c r="I277" s="118"/>
      <c r="J277" s="118"/>
      <c r="K277" s="118"/>
      <c r="L277" s="118"/>
      <c r="M277" s="118"/>
      <c r="N277" s="118"/>
      <c r="O277" s="118"/>
      <c r="P277" s="118"/>
      <c r="Q277" s="133"/>
      <c r="R277" s="133"/>
      <c r="S277" s="133"/>
      <c r="T277" s="133"/>
      <c r="U277" s="133"/>
      <c r="V277" s="133"/>
    </row>
    <row r="278" spans="3:22" s="50" customFormat="1" ht="12.6" hidden="1" x14ac:dyDescent="0.3">
      <c r="C278" s="75"/>
      <c r="D278" s="118"/>
      <c r="E278" s="118"/>
      <c r="F278" s="118"/>
      <c r="G278" s="118"/>
      <c r="H278" s="118"/>
      <c r="I278" s="118"/>
      <c r="J278" s="118"/>
      <c r="K278" s="118"/>
      <c r="L278" s="118"/>
      <c r="M278" s="118"/>
      <c r="N278" s="118"/>
      <c r="O278" s="118"/>
      <c r="P278" s="118"/>
      <c r="Q278" s="133"/>
      <c r="R278" s="133"/>
      <c r="S278" s="133"/>
      <c r="T278" s="133"/>
      <c r="U278" s="133"/>
      <c r="V278" s="133"/>
    </row>
    <row r="279" spans="3:22" s="50" customFormat="1" ht="12.6" hidden="1" x14ac:dyDescent="0.3">
      <c r="C279" s="75"/>
      <c r="D279" s="118"/>
      <c r="E279" s="118"/>
      <c r="F279" s="118"/>
      <c r="G279" s="118"/>
      <c r="H279" s="118"/>
      <c r="I279" s="118"/>
      <c r="J279" s="118"/>
      <c r="K279" s="118"/>
      <c r="L279" s="118"/>
      <c r="M279" s="118"/>
      <c r="N279" s="118"/>
      <c r="O279" s="118"/>
      <c r="P279" s="118"/>
      <c r="Q279" s="133"/>
      <c r="R279" s="133"/>
      <c r="S279" s="133"/>
      <c r="T279" s="133"/>
      <c r="U279" s="133"/>
      <c r="V279" s="133"/>
    </row>
    <row r="280" spans="3:22" s="50" customFormat="1" ht="12.6" hidden="1" x14ac:dyDescent="0.3">
      <c r="C280" s="75"/>
      <c r="D280" s="118"/>
      <c r="E280" s="118"/>
      <c r="F280" s="118"/>
      <c r="G280" s="118"/>
      <c r="H280" s="118"/>
      <c r="I280" s="118"/>
      <c r="J280" s="118"/>
      <c r="K280" s="118"/>
      <c r="L280" s="118"/>
      <c r="M280" s="118"/>
      <c r="N280" s="118"/>
      <c r="O280" s="118"/>
      <c r="P280" s="118"/>
      <c r="Q280" s="133"/>
      <c r="R280" s="133"/>
      <c r="S280" s="133"/>
      <c r="T280" s="133"/>
      <c r="U280" s="133"/>
      <c r="V280" s="133"/>
    </row>
    <row r="281" spans="3:22" s="50" customFormat="1" ht="12.6" hidden="1" x14ac:dyDescent="0.3">
      <c r="C281" s="75"/>
      <c r="D281" s="118"/>
      <c r="E281" s="118"/>
      <c r="F281" s="118"/>
      <c r="G281" s="118"/>
      <c r="H281" s="118"/>
      <c r="I281" s="118"/>
      <c r="J281" s="118"/>
      <c r="K281" s="118"/>
      <c r="L281" s="118"/>
      <c r="M281" s="118"/>
      <c r="N281" s="118"/>
      <c r="O281" s="118"/>
      <c r="P281" s="118"/>
      <c r="Q281" s="133"/>
      <c r="R281" s="133"/>
      <c r="S281" s="133"/>
      <c r="T281" s="133"/>
      <c r="U281" s="133"/>
      <c r="V281" s="133"/>
    </row>
    <row r="282" spans="3:22" s="50" customFormat="1" ht="12.6" hidden="1" x14ac:dyDescent="0.3">
      <c r="C282" s="75"/>
      <c r="D282" s="118"/>
      <c r="E282" s="118"/>
      <c r="F282" s="118"/>
      <c r="G282" s="118"/>
      <c r="H282" s="118"/>
      <c r="I282" s="118"/>
      <c r="J282" s="118"/>
      <c r="K282" s="118"/>
      <c r="L282" s="118"/>
      <c r="M282" s="118"/>
      <c r="N282" s="118"/>
      <c r="O282" s="118"/>
      <c r="P282" s="118"/>
      <c r="Q282" s="133"/>
      <c r="R282" s="133"/>
      <c r="S282" s="133"/>
      <c r="T282" s="133"/>
      <c r="U282" s="133"/>
      <c r="V282" s="133"/>
    </row>
    <row r="283" spans="3:22" s="50" customFormat="1" ht="12.6" hidden="1" x14ac:dyDescent="0.3">
      <c r="C283" s="75"/>
      <c r="D283" s="118"/>
      <c r="E283" s="118"/>
      <c r="F283" s="118"/>
      <c r="G283" s="118"/>
      <c r="H283" s="118"/>
      <c r="I283" s="118"/>
      <c r="J283" s="118"/>
      <c r="K283" s="118"/>
      <c r="L283" s="118"/>
      <c r="M283" s="118"/>
      <c r="N283" s="118"/>
      <c r="O283" s="118"/>
      <c r="P283" s="118"/>
      <c r="Q283" s="133"/>
      <c r="R283" s="133"/>
      <c r="S283" s="133"/>
      <c r="T283" s="133"/>
      <c r="U283" s="133"/>
      <c r="V283" s="133"/>
    </row>
    <row r="284" spans="3:22" s="50" customFormat="1" ht="12.6" hidden="1" x14ac:dyDescent="0.3">
      <c r="C284" s="75"/>
      <c r="D284" s="118"/>
      <c r="E284" s="118"/>
      <c r="F284" s="118"/>
      <c r="G284" s="118"/>
      <c r="H284" s="118"/>
      <c r="I284" s="118"/>
      <c r="J284" s="118"/>
      <c r="K284" s="118"/>
      <c r="L284" s="118"/>
      <c r="M284" s="118"/>
      <c r="N284" s="118"/>
      <c r="O284" s="118"/>
      <c r="P284" s="118"/>
      <c r="Q284" s="133"/>
      <c r="R284" s="133"/>
      <c r="S284" s="133"/>
      <c r="T284" s="133"/>
      <c r="U284" s="133"/>
      <c r="V284" s="133"/>
    </row>
    <row r="285" spans="3:22" s="50" customFormat="1" ht="12.6" hidden="1" x14ac:dyDescent="0.3">
      <c r="C285" s="75"/>
      <c r="D285" s="118"/>
      <c r="E285" s="118"/>
      <c r="F285" s="118"/>
      <c r="G285" s="118"/>
      <c r="H285" s="118"/>
      <c r="I285" s="118"/>
      <c r="J285" s="118"/>
      <c r="K285" s="118"/>
      <c r="L285" s="118"/>
      <c r="M285" s="118"/>
      <c r="N285" s="118"/>
      <c r="O285" s="118"/>
      <c r="P285" s="118"/>
      <c r="Q285" s="133"/>
      <c r="R285" s="133"/>
      <c r="S285" s="133"/>
      <c r="T285" s="133"/>
      <c r="U285" s="133"/>
      <c r="V285" s="133"/>
    </row>
    <row r="286" spans="3:22" s="50" customFormat="1" ht="12.6" hidden="1" x14ac:dyDescent="0.3">
      <c r="C286" s="75"/>
      <c r="D286" s="118"/>
      <c r="E286" s="118"/>
      <c r="F286" s="118"/>
      <c r="G286" s="118"/>
      <c r="H286" s="118"/>
      <c r="I286" s="118"/>
      <c r="J286" s="118"/>
      <c r="K286" s="118"/>
      <c r="L286" s="118"/>
      <c r="M286" s="118"/>
      <c r="N286" s="118"/>
      <c r="O286" s="118"/>
      <c r="P286" s="118"/>
      <c r="Q286" s="133"/>
      <c r="R286" s="133"/>
      <c r="S286" s="133"/>
      <c r="T286" s="133"/>
      <c r="U286" s="133"/>
      <c r="V286" s="133"/>
    </row>
    <row r="287" spans="3:22" s="50" customFormat="1" ht="12.6" hidden="1" x14ac:dyDescent="0.3">
      <c r="C287" s="75"/>
      <c r="D287" s="118"/>
      <c r="E287" s="118"/>
      <c r="F287" s="118"/>
      <c r="G287" s="118"/>
      <c r="H287" s="118"/>
      <c r="I287" s="118"/>
      <c r="J287" s="118"/>
      <c r="K287" s="118"/>
      <c r="L287" s="118"/>
      <c r="M287" s="118"/>
      <c r="N287" s="118"/>
      <c r="O287" s="118"/>
      <c r="P287" s="118"/>
      <c r="Q287" s="133"/>
      <c r="R287" s="133"/>
      <c r="S287" s="133"/>
      <c r="T287" s="133"/>
      <c r="U287" s="133"/>
      <c r="V287" s="133"/>
    </row>
    <row r="288" spans="3:22" s="50" customFormat="1" ht="12.6" hidden="1" x14ac:dyDescent="0.3">
      <c r="C288" s="75"/>
      <c r="D288" s="118"/>
      <c r="E288" s="118"/>
      <c r="F288" s="118"/>
      <c r="G288" s="118"/>
      <c r="H288" s="118"/>
      <c r="I288" s="118"/>
      <c r="J288" s="118"/>
      <c r="K288" s="118"/>
      <c r="L288" s="118"/>
      <c r="M288" s="118"/>
      <c r="N288" s="118"/>
      <c r="O288" s="118"/>
      <c r="P288" s="118"/>
      <c r="Q288" s="133"/>
      <c r="R288" s="133"/>
      <c r="S288" s="133"/>
      <c r="T288" s="133"/>
      <c r="U288" s="133"/>
      <c r="V288" s="133"/>
    </row>
    <row r="289" spans="3:22" s="50" customFormat="1" ht="12.6" hidden="1" x14ac:dyDescent="0.3">
      <c r="C289" s="75"/>
      <c r="D289" s="118"/>
      <c r="E289" s="118"/>
      <c r="F289" s="118"/>
      <c r="G289" s="118"/>
      <c r="H289" s="118"/>
      <c r="I289" s="118"/>
      <c r="J289" s="118"/>
      <c r="K289" s="118"/>
      <c r="L289" s="118"/>
      <c r="M289" s="118"/>
      <c r="N289" s="118"/>
      <c r="O289" s="118"/>
      <c r="P289" s="118"/>
      <c r="Q289" s="133"/>
      <c r="R289" s="133"/>
      <c r="S289" s="133"/>
      <c r="T289" s="133"/>
      <c r="U289" s="133"/>
      <c r="V289" s="133"/>
    </row>
    <row r="290" spans="3:22" s="50" customFormat="1" ht="12.6" hidden="1" x14ac:dyDescent="0.3">
      <c r="C290" s="75"/>
      <c r="D290" s="118"/>
      <c r="E290" s="118"/>
      <c r="F290" s="118"/>
      <c r="G290" s="118"/>
      <c r="H290" s="118"/>
      <c r="I290" s="118"/>
      <c r="J290" s="118"/>
      <c r="K290" s="118"/>
      <c r="L290" s="118"/>
      <c r="M290" s="118"/>
      <c r="N290" s="118"/>
      <c r="O290" s="118"/>
      <c r="P290" s="118"/>
      <c r="Q290" s="133"/>
      <c r="R290" s="133"/>
      <c r="S290" s="133"/>
      <c r="T290" s="133"/>
      <c r="U290" s="133"/>
      <c r="V290" s="133"/>
    </row>
    <row r="291" spans="3:22" s="50" customFormat="1" ht="12.6" hidden="1" x14ac:dyDescent="0.3">
      <c r="C291" s="75"/>
      <c r="D291" s="118"/>
      <c r="E291" s="118"/>
      <c r="F291" s="118"/>
      <c r="G291" s="118"/>
      <c r="H291" s="118"/>
      <c r="I291" s="118"/>
      <c r="J291" s="118"/>
      <c r="K291" s="118"/>
      <c r="L291" s="118"/>
      <c r="M291" s="118"/>
      <c r="N291" s="118"/>
      <c r="O291" s="118"/>
      <c r="P291" s="118"/>
      <c r="Q291" s="133"/>
      <c r="R291" s="133"/>
      <c r="S291" s="133"/>
      <c r="T291" s="133"/>
      <c r="U291" s="133"/>
      <c r="V291" s="133"/>
    </row>
    <row r="292" spans="3:22" s="50" customFormat="1" ht="12.6" hidden="1" x14ac:dyDescent="0.3">
      <c r="C292" s="75"/>
      <c r="D292" s="118"/>
      <c r="E292" s="118"/>
      <c r="F292" s="118"/>
      <c r="G292" s="118"/>
      <c r="H292" s="118"/>
      <c r="I292" s="118"/>
      <c r="J292" s="118"/>
      <c r="K292" s="118"/>
      <c r="L292" s="118"/>
      <c r="M292" s="118"/>
      <c r="N292" s="118"/>
      <c r="O292" s="118"/>
      <c r="P292" s="118"/>
      <c r="Q292" s="133"/>
      <c r="R292" s="133"/>
      <c r="S292" s="133"/>
      <c r="T292" s="133"/>
      <c r="U292" s="133"/>
      <c r="V292" s="133"/>
    </row>
    <row r="293" spans="3:22" s="50" customFormat="1" ht="12.6" hidden="1" x14ac:dyDescent="0.3">
      <c r="C293" s="75"/>
      <c r="D293" s="118"/>
      <c r="E293" s="118"/>
      <c r="F293" s="118"/>
      <c r="G293" s="118"/>
      <c r="H293" s="118"/>
      <c r="I293" s="118"/>
      <c r="J293" s="118"/>
      <c r="K293" s="118"/>
      <c r="L293" s="118"/>
      <c r="M293" s="118"/>
      <c r="N293" s="118"/>
      <c r="O293" s="118"/>
      <c r="P293" s="118"/>
      <c r="Q293" s="133"/>
      <c r="R293" s="133"/>
      <c r="S293" s="133"/>
      <c r="T293" s="133"/>
      <c r="U293" s="133"/>
      <c r="V293" s="133"/>
    </row>
    <row r="294" spans="3:22" s="50" customFormat="1" ht="12.6" hidden="1" x14ac:dyDescent="0.3">
      <c r="C294" s="75"/>
      <c r="D294" s="118"/>
      <c r="E294" s="118"/>
      <c r="F294" s="118"/>
      <c r="G294" s="118"/>
      <c r="H294" s="118"/>
      <c r="I294" s="118"/>
      <c r="J294" s="118"/>
      <c r="K294" s="118"/>
      <c r="L294" s="118"/>
      <c r="M294" s="118"/>
      <c r="N294" s="118"/>
      <c r="O294" s="118"/>
      <c r="P294" s="118"/>
      <c r="Q294" s="133"/>
      <c r="R294" s="133"/>
      <c r="S294" s="133"/>
      <c r="T294" s="133"/>
      <c r="U294" s="133"/>
      <c r="V294" s="133"/>
    </row>
    <row r="295" spans="3:22" s="50" customFormat="1" ht="12.6" hidden="1" x14ac:dyDescent="0.3">
      <c r="C295" s="75"/>
      <c r="D295" s="118"/>
      <c r="E295" s="118"/>
      <c r="F295" s="118"/>
      <c r="G295" s="118"/>
      <c r="H295" s="118"/>
      <c r="I295" s="118"/>
      <c r="J295" s="118"/>
      <c r="K295" s="118"/>
      <c r="L295" s="118"/>
      <c r="M295" s="118"/>
      <c r="N295" s="118"/>
      <c r="O295" s="118"/>
      <c r="P295" s="118"/>
      <c r="Q295" s="133"/>
      <c r="R295" s="133"/>
      <c r="S295" s="133"/>
      <c r="T295" s="133"/>
      <c r="U295" s="133"/>
      <c r="V295" s="133"/>
    </row>
    <row r="296" spans="3:22" s="50" customFormat="1" ht="12.6" hidden="1" x14ac:dyDescent="0.3">
      <c r="C296" s="75"/>
      <c r="D296" s="118"/>
      <c r="E296" s="118"/>
      <c r="F296" s="118"/>
      <c r="G296" s="118"/>
      <c r="H296" s="118"/>
      <c r="I296" s="118"/>
      <c r="J296" s="118"/>
      <c r="K296" s="118"/>
      <c r="L296" s="118"/>
      <c r="M296" s="118"/>
      <c r="N296" s="118"/>
      <c r="O296" s="118"/>
      <c r="P296" s="118"/>
      <c r="Q296" s="133"/>
      <c r="R296" s="133"/>
      <c r="S296" s="133"/>
      <c r="T296" s="133"/>
      <c r="U296" s="133"/>
      <c r="V296" s="133"/>
    </row>
    <row r="297" spans="3:22" s="50" customFormat="1" ht="12.6" hidden="1" x14ac:dyDescent="0.3">
      <c r="C297" s="75"/>
      <c r="D297" s="118"/>
      <c r="E297" s="118"/>
      <c r="F297" s="118"/>
      <c r="G297" s="118"/>
      <c r="H297" s="118"/>
      <c r="I297" s="118"/>
      <c r="J297" s="118"/>
      <c r="K297" s="118"/>
      <c r="L297" s="118"/>
      <c r="M297" s="118"/>
      <c r="N297" s="118"/>
      <c r="O297" s="118"/>
      <c r="P297" s="118"/>
      <c r="Q297" s="133"/>
      <c r="R297" s="133"/>
      <c r="S297" s="133"/>
      <c r="T297" s="133"/>
      <c r="U297" s="133"/>
      <c r="V297" s="133"/>
    </row>
    <row r="298" spans="3:22" s="50" customFormat="1" ht="12.6" hidden="1" x14ac:dyDescent="0.3">
      <c r="C298" s="75"/>
      <c r="D298" s="118"/>
      <c r="E298" s="118"/>
      <c r="F298" s="118"/>
      <c r="G298" s="118"/>
      <c r="H298" s="118"/>
      <c r="I298" s="118"/>
      <c r="J298" s="118"/>
      <c r="K298" s="118"/>
      <c r="L298" s="118"/>
      <c r="M298" s="118"/>
      <c r="N298" s="118"/>
      <c r="O298" s="118"/>
      <c r="P298" s="118"/>
      <c r="Q298" s="133"/>
      <c r="R298" s="133"/>
      <c r="S298" s="133"/>
      <c r="T298" s="133"/>
      <c r="U298" s="133"/>
      <c r="V298" s="133"/>
    </row>
    <row r="299" spans="3:22" s="50" customFormat="1" ht="12.6" hidden="1" x14ac:dyDescent="0.3">
      <c r="C299" s="75"/>
      <c r="D299" s="118"/>
      <c r="E299" s="118"/>
      <c r="F299" s="118"/>
      <c r="G299" s="118"/>
      <c r="H299" s="118"/>
      <c r="I299" s="118"/>
      <c r="J299" s="118"/>
      <c r="K299" s="118"/>
      <c r="L299" s="118"/>
      <c r="M299" s="118"/>
      <c r="N299" s="118"/>
      <c r="O299" s="118"/>
      <c r="P299" s="118"/>
      <c r="Q299" s="133"/>
      <c r="R299" s="133"/>
      <c r="S299" s="133"/>
      <c r="T299" s="133"/>
      <c r="U299" s="133"/>
      <c r="V299" s="133"/>
    </row>
    <row r="300" spans="3:22" s="50" customFormat="1" ht="12.6" hidden="1" x14ac:dyDescent="0.3">
      <c r="C300" s="75"/>
      <c r="D300" s="118"/>
      <c r="E300" s="118"/>
      <c r="F300" s="118"/>
      <c r="G300" s="118"/>
      <c r="H300" s="118"/>
      <c r="I300" s="118"/>
      <c r="J300" s="118"/>
      <c r="K300" s="118"/>
      <c r="L300" s="118"/>
      <c r="M300" s="118"/>
      <c r="N300" s="118"/>
      <c r="O300" s="118"/>
      <c r="P300" s="118"/>
      <c r="Q300" s="133"/>
      <c r="R300" s="133"/>
      <c r="S300" s="133"/>
      <c r="T300" s="133"/>
      <c r="U300" s="133"/>
      <c r="V300" s="133"/>
    </row>
    <row r="301" spans="3:22" s="50" customFormat="1" ht="12.6" hidden="1" x14ac:dyDescent="0.3">
      <c r="C301" s="75"/>
      <c r="D301" s="118"/>
      <c r="E301" s="118"/>
      <c r="F301" s="118"/>
      <c r="G301" s="118"/>
      <c r="H301" s="118"/>
      <c r="I301" s="118"/>
      <c r="J301" s="118"/>
      <c r="K301" s="118"/>
      <c r="L301" s="118"/>
      <c r="M301" s="118"/>
      <c r="N301" s="118"/>
      <c r="O301" s="118"/>
      <c r="P301" s="118"/>
      <c r="Q301" s="133"/>
      <c r="R301" s="133"/>
      <c r="S301" s="133"/>
      <c r="T301" s="133"/>
      <c r="U301" s="133"/>
      <c r="V301" s="133"/>
    </row>
    <row r="302" spans="3:22" s="50" customFormat="1" ht="12.6" hidden="1" x14ac:dyDescent="0.3">
      <c r="C302" s="75"/>
      <c r="D302" s="118"/>
      <c r="E302" s="118"/>
      <c r="F302" s="118"/>
      <c r="G302" s="118"/>
      <c r="H302" s="118"/>
      <c r="I302" s="118"/>
      <c r="J302" s="118"/>
      <c r="K302" s="118"/>
      <c r="L302" s="118"/>
      <c r="M302" s="118"/>
      <c r="N302" s="118"/>
      <c r="O302" s="118"/>
      <c r="P302" s="118"/>
      <c r="Q302" s="133"/>
      <c r="R302" s="133"/>
      <c r="S302" s="133"/>
      <c r="T302" s="133"/>
      <c r="U302" s="133"/>
      <c r="V302" s="133"/>
    </row>
    <row r="303" spans="3:22" s="50" customFormat="1" ht="12.6" hidden="1" x14ac:dyDescent="0.3">
      <c r="C303" s="75"/>
      <c r="D303" s="118"/>
      <c r="E303" s="118"/>
      <c r="F303" s="118"/>
      <c r="G303" s="118"/>
      <c r="H303" s="118"/>
      <c r="I303" s="118"/>
      <c r="J303" s="118"/>
      <c r="K303" s="118"/>
      <c r="L303" s="118"/>
      <c r="M303" s="118"/>
      <c r="N303" s="118"/>
      <c r="O303" s="118"/>
      <c r="P303" s="118"/>
      <c r="Q303" s="133"/>
      <c r="R303" s="133"/>
      <c r="S303" s="133"/>
      <c r="T303" s="133"/>
      <c r="U303" s="133"/>
      <c r="V303" s="133"/>
    </row>
    <row r="304" spans="3:22" s="50" customFormat="1" ht="12.6" hidden="1" x14ac:dyDescent="0.3">
      <c r="C304" s="75"/>
      <c r="D304" s="118"/>
      <c r="E304" s="118"/>
      <c r="F304" s="118"/>
      <c r="G304" s="118"/>
      <c r="H304" s="118"/>
      <c r="I304" s="118"/>
      <c r="J304" s="118"/>
      <c r="K304" s="118"/>
      <c r="L304" s="118"/>
      <c r="M304" s="118"/>
      <c r="N304" s="118"/>
      <c r="O304" s="118"/>
      <c r="P304" s="118"/>
      <c r="Q304" s="133"/>
      <c r="R304" s="133"/>
      <c r="S304" s="133"/>
      <c r="T304" s="133"/>
      <c r="U304" s="133"/>
      <c r="V304" s="133"/>
    </row>
    <row r="305" spans="3:22" s="50" customFormat="1" ht="12.6" hidden="1" x14ac:dyDescent="0.3">
      <c r="C305" s="75"/>
      <c r="D305" s="118"/>
      <c r="E305" s="118"/>
      <c r="F305" s="118"/>
      <c r="G305" s="118"/>
      <c r="H305" s="118"/>
      <c r="I305" s="118"/>
      <c r="J305" s="118"/>
      <c r="K305" s="118"/>
      <c r="L305" s="118"/>
      <c r="M305" s="118"/>
      <c r="N305" s="118"/>
      <c r="O305" s="118"/>
      <c r="P305" s="118"/>
      <c r="Q305" s="133"/>
      <c r="R305" s="133"/>
      <c r="S305" s="133"/>
      <c r="T305" s="133"/>
      <c r="U305" s="133"/>
      <c r="V305" s="133"/>
    </row>
    <row r="306" spans="3:22" s="50" customFormat="1" ht="12.6" hidden="1" x14ac:dyDescent="0.3">
      <c r="C306" s="75"/>
      <c r="D306" s="118"/>
      <c r="E306" s="118"/>
      <c r="F306" s="118"/>
      <c r="G306" s="118"/>
      <c r="H306" s="118"/>
      <c r="I306" s="118"/>
      <c r="J306" s="118"/>
      <c r="K306" s="118"/>
      <c r="L306" s="118"/>
      <c r="M306" s="118"/>
      <c r="N306" s="118"/>
      <c r="O306" s="118"/>
      <c r="P306" s="118"/>
      <c r="Q306" s="133"/>
      <c r="R306" s="133"/>
      <c r="S306" s="133"/>
      <c r="T306" s="133"/>
      <c r="U306" s="133"/>
      <c r="V306" s="133"/>
    </row>
    <row r="307" spans="3:22" s="50" customFormat="1" ht="12.6" hidden="1" x14ac:dyDescent="0.3">
      <c r="C307" s="75"/>
      <c r="D307" s="118"/>
      <c r="E307" s="118"/>
      <c r="F307" s="118"/>
      <c r="G307" s="118"/>
      <c r="H307" s="118"/>
      <c r="I307" s="118"/>
      <c r="J307" s="118"/>
      <c r="K307" s="118"/>
      <c r="L307" s="118"/>
      <c r="M307" s="118"/>
      <c r="N307" s="118"/>
      <c r="O307" s="118"/>
      <c r="P307" s="118"/>
      <c r="Q307" s="133"/>
      <c r="R307" s="133"/>
      <c r="S307" s="133"/>
      <c r="T307" s="133"/>
      <c r="U307" s="133"/>
      <c r="V307" s="133"/>
    </row>
    <row r="308" spans="3:22" s="50" customFormat="1" ht="12.6" hidden="1" x14ac:dyDescent="0.3">
      <c r="C308" s="75"/>
      <c r="D308" s="118"/>
      <c r="E308" s="118"/>
      <c r="F308" s="118"/>
      <c r="G308" s="118"/>
      <c r="H308" s="118"/>
      <c r="I308" s="118"/>
      <c r="J308" s="118"/>
      <c r="K308" s="118"/>
      <c r="L308" s="118"/>
      <c r="M308" s="118"/>
      <c r="N308" s="118"/>
      <c r="O308" s="118"/>
      <c r="P308" s="118"/>
      <c r="Q308" s="133"/>
      <c r="R308" s="133"/>
      <c r="S308" s="133"/>
      <c r="T308" s="133"/>
      <c r="U308" s="133"/>
      <c r="V308" s="133"/>
    </row>
    <row r="309" spans="3:22" s="50" customFormat="1" ht="12.6" hidden="1" x14ac:dyDescent="0.3">
      <c r="C309" s="75"/>
      <c r="D309" s="118"/>
      <c r="E309" s="118"/>
      <c r="F309" s="118"/>
      <c r="G309" s="118"/>
      <c r="H309" s="118"/>
      <c r="I309" s="118"/>
      <c r="J309" s="118"/>
      <c r="K309" s="118"/>
      <c r="L309" s="118"/>
      <c r="M309" s="118"/>
      <c r="N309" s="118"/>
      <c r="O309" s="118"/>
      <c r="P309" s="118"/>
      <c r="Q309" s="133"/>
      <c r="R309" s="133"/>
      <c r="S309" s="133"/>
      <c r="T309" s="133"/>
      <c r="U309" s="133"/>
      <c r="V309" s="133"/>
    </row>
    <row r="310" spans="3:22" s="50" customFormat="1" ht="12.6" hidden="1" x14ac:dyDescent="0.3">
      <c r="C310" s="75"/>
      <c r="D310" s="118"/>
      <c r="E310" s="118"/>
      <c r="F310" s="118"/>
      <c r="G310" s="118"/>
      <c r="H310" s="118"/>
      <c r="I310" s="118"/>
      <c r="J310" s="118"/>
      <c r="K310" s="118"/>
      <c r="L310" s="118"/>
      <c r="M310" s="118"/>
      <c r="N310" s="118"/>
      <c r="O310" s="118"/>
      <c r="P310" s="118"/>
      <c r="Q310" s="133"/>
      <c r="R310" s="133"/>
      <c r="S310" s="133"/>
      <c r="T310" s="133"/>
      <c r="U310" s="133"/>
      <c r="V310" s="133"/>
    </row>
    <row r="311" spans="3:22" s="50" customFormat="1" ht="12.6" hidden="1" x14ac:dyDescent="0.3">
      <c r="C311" s="75"/>
      <c r="D311" s="118"/>
      <c r="E311" s="118"/>
      <c r="F311" s="118"/>
      <c r="G311" s="118"/>
      <c r="H311" s="118"/>
      <c r="I311" s="118"/>
      <c r="J311" s="118"/>
      <c r="K311" s="118"/>
      <c r="L311" s="118"/>
      <c r="M311" s="118"/>
      <c r="N311" s="118"/>
      <c r="O311" s="118"/>
      <c r="P311" s="118"/>
      <c r="Q311" s="133"/>
      <c r="R311" s="133"/>
      <c r="S311" s="133"/>
      <c r="T311" s="133"/>
      <c r="U311" s="133"/>
      <c r="V311" s="133"/>
    </row>
    <row r="312" spans="3:22" s="50" customFormat="1" ht="12.6" hidden="1" x14ac:dyDescent="0.3">
      <c r="C312" s="75"/>
      <c r="D312" s="118"/>
      <c r="E312" s="118"/>
      <c r="F312" s="118"/>
      <c r="G312" s="118"/>
      <c r="H312" s="118"/>
      <c r="I312" s="118"/>
      <c r="J312" s="118"/>
      <c r="K312" s="118"/>
      <c r="L312" s="118"/>
      <c r="M312" s="118"/>
      <c r="N312" s="118"/>
      <c r="O312" s="118"/>
      <c r="P312" s="118"/>
      <c r="Q312" s="133"/>
      <c r="R312" s="133"/>
      <c r="S312" s="133"/>
      <c r="T312" s="133"/>
      <c r="U312" s="133"/>
      <c r="V312" s="133"/>
    </row>
    <row r="313" spans="3:22" s="50" customFormat="1" ht="12.6" hidden="1" x14ac:dyDescent="0.3">
      <c r="C313" s="75"/>
      <c r="D313" s="118"/>
      <c r="E313" s="118"/>
      <c r="F313" s="118"/>
      <c r="G313" s="118"/>
      <c r="H313" s="118"/>
      <c r="I313" s="118"/>
      <c r="J313" s="118"/>
      <c r="K313" s="118"/>
      <c r="L313" s="118"/>
      <c r="M313" s="118"/>
      <c r="N313" s="118"/>
      <c r="O313" s="118"/>
      <c r="P313" s="118"/>
      <c r="Q313" s="133"/>
      <c r="R313" s="133"/>
      <c r="S313" s="133"/>
      <c r="T313" s="133"/>
      <c r="U313" s="133"/>
      <c r="V313" s="133"/>
    </row>
    <row r="314" spans="3:22" s="50" customFormat="1" ht="12.6" hidden="1" x14ac:dyDescent="0.3">
      <c r="C314" s="75"/>
      <c r="D314" s="118"/>
      <c r="E314" s="118"/>
      <c r="F314" s="118"/>
      <c r="G314" s="118"/>
      <c r="H314" s="118"/>
      <c r="I314" s="118"/>
      <c r="J314" s="118"/>
      <c r="K314" s="118"/>
      <c r="L314" s="118"/>
      <c r="M314" s="118"/>
      <c r="N314" s="118"/>
      <c r="O314" s="118"/>
      <c r="P314" s="118"/>
      <c r="Q314" s="133"/>
      <c r="R314" s="133"/>
      <c r="S314" s="133"/>
      <c r="T314" s="133"/>
      <c r="U314" s="133"/>
      <c r="V314" s="133"/>
    </row>
    <row r="315" spans="3:22" s="50" customFormat="1" ht="12.6" hidden="1" x14ac:dyDescent="0.3">
      <c r="C315" s="75"/>
      <c r="D315" s="118"/>
      <c r="E315" s="118"/>
      <c r="F315" s="118"/>
      <c r="G315" s="118"/>
      <c r="H315" s="118"/>
      <c r="I315" s="118"/>
      <c r="J315" s="118"/>
      <c r="K315" s="118"/>
      <c r="L315" s="118"/>
      <c r="M315" s="118"/>
      <c r="N315" s="118"/>
      <c r="O315" s="118"/>
      <c r="P315" s="118"/>
      <c r="Q315" s="133"/>
      <c r="R315" s="133"/>
      <c r="S315" s="133"/>
      <c r="T315" s="133"/>
      <c r="U315" s="133"/>
      <c r="V315" s="133"/>
    </row>
    <row r="316" spans="3:22" s="50" customFormat="1" ht="12.6" hidden="1" x14ac:dyDescent="0.3">
      <c r="C316" s="75"/>
      <c r="D316" s="118"/>
      <c r="E316" s="118"/>
      <c r="F316" s="118"/>
      <c r="G316" s="118"/>
      <c r="H316" s="118"/>
      <c r="I316" s="118"/>
      <c r="J316" s="118"/>
      <c r="K316" s="118"/>
      <c r="L316" s="118"/>
      <c r="M316" s="118"/>
      <c r="N316" s="118"/>
      <c r="O316" s="118"/>
      <c r="P316" s="118"/>
      <c r="Q316" s="133"/>
      <c r="R316" s="133"/>
      <c r="S316" s="133"/>
      <c r="T316" s="133"/>
      <c r="U316" s="133"/>
      <c r="V316" s="133"/>
    </row>
    <row r="317" spans="3:22" s="50" customFormat="1" ht="12.6" hidden="1" x14ac:dyDescent="0.3">
      <c r="C317" s="75"/>
      <c r="D317" s="118"/>
      <c r="E317" s="118"/>
      <c r="F317" s="118"/>
      <c r="G317" s="118"/>
      <c r="H317" s="118"/>
      <c r="I317" s="118"/>
      <c r="J317" s="118"/>
      <c r="K317" s="118"/>
      <c r="L317" s="118"/>
      <c r="M317" s="118"/>
      <c r="N317" s="118"/>
      <c r="O317" s="118"/>
      <c r="P317" s="118"/>
      <c r="Q317" s="133"/>
      <c r="R317" s="133"/>
      <c r="S317" s="133"/>
      <c r="T317" s="133"/>
      <c r="U317" s="133"/>
      <c r="V317" s="133"/>
    </row>
    <row r="318" spans="3:22" s="50" customFormat="1" ht="12.6" hidden="1" x14ac:dyDescent="0.3">
      <c r="C318" s="75"/>
      <c r="D318" s="118"/>
      <c r="E318" s="118"/>
      <c r="F318" s="118"/>
      <c r="G318" s="118"/>
      <c r="H318" s="118"/>
      <c r="I318" s="118"/>
      <c r="J318" s="118"/>
      <c r="K318" s="118"/>
      <c r="L318" s="118"/>
      <c r="M318" s="118"/>
      <c r="N318" s="118"/>
      <c r="O318" s="118"/>
      <c r="P318" s="118"/>
      <c r="Q318" s="133"/>
      <c r="R318" s="133"/>
      <c r="S318" s="133"/>
      <c r="T318" s="133"/>
      <c r="U318" s="133"/>
      <c r="V318" s="133"/>
    </row>
    <row r="319" spans="3:22" s="50" customFormat="1" ht="12.6" hidden="1" x14ac:dyDescent="0.3">
      <c r="C319" s="75"/>
      <c r="D319" s="118"/>
      <c r="E319" s="118"/>
      <c r="F319" s="118"/>
      <c r="G319" s="118"/>
      <c r="H319" s="118"/>
      <c r="I319" s="118"/>
      <c r="J319" s="118"/>
      <c r="K319" s="118"/>
      <c r="L319" s="118"/>
      <c r="M319" s="118"/>
      <c r="N319" s="118"/>
      <c r="O319" s="118"/>
      <c r="P319" s="118"/>
      <c r="Q319" s="133"/>
      <c r="R319" s="133"/>
      <c r="S319" s="133"/>
      <c r="T319" s="133"/>
      <c r="U319" s="133"/>
      <c r="V319" s="133"/>
    </row>
    <row r="320" spans="3:22" s="50" customFormat="1" ht="12.6" hidden="1" x14ac:dyDescent="0.3">
      <c r="C320" s="75"/>
      <c r="D320" s="118"/>
      <c r="E320" s="118"/>
      <c r="F320" s="118"/>
      <c r="G320" s="118"/>
      <c r="H320" s="118"/>
      <c r="I320" s="118"/>
      <c r="J320" s="118"/>
      <c r="K320" s="118"/>
      <c r="L320" s="118"/>
      <c r="M320" s="118"/>
      <c r="N320" s="118"/>
      <c r="O320" s="118"/>
      <c r="P320" s="118"/>
      <c r="Q320" s="133"/>
      <c r="R320" s="133"/>
      <c r="S320" s="133"/>
      <c r="T320" s="133"/>
      <c r="U320" s="133"/>
      <c r="V320" s="133"/>
    </row>
  </sheetData>
  <sheetProtection algorithmName="SHA-512" hashValue="LGQtxd/c+EisOrfKr0UHHPQXVbbZK8yxKc4LyU8hniyMVpJgLvecQ7yyd3dxNU1F2atJSuhAhzj+yzJ/qGLdMA==" saltValue="jrRv/e53vIPw3qi/DWSVJA==" spinCount="100000" sheet="1" objects="1" scenarios="1"/>
  <mergeCells count="17">
    <mergeCell ref="XFD48:XFD51"/>
    <mergeCell ref="C44:H45"/>
    <mergeCell ref="XFD28:XFD30"/>
    <mergeCell ref="A1:B1"/>
    <mergeCell ref="L33:L34"/>
    <mergeCell ref="D33:E33"/>
    <mergeCell ref="H33:H34"/>
    <mergeCell ref="F32:F33"/>
    <mergeCell ref="F17:K17"/>
    <mergeCell ref="F18:K18"/>
    <mergeCell ref="F19:K19"/>
    <mergeCell ref="F20:K20"/>
    <mergeCell ref="L75:L76"/>
    <mergeCell ref="H75:H76"/>
    <mergeCell ref="D75:E75"/>
    <mergeCell ref="F74:F75"/>
    <mergeCell ref="C86:H87"/>
  </mergeCells>
  <conditionalFormatting sqref="I44">
    <cfRule type="expression" dxfId="379" priority="255">
      <formula>$Q$44&gt;0</formula>
    </cfRule>
  </conditionalFormatting>
  <conditionalFormatting sqref="I36:I40 I43">
    <cfRule type="expression" dxfId="378" priority="256">
      <formula>P36=2</formula>
    </cfRule>
    <cfRule type="expression" dxfId="377" priority="257">
      <formula>Q36=0</formula>
    </cfRule>
    <cfRule type="expression" dxfId="376" priority="258">
      <formula>Q36=1</formula>
    </cfRule>
  </conditionalFormatting>
  <conditionalFormatting sqref="H35">
    <cfRule type="expression" dxfId="375" priority="254">
      <formula>P35=2</formula>
    </cfRule>
  </conditionalFormatting>
  <conditionalFormatting sqref="H39">
    <cfRule type="expression" dxfId="374" priority="242">
      <formula>P39=2</formula>
    </cfRule>
  </conditionalFormatting>
  <conditionalFormatting sqref="H40">
    <cfRule type="expression" dxfId="373" priority="241">
      <formula>P40=2</formula>
    </cfRule>
  </conditionalFormatting>
  <conditionalFormatting sqref="H41">
    <cfRule type="expression" dxfId="372" priority="240">
      <formula>P41=2</formula>
    </cfRule>
  </conditionalFormatting>
  <conditionalFormatting sqref="H42">
    <cfRule type="expression" dxfId="371" priority="239">
      <formula>P42=2</formula>
    </cfRule>
  </conditionalFormatting>
  <conditionalFormatting sqref="H43">
    <cfRule type="expression" dxfId="370" priority="238">
      <formula>P43=2</formula>
    </cfRule>
  </conditionalFormatting>
  <conditionalFormatting sqref="H38">
    <cfRule type="expression" dxfId="369" priority="235">
      <formula>P38=2</formula>
    </cfRule>
  </conditionalFormatting>
  <conditionalFormatting sqref="I41">
    <cfRule type="expression" dxfId="368" priority="228">
      <formula>P41=2</formula>
    </cfRule>
    <cfRule type="expression" dxfId="367" priority="229">
      <formula>Q41=0</formula>
    </cfRule>
    <cfRule type="expression" dxfId="366" priority="230">
      <formula>Q41=1</formula>
    </cfRule>
  </conditionalFormatting>
  <conditionalFormatting sqref="I42">
    <cfRule type="expression" dxfId="365" priority="225">
      <formula>P42=2</formula>
    </cfRule>
    <cfRule type="expression" dxfId="364" priority="226">
      <formula>Q42=0</formula>
    </cfRule>
    <cfRule type="expression" dxfId="363" priority="227">
      <formula>Q42=1</formula>
    </cfRule>
  </conditionalFormatting>
  <conditionalFormatting sqref="I35">
    <cfRule type="expression" dxfId="362" priority="220">
      <formula>P35=2</formula>
    </cfRule>
    <cfRule type="expression" dxfId="361" priority="221">
      <formula>Q35=0</formula>
    </cfRule>
    <cfRule type="expression" dxfId="360" priority="222">
      <formula>Q35=1</formula>
    </cfRule>
  </conditionalFormatting>
  <conditionalFormatting sqref="M44">
    <cfRule type="expression" dxfId="359" priority="216">
      <formula>$R$44&gt;0</formula>
    </cfRule>
  </conditionalFormatting>
  <conditionalFormatting sqref="M36:M40">
    <cfRule type="expression" dxfId="358" priority="217">
      <formula>P36=2</formula>
    </cfRule>
    <cfRule type="expression" dxfId="357" priority="218">
      <formula>R36=0</formula>
    </cfRule>
    <cfRule type="expression" dxfId="356" priority="219">
      <formula>R36=1</formula>
    </cfRule>
  </conditionalFormatting>
  <conditionalFormatting sqref="L35">
    <cfRule type="expression" dxfId="355" priority="215">
      <formula>T35=2</formula>
    </cfRule>
  </conditionalFormatting>
  <conditionalFormatting sqref="E42">
    <cfRule type="expression" dxfId="354" priority="169">
      <formula>E41&lt;&gt;"&gt;"</formula>
    </cfRule>
    <cfRule type="expression" dxfId="353" priority="170">
      <formula>E41="&gt;"</formula>
    </cfRule>
  </conditionalFormatting>
  <conditionalFormatting sqref="E43">
    <cfRule type="expression" dxfId="352" priority="168">
      <formula>E42="&gt;"</formula>
    </cfRule>
  </conditionalFormatting>
  <conditionalFormatting sqref="L36:L38">
    <cfRule type="expression" dxfId="351" priority="166">
      <formula>P36=2</formula>
    </cfRule>
  </conditionalFormatting>
  <conditionalFormatting sqref="L39">
    <cfRule type="expression" dxfId="350" priority="163">
      <formula>P39=2</formula>
    </cfRule>
  </conditionalFormatting>
  <conditionalFormatting sqref="L40">
    <cfRule type="expression" dxfId="349" priority="162">
      <formula>P40=2</formula>
    </cfRule>
  </conditionalFormatting>
  <conditionalFormatting sqref="L41">
    <cfRule type="expression" dxfId="348" priority="161">
      <formula>P41=2</formula>
    </cfRule>
  </conditionalFormatting>
  <conditionalFormatting sqref="L42">
    <cfRule type="expression" dxfId="347" priority="160">
      <formula>P42=2</formula>
    </cfRule>
  </conditionalFormatting>
  <conditionalFormatting sqref="L43">
    <cfRule type="expression" dxfId="346" priority="159">
      <formula>P43=2</formula>
    </cfRule>
  </conditionalFormatting>
  <conditionalFormatting sqref="L36">
    <cfRule type="expression" dxfId="345" priority="158">
      <formula>T36=2</formula>
    </cfRule>
  </conditionalFormatting>
  <conditionalFormatting sqref="L37">
    <cfRule type="expression" dxfId="344" priority="157">
      <formula>T37=2</formula>
    </cfRule>
  </conditionalFormatting>
  <conditionalFormatting sqref="H36">
    <cfRule type="expression" dxfId="343" priority="156">
      <formula>P36=2</formula>
    </cfRule>
  </conditionalFormatting>
  <conditionalFormatting sqref="H37:H43">
    <cfRule type="expression" dxfId="342" priority="155">
      <formula>P37=2</formula>
    </cfRule>
  </conditionalFormatting>
  <conditionalFormatting sqref="M41">
    <cfRule type="expression" dxfId="341" priority="140">
      <formula>P41=2</formula>
    </cfRule>
    <cfRule type="expression" dxfId="340" priority="141">
      <formula>R41=0</formula>
    </cfRule>
    <cfRule type="expression" dxfId="339" priority="142">
      <formula>R41=1</formula>
    </cfRule>
  </conditionalFormatting>
  <conditionalFormatting sqref="M42">
    <cfRule type="expression" dxfId="338" priority="137">
      <formula>P42=2</formula>
    </cfRule>
    <cfRule type="expression" dxfId="337" priority="138">
      <formula>R42=0</formula>
    </cfRule>
    <cfRule type="expression" dxfId="336" priority="139">
      <formula>R42=1</formula>
    </cfRule>
  </conditionalFormatting>
  <conditionalFormatting sqref="M43">
    <cfRule type="expression" dxfId="335" priority="134">
      <formula>P43=2</formula>
    </cfRule>
    <cfRule type="expression" dxfId="334" priority="135">
      <formula>R43=0</formula>
    </cfRule>
    <cfRule type="expression" dxfId="333" priority="136">
      <formula>R43=1</formula>
    </cfRule>
  </conditionalFormatting>
  <conditionalFormatting sqref="M35:M43">
    <cfRule type="expression" dxfId="332" priority="131">
      <formula>P35=2</formula>
    </cfRule>
    <cfRule type="expression" dxfId="331" priority="132">
      <formula>R35=0</formula>
    </cfRule>
    <cfRule type="expression" dxfId="330" priority="133">
      <formula>R35=1</formula>
    </cfRule>
  </conditionalFormatting>
  <conditionalFormatting sqref="I86">
    <cfRule type="expression" dxfId="329" priority="123">
      <formula>$Q$44&gt;0</formula>
    </cfRule>
  </conditionalFormatting>
  <conditionalFormatting sqref="H77">
    <cfRule type="expression" dxfId="328" priority="122">
      <formula>P77=2</formula>
    </cfRule>
  </conditionalFormatting>
  <conditionalFormatting sqref="H81">
    <cfRule type="expression" dxfId="327" priority="121">
      <formula>P81=2</formula>
    </cfRule>
  </conditionalFormatting>
  <conditionalFormatting sqref="H82">
    <cfRule type="expression" dxfId="326" priority="120">
      <formula>P82=2</formula>
    </cfRule>
  </conditionalFormatting>
  <conditionalFormatting sqref="H83">
    <cfRule type="expression" dxfId="325" priority="119">
      <formula>P83=2</formula>
    </cfRule>
  </conditionalFormatting>
  <conditionalFormatting sqref="H84">
    <cfRule type="expression" dxfId="324" priority="118">
      <formula>P84=2</formula>
    </cfRule>
  </conditionalFormatting>
  <conditionalFormatting sqref="H85">
    <cfRule type="expression" dxfId="323" priority="117">
      <formula>P85=2</formula>
    </cfRule>
  </conditionalFormatting>
  <conditionalFormatting sqref="H80">
    <cfRule type="expression" dxfId="322" priority="116">
      <formula>P80=2</formula>
    </cfRule>
  </conditionalFormatting>
  <conditionalFormatting sqref="I77">
    <cfRule type="expression" dxfId="321" priority="107">
      <formula>P77=2</formula>
    </cfRule>
    <cfRule type="expression" dxfId="320" priority="108">
      <formula>Q77=0</formula>
    </cfRule>
    <cfRule type="expression" dxfId="319" priority="109">
      <formula>Q77=1</formula>
    </cfRule>
  </conditionalFormatting>
  <conditionalFormatting sqref="M86">
    <cfRule type="expression" dxfId="318" priority="103">
      <formula>$R$44&gt;0</formula>
    </cfRule>
  </conditionalFormatting>
  <conditionalFormatting sqref="M78:M82">
    <cfRule type="expression" dxfId="317" priority="104">
      <formula>P78=2</formula>
    </cfRule>
    <cfRule type="expression" dxfId="316" priority="105">
      <formula>R78=0</formula>
    </cfRule>
    <cfRule type="expression" dxfId="315" priority="106">
      <formula>R78=1</formula>
    </cfRule>
  </conditionalFormatting>
  <conditionalFormatting sqref="L77">
    <cfRule type="expression" dxfId="314" priority="102">
      <formula>T77=2</formula>
    </cfRule>
  </conditionalFormatting>
  <conditionalFormatting sqref="E80">
    <cfRule type="expression" dxfId="313" priority="98">
      <formula>E79&lt;&gt;"&gt;"</formula>
    </cfRule>
    <cfRule type="expression" dxfId="312" priority="99">
      <formula>E79="&gt;"</formula>
    </cfRule>
  </conditionalFormatting>
  <conditionalFormatting sqref="E79">
    <cfRule type="expression" dxfId="311" priority="100">
      <formula>E78&lt;&gt;"&gt;"</formula>
    </cfRule>
    <cfRule type="expression" dxfId="310" priority="101">
      <formula>E78="&gt;"</formula>
    </cfRule>
  </conditionalFormatting>
  <conditionalFormatting sqref="E81">
    <cfRule type="expression" dxfId="309" priority="96">
      <formula>E80&lt;&gt;"&gt;"</formula>
    </cfRule>
    <cfRule type="expression" dxfId="308" priority="97">
      <formula>E80="&gt;"</formula>
    </cfRule>
  </conditionalFormatting>
  <conditionalFormatting sqref="E82">
    <cfRule type="expression" dxfId="307" priority="94">
      <formula>E81&lt;&gt;"&gt;"</formula>
    </cfRule>
    <cfRule type="expression" dxfId="306" priority="95">
      <formula>E81="&gt;"</formula>
    </cfRule>
  </conditionalFormatting>
  <conditionalFormatting sqref="E78:E83">
    <cfRule type="expression" dxfId="305" priority="92">
      <formula>E77&lt;&gt;"&gt;"</formula>
    </cfRule>
    <cfRule type="expression" dxfId="304" priority="93">
      <formula>E77="&gt;"</formula>
    </cfRule>
  </conditionalFormatting>
  <conditionalFormatting sqref="E84">
    <cfRule type="expression" dxfId="303" priority="90">
      <formula>E83&lt;&gt;"&gt;"</formula>
    </cfRule>
    <cfRule type="expression" dxfId="302" priority="91">
      <formula>E83="&gt;"</formula>
    </cfRule>
  </conditionalFormatting>
  <conditionalFormatting sqref="E85">
    <cfRule type="expression" dxfId="301" priority="89">
      <formula>E84="&gt;"</formula>
    </cfRule>
  </conditionalFormatting>
  <conditionalFormatting sqref="L78:L80">
    <cfRule type="expression" dxfId="300" priority="87">
      <formula>P78=2</formula>
    </cfRule>
  </conditionalFormatting>
  <conditionalFormatting sqref="L81">
    <cfRule type="expression" dxfId="299" priority="86">
      <formula>P81=2</formula>
    </cfRule>
  </conditionalFormatting>
  <conditionalFormatting sqref="L82">
    <cfRule type="expression" dxfId="298" priority="85">
      <formula>P82=2</formula>
    </cfRule>
  </conditionalFormatting>
  <conditionalFormatting sqref="L83">
    <cfRule type="expression" dxfId="297" priority="84">
      <formula>P83=2</formula>
    </cfRule>
  </conditionalFormatting>
  <conditionalFormatting sqref="L84">
    <cfRule type="expression" dxfId="296" priority="83">
      <formula>P84=2</formula>
    </cfRule>
  </conditionalFormatting>
  <conditionalFormatting sqref="L85">
    <cfRule type="expression" dxfId="295" priority="82">
      <formula>P85=2</formula>
    </cfRule>
  </conditionalFormatting>
  <conditionalFormatting sqref="L78">
    <cfRule type="expression" dxfId="294" priority="81">
      <formula>T78=2</formula>
    </cfRule>
  </conditionalFormatting>
  <conditionalFormatting sqref="L79">
    <cfRule type="expression" dxfId="293" priority="80">
      <formula>T79=2</formula>
    </cfRule>
  </conditionalFormatting>
  <conditionalFormatting sqref="H78">
    <cfRule type="expression" dxfId="292" priority="79">
      <formula>P78=2</formula>
    </cfRule>
  </conditionalFormatting>
  <conditionalFormatting sqref="H79:H85">
    <cfRule type="expression" dxfId="291" priority="78">
      <formula>P79=2</formula>
    </cfRule>
  </conditionalFormatting>
  <conditionalFormatting sqref="M83">
    <cfRule type="expression" dxfId="290" priority="75">
      <formula>P83=2</formula>
    </cfRule>
    <cfRule type="expression" dxfId="289" priority="76">
      <formula>R83=0</formula>
    </cfRule>
    <cfRule type="expression" dxfId="288" priority="77">
      <formula>R83=1</formula>
    </cfRule>
  </conditionalFormatting>
  <conditionalFormatting sqref="M84">
    <cfRule type="expression" dxfId="287" priority="72">
      <formula>P84=2</formula>
    </cfRule>
    <cfRule type="expression" dxfId="286" priority="73">
      <formula>R84=0</formula>
    </cfRule>
    <cfRule type="expression" dxfId="285" priority="74">
      <formula>R84=1</formula>
    </cfRule>
  </conditionalFormatting>
  <conditionalFormatting sqref="M85">
    <cfRule type="expression" dxfId="284" priority="69">
      <formula>P85=2</formula>
    </cfRule>
    <cfRule type="expression" dxfId="283" priority="70">
      <formula>R85=0</formula>
    </cfRule>
    <cfRule type="expression" dxfId="282" priority="71">
      <formula>R85=1</formula>
    </cfRule>
  </conditionalFormatting>
  <conditionalFormatting sqref="M77:M85">
    <cfRule type="expression" dxfId="281" priority="66">
      <formula>P77=2</formula>
    </cfRule>
    <cfRule type="expression" dxfId="280" priority="67">
      <formula>R77=0</formula>
    </cfRule>
    <cfRule type="expression" dxfId="279" priority="68">
      <formula>R77=1</formula>
    </cfRule>
  </conditionalFormatting>
  <conditionalFormatting sqref="E78">
    <cfRule type="expression" dxfId="278" priority="64">
      <formula>E77&lt;&gt;"&gt;"</formula>
    </cfRule>
    <cfRule type="expression" dxfId="277" priority="65">
      <formula>E77="&gt;"</formula>
    </cfRule>
  </conditionalFormatting>
  <conditionalFormatting sqref="I78:I85">
    <cfRule type="expression" dxfId="276" priority="59">
      <formula>P78=2</formula>
    </cfRule>
    <cfRule type="expression" dxfId="275" priority="60">
      <formula>Q78=0</formula>
    </cfRule>
    <cfRule type="expression" dxfId="274" priority="61">
      <formula>Q78=1</formula>
    </cfRule>
  </conditionalFormatting>
  <conditionalFormatting sqref="E79">
    <cfRule type="expression" dxfId="273" priority="49">
      <formula>E78&lt;&gt;"&gt;"</formula>
    </cfRule>
    <cfRule type="expression" dxfId="272" priority="50">
      <formula>E78="&gt;"</formula>
    </cfRule>
  </conditionalFormatting>
  <conditionalFormatting sqref="E78">
    <cfRule type="expression" dxfId="271" priority="47">
      <formula>E77&lt;&gt;"&gt;"</formula>
    </cfRule>
    <cfRule type="expression" dxfId="270" priority="48">
      <formula>E77="&gt;"</formula>
    </cfRule>
  </conditionalFormatting>
  <conditionalFormatting sqref="E41">
    <cfRule type="expression" dxfId="263" priority="21">
      <formula>E40&lt;&gt;"&gt;"</formula>
    </cfRule>
    <cfRule type="expression" dxfId="262" priority="22">
      <formula>E40="&gt;"</formula>
    </cfRule>
  </conditionalFormatting>
  <conditionalFormatting sqref="E40">
    <cfRule type="expression" dxfId="261" priority="19">
      <formula>E39&lt;&gt;"&gt;"</formula>
    </cfRule>
    <cfRule type="expression" dxfId="260" priority="20">
      <formula>E39="&gt;"</formula>
    </cfRule>
  </conditionalFormatting>
  <conditionalFormatting sqref="E39">
    <cfRule type="expression" dxfId="259" priority="17">
      <formula>E38&lt;&gt;"&gt;"</formula>
    </cfRule>
    <cfRule type="expression" dxfId="258" priority="18">
      <formula>E38="&gt;"</formula>
    </cfRule>
  </conditionalFormatting>
  <conditionalFormatting sqref="E38">
    <cfRule type="expression" dxfId="257" priority="15">
      <formula>E37&lt;&gt;"&gt;"</formula>
    </cfRule>
    <cfRule type="expression" dxfId="256" priority="16">
      <formula>E37="&gt;"</formula>
    </cfRule>
  </conditionalFormatting>
  <conditionalFormatting sqref="E37">
    <cfRule type="expression" dxfId="255" priority="13">
      <formula>E36&lt;&gt;"&gt;"</formula>
    </cfRule>
    <cfRule type="expression" dxfId="254" priority="14">
      <formula>E36="&gt;"</formula>
    </cfRule>
  </conditionalFormatting>
  <conditionalFormatting sqref="E36">
    <cfRule type="expression" dxfId="253" priority="11">
      <formula>E35&lt;&gt;"&gt;"</formula>
    </cfRule>
    <cfRule type="expression" dxfId="252" priority="12">
      <formula>E35="&gt;"</formula>
    </cfRule>
  </conditionalFormatting>
  <conditionalFormatting sqref="E35">
    <cfRule type="expression" dxfId="251" priority="9">
      <formula>E34&lt;&gt;"&gt;"</formula>
    </cfRule>
    <cfRule type="expression" dxfId="250" priority="10">
      <formula>E34="&gt;"</formula>
    </cfRule>
  </conditionalFormatting>
  <conditionalFormatting sqref="E79">
    <cfRule type="expression" dxfId="15" priority="7">
      <formula>E78&lt;&gt;"&gt;"</formula>
    </cfRule>
    <cfRule type="expression" dxfId="14" priority="8">
      <formula>E78="&gt;"</formula>
    </cfRule>
  </conditionalFormatting>
  <conditionalFormatting sqref="E78">
    <cfRule type="expression" dxfId="13" priority="5">
      <formula>E77&lt;&gt;"&gt;"</formula>
    </cfRule>
    <cfRule type="expression" dxfId="12" priority="6">
      <formula>E77="&gt;"</formula>
    </cfRule>
  </conditionalFormatting>
  <conditionalFormatting sqref="E77">
    <cfRule type="expression" dxfId="11" priority="3">
      <formula>E76&lt;&gt;"&gt;"</formula>
    </cfRule>
    <cfRule type="expression" dxfId="10" priority="4">
      <formula>E76="&gt;"</formula>
    </cfRule>
  </conditionalFormatting>
  <conditionalFormatting sqref="E77">
    <cfRule type="expression" dxfId="9" priority="1">
      <formula>E76&lt;&gt;"&gt;"</formula>
    </cfRule>
    <cfRule type="expression" dxfId="8" priority="2">
      <formula>E76="&gt;"</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0"/>
  <sheetViews>
    <sheetView showGridLines="0" zoomScale="80" zoomScaleNormal="80" workbookViewId="0">
      <selection activeCell="C17" sqref="C17"/>
    </sheetView>
  </sheetViews>
  <sheetFormatPr defaultColWidth="0" defaultRowHeight="0" customHeight="1" zeroHeight="1" x14ac:dyDescent="0.3"/>
  <cols>
    <col min="1" max="1" width="3.6640625" style="54" customWidth="1"/>
    <col min="2" max="2" width="6.109375" style="54" customWidth="1"/>
    <col min="3" max="3" width="47.44140625" style="51" customWidth="1"/>
    <col min="4" max="4" width="23.33203125" style="54" customWidth="1"/>
    <col min="5" max="10" width="15.6640625" style="53" customWidth="1"/>
    <col min="11" max="12" width="15.6640625" style="102" customWidth="1"/>
    <col min="13" max="13" width="15.6640625" style="54" customWidth="1"/>
    <col min="14" max="14" width="3.6640625" style="54" customWidth="1"/>
    <col min="15" max="17" width="9.33203125" style="54" hidden="1" customWidth="1"/>
    <col min="18" max="18" width="8.6640625" style="54" hidden="1" customWidth="1"/>
    <col min="19" max="20" width="23.6640625" style="54" hidden="1" customWidth="1"/>
    <col min="21" max="27" width="8.88671875" style="54" hidden="1" customWidth="1"/>
    <col min="28" max="16384" width="29" style="54" hidden="1"/>
  </cols>
  <sheetData>
    <row r="1" spans="1:21" ht="16.2" x14ac:dyDescent="0.3">
      <c r="A1" s="436"/>
      <c r="B1" s="437"/>
      <c r="J1" s="127"/>
      <c r="K1" s="127"/>
      <c r="L1" s="127"/>
    </row>
    <row r="2" spans="1:21" s="59" customFormat="1" ht="22.2" x14ac:dyDescent="0.3">
      <c r="C2" s="55" t="s">
        <v>81</v>
      </c>
      <c r="D2" s="128"/>
      <c r="E2" s="62"/>
      <c r="F2" s="128"/>
      <c r="G2" s="128"/>
      <c r="H2" s="128"/>
      <c r="I2" s="128"/>
      <c r="J2" s="129"/>
      <c r="K2" s="129"/>
      <c r="L2" s="129"/>
      <c r="M2" s="130"/>
      <c r="N2" s="54"/>
      <c r="O2" s="54"/>
      <c r="P2" s="131"/>
      <c r="Q2" s="131"/>
      <c r="R2" s="131"/>
      <c r="S2" s="131"/>
      <c r="T2" s="131"/>
      <c r="U2" s="131"/>
    </row>
    <row r="3" spans="1:21" s="50" customFormat="1" ht="17.399999999999999" x14ac:dyDescent="0.3">
      <c r="C3" s="60" t="s">
        <v>82</v>
      </c>
      <c r="D3" s="65"/>
      <c r="E3" s="65"/>
      <c r="F3" s="65"/>
      <c r="G3" s="65"/>
      <c r="H3" s="65"/>
      <c r="I3" s="65"/>
      <c r="J3" s="129"/>
      <c r="K3" s="129"/>
      <c r="L3" s="129"/>
      <c r="M3" s="132"/>
      <c r="N3" s="54"/>
      <c r="O3" s="54"/>
      <c r="P3" s="133"/>
      <c r="Q3" s="133"/>
      <c r="R3" s="133"/>
      <c r="S3" s="133"/>
      <c r="T3" s="133"/>
      <c r="U3" s="133"/>
    </row>
    <row r="4" spans="1:21" s="50" customFormat="1" ht="16.2" x14ac:dyDescent="0.3">
      <c r="C4" s="63" t="s">
        <v>124</v>
      </c>
      <c r="D4" s="65"/>
      <c r="E4" s="65"/>
      <c r="F4" s="65"/>
      <c r="G4" s="65"/>
      <c r="H4" s="65"/>
      <c r="I4" s="65"/>
      <c r="J4" s="129"/>
      <c r="K4" s="129"/>
      <c r="L4" s="129"/>
      <c r="M4" s="132"/>
      <c r="N4" s="54"/>
      <c r="O4" s="54"/>
      <c r="P4" s="133"/>
      <c r="Q4" s="133"/>
      <c r="R4" s="133"/>
      <c r="S4" s="133"/>
      <c r="T4" s="133"/>
      <c r="U4" s="133"/>
    </row>
    <row r="5" spans="1:21" s="50" customFormat="1" ht="16.2" x14ac:dyDescent="0.3">
      <c r="C5" s="19" t="s">
        <v>83</v>
      </c>
      <c r="D5" s="65"/>
      <c r="E5" s="65"/>
      <c r="F5" s="65"/>
      <c r="G5" s="65"/>
      <c r="H5" s="65"/>
      <c r="I5" s="65"/>
      <c r="J5" s="129"/>
      <c r="K5" s="129"/>
      <c r="L5" s="129"/>
      <c r="M5" s="132"/>
      <c r="N5" s="54"/>
      <c r="O5" s="54"/>
      <c r="P5" s="133"/>
      <c r="Q5" s="133"/>
      <c r="R5" s="133"/>
      <c r="S5" s="133"/>
      <c r="T5" s="133"/>
      <c r="U5" s="133"/>
    </row>
    <row r="6" spans="1:21" s="50" customFormat="1" ht="16.2" x14ac:dyDescent="0.3">
      <c r="C6" s="66" t="s">
        <v>31</v>
      </c>
      <c r="D6" s="65"/>
      <c r="E6" s="65"/>
      <c r="F6" s="65"/>
      <c r="G6" s="65"/>
      <c r="H6" s="65"/>
      <c r="I6" s="65"/>
      <c r="J6" s="129"/>
      <c r="K6" s="129"/>
      <c r="L6" s="129"/>
      <c r="M6" s="132"/>
      <c r="N6" s="54"/>
      <c r="O6" s="54"/>
      <c r="P6" s="133"/>
      <c r="Q6" s="133"/>
      <c r="R6" s="133"/>
      <c r="S6" s="133"/>
      <c r="T6" s="133"/>
      <c r="U6" s="133"/>
    </row>
    <row r="7" spans="1:21" s="50" customFormat="1" ht="16.2" x14ac:dyDescent="0.3">
      <c r="C7" s="68"/>
      <c r="D7" s="134"/>
      <c r="E7" s="70"/>
      <c r="F7" s="135"/>
      <c r="G7" s="135"/>
      <c r="H7" s="135"/>
      <c r="I7" s="70"/>
      <c r="J7" s="129"/>
      <c r="K7" s="129"/>
      <c r="L7" s="129"/>
      <c r="M7" s="132"/>
      <c r="N7" s="54"/>
      <c r="O7" s="54"/>
      <c r="P7" s="133"/>
      <c r="Q7" s="133"/>
      <c r="R7" s="133"/>
      <c r="S7" s="133"/>
      <c r="T7" s="133"/>
      <c r="U7" s="133"/>
    </row>
    <row r="8" spans="1:21" s="50" customFormat="1" ht="16.2" x14ac:dyDescent="0.3">
      <c r="C8" s="75"/>
      <c r="D8" s="118"/>
      <c r="E8" s="118"/>
      <c r="F8" s="118"/>
      <c r="G8" s="118"/>
      <c r="H8" s="118"/>
      <c r="I8" s="118"/>
      <c r="J8" s="127"/>
      <c r="K8" s="127"/>
      <c r="L8" s="127"/>
      <c r="M8" s="133"/>
      <c r="N8" s="54"/>
      <c r="O8" s="54"/>
      <c r="P8" s="133"/>
      <c r="Q8" s="133"/>
      <c r="R8" s="133"/>
      <c r="S8" s="133"/>
      <c r="T8" s="133"/>
      <c r="U8" s="133"/>
    </row>
    <row r="9" spans="1:21" s="50" customFormat="1" ht="16.2" x14ac:dyDescent="0.3">
      <c r="C9" s="78" t="s">
        <v>9</v>
      </c>
      <c r="D9" s="80"/>
      <c r="E9" s="80"/>
      <c r="F9" s="434" t="s">
        <v>103</v>
      </c>
      <c r="G9" s="435"/>
      <c r="H9" s="136" t="s">
        <v>102</v>
      </c>
      <c r="I9" s="80"/>
      <c r="J9" s="80"/>
      <c r="K9" s="80"/>
      <c r="L9" s="80"/>
      <c r="M9" s="119"/>
      <c r="N9" s="54"/>
      <c r="O9" s="54"/>
      <c r="P9" s="133"/>
      <c r="Q9" s="133"/>
      <c r="R9" s="133"/>
      <c r="S9" s="133"/>
      <c r="T9" s="133"/>
      <c r="U9" s="133"/>
    </row>
    <row r="10" spans="1:21" s="50" customFormat="1" ht="13.8" x14ac:dyDescent="0.3">
      <c r="C10" s="120"/>
      <c r="D10" s="126" t="s">
        <v>23</v>
      </c>
      <c r="E10" s="126" t="s">
        <v>24</v>
      </c>
      <c r="F10" s="126" t="s">
        <v>25</v>
      </c>
      <c r="G10" s="126" t="s">
        <v>26</v>
      </c>
      <c r="H10" s="126" t="s">
        <v>57</v>
      </c>
      <c r="I10" s="126" t="s">
        <v>64</v>
      </c>
      <c r="J10" s="126" t="s">
        <v>65</v>
      </c>
      <c r="K10" s="126" t="s">
        <v>66</v>
      </c>
      <c r="L10" s="126" t="s">
        <v>67</v>
      </c>
      <c r="M10" s="126" t="s">
        <v>68</v>
      </c>
      <c r="N10" s="54"/>
      <c r="O10" s="54"/>
      <c r="P10" s="133"/>
      <c r="Q10" s="133"/>
      <c r="R10" s="133"/>
      <c r="S10" s="133"/>
      <c r="T10" s="133"/>
      <c r="U10" s="133"/>
    </row>
    <row r="11" spans="1:21" s="50" customFormat="1" ht="13.8" x14ac:dyDescent="0.3">
      <c r="C11" s="124" t="s">
        <v>126</v>
      </c>
      <c r="D11" s="244">
        <f>+'0b. Dimensonering'!C19</f>
        <v>14</v>
      </c>
      <c r="E11" s="244">
        <f>+'0b. Dimensonering'!D19</f>
        <v>14</v>
      </c>
      <c r="F11" s="244">
        <f>+'0b. Dimensonering'!E19</f>
        <v>16</v>
      </c>
      <c r="G11" s="244">
        <f>+'0b. Dimensonering'!F19</f>
        <v>18</v>
      </c>
      <c r="H11" s="244">
        <f>+'0b. Dimensonering'!G19</f>
        <v>18</v>
      </c>
      <c r="I11" s="244">
        <f>+'0b. Dimensonering'!H19</f>
        <v>18</v>
      </c>
      <c r="J11" s="244">
        <f>+'0b. Dimensonering'!I19</f>
        <v>18</v>
      </c>
      <c r="K11" s="244">
        <f>+'0b. Dimensonering'!J19</f>
        <v>18</v>
      </c>
      <c r="L11" s="244">
        <f>+'0b. Dimensonering'!K19</f>
        <v>18</v>
      </c>
      <c r="M11" s="244">
        <f>+'0b. Dimensonering'!L19</f>
        <v>18</v>
      </c>
      <c r="N11" s="54"/>
      <c r="O11" s="54"/>
      <c r="P11" s="133"/>
      <c r="Q11" s="133"/>
      <c r="R11" s="133"/>
      <c r="S11" s="133"/>
      <c r="T11" s="133"/>
      <c r="U11" s="133"/>
    </row>
    <row r="12" spans="1:21" s="50" customFormat="1" ht="14.4" thickBot="1" x14ac:dyDescent="0.35">
      <c r="C12" s="72"/>
      <c r="D12" s="74"/>
      <c r="E12" s="74"/>
      <c r="F12" s="74"/>
      <c r="G12" s="74"/>
      <c r="H12" s="74"/>
      <c r="I12" s="74"/>
      <c r="J12" s="74"/>
      <c r="K12" s="74"/>
      <c r="L12" s="74"/>
      <c r="M12" s="74"/>
      <c r="N12" s="54"/>
      <c r="O12" s="54"/>
      <c r="P12" s="133"/>
      <c r="Q12" s="133"/>
      <c r="R12" s="133"/>
      <c r="S12" s="133"/>
      <c r="T12" s="133"/>
      <c r="U12" s="133"/>
    </row>
    <row r="13" spans="1:21" s="50" customFormat="1" ht="13.8" x14ac:dyDescent="0.3">
      <c r="C13" s="75"/>
      <c r="D13" s="118"/>
      <c r="E13" s="118"/>
      <c r="F13" s="118"/>
      <c r="G13" s="118"/>
      <c r="H13" s="118"/>
      <c r="I13" s="118"/>
      <c r="J13" s="118"/>
      <c r="K13" s="118"/>
      <c r="L13" s="118"/>
      <c r="M13" s="118"/>
      <c r="N13" s="54"/>
      <c r="O13" s="54"/>
      <c r="P13" s="133"/>
      <c r="Q13" s="133"/>
      <c r="R13" s="133"/>
      <c r="S13" s="133"/>
      <c r="T13" s="133"/>
      <c r="U13" s="133"/>
    </row>
    <row r="14" spans="1:21" s="50" customFormat="1" ht="24.6" x14ac:dyDescent="0.3">
      <c r="B14" s="142"/>
      <c r="C14" s="143" t="s">
        <v>138</v>
      </c>
      <c r="D14" s="144"/>
      <c r="E14" s="144"/>
      <c r="F14" s="145"/>
      <c r="G14" s="145"/>
      <c r="H14" s="145"/>
      <c r="I14" s="145"/>
      <c r="J14" s="145"/>
      <c r="K14" s="146"/>
      <c r="L14" s="127"/>
      <c r="M14" s="133"/>
      <c r="N14" s="54"/>
      <c r="O14" s="54"/>
      <c r="P14" s="133"/>
      <c r="Q14" s="133"/>
      <c r="R14" s="133"/>
      <c r="S14" s="133"/>
      <c r="T14" s="133"/>
      <c r="U14" s="133"/>
    </row>
    <row r="15" spans="1:21" s="50" customFormat="1" ht="16.2" x14ac:dyDescent="0.3">
      <c r="C15" s="75"/>
      <c r="D15" s="118"/>
      <c r="E15" s="118"/>
      <c r="F15" s="118"/>
      <c r="G15" s="118"/>
      <c r="H15" s="118"/>
      <c r="I15" s="118"/>
      <c r="J15" s="118"/>
      <c r="K15" s="118"/>
      <c r="L15" s="127"/>
      <c r="M15" s="133"/>
      <c r="N15" s="54"/>
      <c r="O15" s="54"/>
      <c r="P15" s="133"/>
      <c r="Q15" s="133"/>
      <c r="R15" s="133"/>
      <c r="S15" s="133"/>
      <c r="T15" s="133"/>
      <c r="U15" s="133"/>
    </row>
    <row r="16" spans="1:21" s="50" customFormat="1" ht="16.2" x14ac:dyDescent="0.3">
      <c r="C16" s="246" t="s">
        <v>141</v>
      </c>
      <c r="D16" s="147" t="s">
        <v>10</v>
      </c>
      <c r="E16" s="147" t="s">
        <v>11</v>
      </c>
      <c r="F16" s="469" t="s">
        <v>12</v>
      </c>
      <c r="G16" s="470"/>
      <c r="H16" s="470"/>
      <c r="I16" s="470"/>
      <c r="J16" s="470"/>
      <c r="K16" s="471"/>
      <c r="L16" s="127"/>
      <c r="M16" s="133"/>
      <c r="N16" s="54"/>
      <c r="O16" s="54"/>
      <c r="P16" s="133"/>
      <c r="Q16" s="133"/>
      <c r="R16" s="133"/>
      <c r="S16" s="133"/>
      <c r="T16" s="133"/>
      <c r="U16" s="133"/>
    </row>
    <row r="17" spans="2:21" s="50" customFormat="1" ht="24.6" x14ac:dyDescent="0.3">
      <c r="B17" s="142">
        <v>1</v>
      </c>
      <c r="C17" s="247" t="s">
        <v>0</v>
      </c>
      <c r="D17" s="151"/>
      <c r="E17" s="151"/>
      <c r="F17" s="472"/>
      <c r="G17" s="472"/>
      <c r="H17" s="472"/>
      <c r="I17" s="472"/>
      <c r="J17" s="472"/>
      <c r="K17" s="472"/>
      <c r="L17" s="127"/>
      <c r="M17" s="133"/>
      <c r="N17" s="54"/>
      <c r="O17" s="54"/>
      <c r="P17" s="133"/>
      <c r="Q17" s="133"/>
      <c r="R17" s="133"/>
      <c r="S17" s="133"/>
      <c r="T17" s="133"/>
      <c r="U17" s="133"/>
    </row>
    <row r="18" spans="2:21" s="50" customFormat="1" ht="24.6" x14ac:dyDescent="0.3">
      <c r="B18" s="142">
        <v>2</v>
      </c>
      <c r="C18" s="247" t="s">
        <v>0</v>
      </c>
      <c r="D18" s="151"/>
      <c r="E18" s="151"/>
      <c r="F18" s="472"/>
      <c r="G18" s="472"/>
      <c r="H18" s="472"/>
      <c r="I18" s="472"/>
      <c r="J18" s="472"/>
      <c r="K18" s="472"/>
      <c r="L18" s="127"/>
      <c r="M18" s="133"/>
      <c r="N18" s="54"/>
      <c r="O18" s="54"/>
      <c r="P18" s="133"/>
      <c r="Q18" s="133"/>
      <c r="R18" s="133"/>
      <c r="S18" s="133"/>
      <c r="T18" s="133"/>
      <c r="U18" s="133"/>
    </row>
    <row r="19" spans="2:21" s="50" customFormat="1" ht="24.6" x14ac:dyDescent="0.3">
      <c r="B19" s="142">
        <v>3</v>
      </c>
      <c r="C19" s="247" t="s">
        <v>0</v>
      </c>
      <c r="D19" s="151"/>
      <c r="E19" s="151"/>
      <c r="F19" s="472"/>
      <c r="G19" s="472"/>
      <c r="H19" s="472"/>
      <c r="I19" s="472"/>
      <c r="J19" s="472"/>
      <c r="K19" s="472"/>
      <c r="L19" s="127"/>
      <c r="M19" s="133"/>
      <c r="N19" s="54"/>
      <c r="O19" s="54"/>
      <c r="P19" s="133"/>
      <c r="Q19" s="133"/>
      <c r="R19" s="133"/>
      <c r="S19" s="133"/>
      <c r="T19" s="133"/>
      <c r="U19" s="133"/>
    </row>
    <row r="20" spans="2:21" s="50" customFormat="1" ht="14.4" thickBot="1" x14ac:dyDescent="0.35">
      <c r="C20" s="152" t="s">
        <v>33</v>
      </c>
      <c r="D20" s="74"/>
      <c r="E20" s="74"/>
      <c r="F20" s="74"/>
      <c r="G20" s="74"/>
      <c r="H20" s="74"/>
      <c r="I20" s="74"/>
      <c r="J20" s="74"/>
      <c r="K20" s="74"/>
      <c r="L20" s="74"/>
      <c r="M20" s="74"/>
      <c r="N20" s="54"/>
      <c r="O20" s="54"/>
      <c r="P20" s="133"/>
      <c r="Q20" s="133"/>
      <c r="R20" s="133"/>
      <c r="S20" s="133"/>
      <c r="T20" s="133"/>
      <c r="U20" s="133"/>
    </row>
    <row r="21" spans="2:21" s="50" customFormat="1" ht="13.8" x14ac:dyDescent="0.3">
      <c r="C21" s="75"/>
      <c r="D21" s="118"/>
      <c r="E21" s="118"/>
      <c r="F21" s="118"/>
      <c r="G21" s="118"/>
      <c r="H21" s="118"/>
      <c r="I21" s="118"/>
      <c r="J21" s="118"/>
      <c r="K21" s="118"/>
      <c r="L21" s="118"/>
      <c r="M21" s="118"/>
      <c r="N21" s="54"/>
      <c r="O21" s="54"/>
      <c r="P21" s="133"/>
      <c r="Q21" s="133"/>
      <c r="R21" s="133"/>
      <c r="S21" s="133"/>
      <c r="T21" s="133"/>
      <c r="U21" s="133"/>
    </row>
    <row r="22" spans="2:21" s="50" customFormat="1" ht="24.6" x14ac:dyDescent="0.3">
      <c r="B22" s="142">
        <v>1</v>
      </c>
      <c r="C22" s="143" t="str">
        <f>"Gebruiksrecht aanschaf " &amp; +C17 &amp; " en Onderhoud &amp; Support"</f>
        <v>Gebruiksrecht aanschaf   en Onderhoud &amp; Support</v>
      </c>
      <c r="D22" s="144"/>
      <c r="E22" s="144"/>
      <c r="F22" s="145"/>
      <c r="G22" s="145"/>
      <c r="H22" s="145"/>
      <c r="I22" s="145"/>
      <c r="J22" s="145"/>
      <c r="K22" s="145"/>
      <c r="L22" s="145"/>
      <c r="M22" s="146"/>
      <c r="N22" s="54"/>
      <c r="O22" s="54"/>
      <c r="P22" s="133"/>
      <c r="Q22" s="133"/>
      <c r="R22" s="133"/>
      <c r="S22" s="133"/>
      <c r="T22" s="133"/>
      <c r="U22" s="133"/>
    </row>
    <row r="23" spans="2:21" s="50" customFormat="1" ht="16.2" x14ac:dyDescent="0.3">
      <c r="C23" s="77"/>
      <c r="D23" s="77"/>
      <c r="E23" s="77"/>
      <c r="F23" s="77"/>
      <c r="G23" s="77"/>
      <c r="H23" s="77"/>
      <c r="I23" s="77"/>
      <c r="J23" s="77"/>
      <c r="K23" s="127"/>
      <c r="L23" s="127"/>
      <c r="M23" s="133"/>
      <c r="N23" s="54"/>
      <c r="O23" s="54"/>
      <c r="P23" s="133"/>
      <c r="Q23" s="133"/>
      <c r="R23" s="133"/>
      <c r="S23" s="133"/>
      <c r="T23" s="133"/>
      <c r="U23" s="133"/>
    </row>
    <row r="24" spans="2:21" s="50" customFormat="1" ht="16.2" x14ac:dyDescent="0.3">
      <c r="C24" s="78" t="s">
        <v>127</v>
      </c>
      <c r="D24" s="153" t="s">
        <v>0</v>
      </c>
      <c r="E24" s="155" t="s">
        <v>0</v>
      </c>
      <c r="F24" s="155" t="s">
        <v>0</v>
      </c>
      <c r="G24" s="155"/>
      <c r="H24" s="155"/>
      <c r="I24" s="156"/>
      <c r="J24" s="127"/>
      <c r="K24" s="78" t="s">
        <v>55</v>
      </c>
      <c r="L24" s="157"/>
      <c r="M24" s="158"/>
      <c r="N24" s="54"/>
      <c r="O24" s="54"/>
      <c r="P24" s="133"/>
      <c r="Q24" s="133"/>
      <c r="R24" s="133"/>
      <c r="S24" s="133"/>
    </row>
    <row r="25" spans="2:21" s="71" customFormat="1" ht="16.2" x14ac:dyDescent="0.3">
      <c r="C25" s="159"/>
      <c r="D25" s="231"/>
      <c r="E25" s="230" t="s">
        <v>38</v>
      </c>
      <c r="F25" s="230"/>
      <c r="G25" s="230"/>
      <c r="H25" s="230"/>
      <c r="I25" s="259"/>
      <c r="J25" s="260"/>
      <c r="K25" s="261"/>
      <c r="L25" s="262"/>
      <c r="M25" s="270"/>
      <c r="N25" s="271"/>
      <c r="O25" s="272"/>
      <c r="P25" s="272"/>
      <c r="Q25" s="272"/>
      <c r="R25" s="272"/>
      <c r="S25" s="272"/>
    </row>
    <row r="26" spans="2:21" s="71" customFormat="1" ht="16.2" x14ac:dyDescent="0.3">
      <c r="C26" s="264" t="s">
        <v>0</v>
      </c>
      <c r="D26" s="231" t="s">
        <v>47</v>
      </c>
      <c r="E26" s="230" t="s">
        <v>58</v>
      </c>
      <c r="F26" s="230"/>
      <c r="G26" s="230"/>
      <c r="H26" s="230"/>
      <c r="I26" s="259"/>
      <c r="J26" s="260"/>
      <c r="K26" s="261"/>
      <c r="L26" s="262"/>
      <c r="M26" s="270"/>
      <c r="N26" s="271"/>
      <c r="O26" s="272"/>
      <c r="P26" s="272"/>
      <c r="Q26" s="272"/>
      <c r="R26" s="272"/>
      <c r="S26" s="272"/>
    </row>
    <row r="27" spans="2:21" s="71" customFormat="1" ht="16.2" x14ac:dyDescent="0.3">
      <c r="C27" s="264" t="s">
        <v>35</v>
      </c>
      <c r="D27" s="232" t="str">
        <f>C28</f>
        <v xml:space="preserve"> </v>
      </c>
      <c r="E27" s="230" t="s">
        <v>49</v>
      </c>
      <c r="F27" s="230"/>
      <c r="G27" s="230"/>
      <c r="H27" s="230"/>
      <c r="I27" s="259"/>
      <c r="J27" s="260"/>
      <c r="K27" s="261"/>
      <c r="L27" s="262"/>
      <c r="M27" s="270"/>
      <c r="N27" s="271"/>
      <c r="O27" s="272"/>
      <c r="P27" s="272"/>
      <c r="Q27" s="272"/>
      <c r="R27" s="272"/>
      <c r="S27" s="272"/>
    </row>
    <row r="28" spans="2:21" s="50" customFormat="1" ht="16.2" x14ac:dyDescent="0.3">
      <c r="C28" s="269" t="s">
        <v>0</v>
      </c>
      <c r="D28" s="171">
        <v>0</v>
      </c>
      <c r="E28" s="171">
        <v>0</v>
      </c>
      <c r="F28" s="162" t="s">
        <v>0</v>
      </c>
      <c r="G28" s="162"/>
      <c r="H28" s="162"/>
      <c r="I28" s="163"/>
      <c r="J28" s="127"/>
      <c r="K28" s="172">
        <f>+E28</f>
        <v>0</v>
      </c>
      <c r="L28" s="165"/>
      <c r="M28" s="166"/>
      <c r="N28" s="54"/>
      <c r="O28" s="133"/>
      <c r="P28" s="133"/>
      <c r="Q28" s="133"/>
      <c r="R28" s="133"/>
      <c r="S28" s="133"/>
    </row>
    <row r="29" spans="2:21" s="71" customFormat="1" ht="16.2" x14ac:dyDescent="0.3">
      <c r="C29" s="258"/>
      <c r="D29" s="230"/>
      <c r="E29" s="230"/>
      <c r="F29" s="230" t="s">
        <v>0</v>
      </c>
      <c r="G29" s="230"/>
      <c r="H29" s="230" t="s">
        <v>0</v>
      </c>
      <c r="I29" s="259" t="s">
        <v>47</v>
      </c>
      <c r="J29" s="260"/>
      <c r="K29" s="261"/>
      <c r="L29" s="262"/>
      <c r="M29" s="270"/>
      <c r="N29" s="271"/>
      <c r="O29" s="272"/>
      <c r="P29" s="272"/>
      <c r="Q29" s="272"/>
      <c r="R29" s="272"/>
      <c r="S29" s="272"/>
    </row>
    <row r="30" spans="2:21" s="71" customFormat="1" ht="16.2" x14ac:dyDescent="0.3">
      <c r="C30" s="258"/>
      <c r="D30" s="230"/>
      <c r="E30" s="230"/>
      <c r="F30" s="230"/>
      <c r="G30" s="230"/>
      <c r="H30" s="230"/>
      <c r="I30" s="259" t="s">
        <v>148</v>
      </c>
      <c r="J30" s="260"/>
      <c r="K30" s="261"/>
      <c r="L30" s="262"/>
      <c r="M30" s="259" t="s">
        <v>149</v>
      </c>
      <c r="N30" s="271"/>
      <c r="O30" s="272"/>
      <c r="P30" s="272"/>
      <c r="Q30" s="272"/>
      <c r="R30" s="272"/>
      <c r="S30" s="272"/>
    </row>
    <row r="31" spans="2:21" s="71" customFormat="1" ht="16.2" x14ac:dyDescent="0.3">
      <c r="C31" s="174" t="s">
        <v>37</v>
      </c>
      <c r="D31" s="263"/>
      <c r="E31" s="263"/>
      <c r="F31" s="458" t="str">
        <f>"# "&amp;C28</f>
        <v xml:space="preserve">#  </v>
      </c>
      <c r="G31" s="263"/>
      <c r="H31" s="263" t="s">
        <v>0</v>
      </c>
      <c r="I31" s="259" t="s">
        <v>146</v>
      </c>
      <c r="J31" s="260"/>
      <c r="K31" s="261"/>
      <c r="L31" s="262"/>
      <c r="M31" s="236" t="s">
        <v>45</v>
      </c>
      <c r="N31" s="271"/>
      <c r="O31" s="272"/>
      <c r="P31" s="272"/>
      <c r="Q31" s="272"/>
      <c r="R31" s="272"/>
      <c r="S31" s="272"/>
      <c r="T31" s="272"/>
    </row>
    <row r="32" spans="2:21" s="71" customFormat="1" ht="15" customHeight="1" x14ac:dyDescent="0.3">
      <c r="C32" s="264"/>
      <c r="D32" s="460" t="str">
        <f>"# "&amp;C28</f>
        <v xml:space="preserve">#  </v>
      </c>
      <c r="E32" s="461"/>
      <c r="F32" s="462"/>
      <c r="G32" s="234" t="s">
        <v>47</v>
      </c>
      <c r="H32" s="458" t="s">
        <v>59</v>
      </c>
      <c r="I32" s="236" t="s">
        <v>147</v>
      </c>
      <c r="J32" s="260"/>
      <c r="K32" s="273" t="s">
        <v>47</v>
      </c>
      <c r="L32" s="456" t="s">
        <v>46</v>
      </c>
      <c r="M32" s="236" t="s">
        <v>150</v>
      </c>
      <c r="N32" s="271"/>
      <c r="O32" s="272"/>
      <c r="P32" s="272"/>
      <c r="Q32" s="272"/>
      <c r="R32" s="272"/>
      <c r="S32" s="272"/>
      <c r="T32" s="272"/>
    </row>
    <row r="33" spans="2:22" s="71" customFormat="1" ht="16.2" customHeight="1" x14ac:dyDescent="0.3">
      <c r="C33" s="265" t="s">
        <v>36</v>
      </c>
      <c r="D33" s="266" t="s">
        <v>13</v>
      </c>
      <c r="E33" s="267" t="s">
        <v>14</v>
      </c>
      <c r="F33" s="238" t="s">
        <v>45</v>
      </c>
      <c r="G33" s="274" t="str">
        <f>C28</f>
        <v xml:space="preserve"> </v>
      </c>
      <c r="H33" s="459"/>
      <c r="I33" s="237" t="s">
        <v>145</v>
      </c>
      <c r="J33" s="260"/>
      <c r="K33" s="275" t="str">
        <f>+C28</f>
        <v xml:space="preserve"> </v>
      </c>
      <c r="L33" s="457"/>
      <c r="M33" s="237" t="s">
        <v>151</v>
      </c>
      <c r="N33" s="271"/>
      <c r="O33" s="272" t="s">
        <v>40</v>
      </c>
      <c r="P33" s="272" t="s">
        <v>40</v>
      </c>
      <c r="Q33" s="272" t="s">
        <v>40</v>
      </c>
      <c r="R33" s="276"/>
      <c r="S33" s="272"/>
      <c r="T33" s="272"/>
      <c r="U33" s="272"/>
    </row>
    <row r="34" spans="2:22" s="50" customFormat="1" ht="16.2" x14ac:dyDescent="0.3">
      <c r="B34" s="189"/>
      <c r="C34" s="228" t="s">
        <v>15</v>
      </c>
      <c r="D34" s="190">
        <v>1</v>
      </c>
      <c r="E34" s="249">
        <v>0</v>
      </c>
      <c r="F34" s="192" t="str">
        <f>IF(+E34&lt;&gt;0,E34,"&gt;")</f>
        <v>&gt;</v>
      </c>
      <c r="G34" s="193">
        <f>+$D$28</f>
        <v>0</v>
      </c>
      <c r="H34" s="194">
        <v>0</v>
      </c>
      <c r="I34" s="195">
        <f t="shared" ref="I34:I42" si="0">IF(O34=2,"",+$D$28*(1-H34))</f>
        <v>0</v>
      </c>
      <c r="J34" s="127"/>
      <c r="K34" s="193">
        <f t="shared" ref="K34:K42" si="1">IF(O34=2,"",$K$28)</f>
        <v>0</v>
      </c>
      <c r="L34" s="194">
        <v>0</v>
      </c>
      <c r="M34" s="195">
        <f t="shared" ref="M34:M42" si="2">IF(O34=2,"",+$E$28*(1-L34))</f>
        <v>0</v>
      </c>
      <c r="N34" s="54"/>
      <c r="O34" s="197">
        <f t="shared" ref="O34:O42" si="3">IF(AND(D34&lt;&gt;" ",E34="&gt;"),0,IF(AND(D34=" ",E34="&gt;"),2,1))</f>
        <v>1</v>
      </c>
      <c r="P34" s="197">
        <v>0</v>
      </c>
      <c r="Q34" s="197">
        <v>0</v>
      </c>
      <c r="R34" s="188"/>
      <c r="S34" s="133"/>
      <c r="T34" s="133"/>
    </row>
    <row r="35" spans="2:22" s="50" customFormat="1" ht="16.2" x14ac:dyDescent="0.3">
      <c r="B35" s="189"/>
      <c r="C35" s="256" t="s">
        <v>16</v>
      </c>
      <c r="D35" s="190">
        <f t="shared" ref="D35:D41" si="4">IF(ISERROR(+E34+1)," ",E34+1)</f>
        <v>1</v>
      </c>
      <c r="E35" s="249" t="s">
        <v>0</v>
      </c>
      <c r="F35" s="192" t="str">
        <f t="shared" ref="F35:F42" si="5">IF(O35=2,"",IF(+E35&lt;&gt;0,E35,"&gt;"))</f>
        <v xml:space="preserve"> </v>
      </c>
      <c r="G35" s="193">
        <f t="shared" ref="G35:G42" si="6">IF(O35=2," ",+$D$28)</f>
        <v>0</v>
      </c>
      <c r="H35" s="194">
        <v>0</v>
      </c>
      <c r="I35" s="195">
        <f t="shared" si="0"/>
        <v>0</v>
      </c>
      <c r="J35" s="127"/>
      <c r="K35" s="193">
        <f t="shared" si="1"/>
        <v>0</v>
      </c>
      <c r="L35" s="194">
        <v>0</v>
      </c>
      <c r="M35" s="195">
        <f t="shared" si="2"/>
        <v>0</v>
      </c>
      <c r="N35" s="54"/>
      <c r="O35" s="197">
        <f t="shared" si="3"/>
        <v>1</v>
      </c>
      <c r="P35" s="197">
        <f t="shared" ref="P35:P42" si="7">IF(O35&lt;&gt;2,IF(I35&gt;I34,1,0),0)</f>
        <v>0</v>
      </c>
      <c r="Q35" s="197">
        <f t="shared" ref="Q35:Q42" si="8">IF(O35&lt;&gt;2,IF(M35&gt;M34,1,0),0)</f>
        <v>0</v>
      </c>
      <c r="R35" s="188"/>
      <c r="S35" s="133"/>
      <c r="T35" s="133"/>
    </row>
    <row r="36" spans="2:22" s="50" customFormat="1" ht="16.2" x14ac:dyDescent="0.3">
      <c r="B36" s="189"/>
      <c r="C36" s="257" t="s">
        <v>17</v>
      </c>
      <c r="D36" s="190" t="str">
        <f t="shared" si="4"/>
        <v xml:space="preserve"> </v>
      </c>
      <c r="E36" s="249" t="s">
        <v>0</v>
      </c>
      <c r="F36" s="192" t="str">
        <f t="shared" si="5"/>
        <v xml:space="preserve"> </v>
      </c>
      <c r="G36" s="193">
        <f t="shared" si="6"/>
        <v>0</v>
      </c>
      <c r="H36" s="194">
        <v>0</v>
      </c>
      <c r="I36" s="195">
        <f t="shared" si="0"/>
        <v>0</v>
      </c>
      <c r="J36" s="127"/>
      <c r="K36" s="193">
        <f t="shared" si="1"/>
        <v>0</v>
      </c>
      <c r="L36" s="194">
        <v>0</v>
      </c>
      <c r="M36" s="195">
        <f t="shared" si="2"/>
        <v>0</v>
      </c>
      <c r="N36" s="54"/>
      <c r="O36" s="197">
        <f t="shared" si="3"/>
        <v>1</v>
      </c>
      <c r="P36" s="197">
        <f t="shared" si="7"/>
        <v>0</v>
      </c>
      <c r="Q36" s="197">
        <f t="shared" si="8"/>
        <v>0</v>
      </c>
      <c r="R36" s="188"/>
      <c r="S36" s="133"/>
      <c r="T36" s="133"/>
    </row>
    <row r="37" spans="2:22" s="50" customFormat="1" ht="16.2" x14ac:dyDescent="0.3">
      <c r="B37" s="189"/>
      <c r="C37" s="257" t="s">
        <v>18</v>
      </c>
      <c r="D37" s="190" t="str">
        <f t="shared" si="4"/>
        <v xml:space="preserve"> </v>
      </c>
      <c r="E37" s="249" t="s">
        <v>0</v>
      </c>
      <c r="F37" s="192" t="str">
        <f t="shared" si="5"/>
        <v xml:space="preserve"> </v>
      </c>
      <c r="G37" s="193">
        <f t="shared" si="6"/>
        <v>0</v>
      </c>
      <c r="H37" s="194">
        <v>0</v>
      </c>
      <c r="I37" s="195">
        <f t="shared" si="0"/>
        <v>0</v>
      </c>
      <c r="J37" s="127"/>
      <c r="K37" s="193">
        <f t="shared" si="1"/>
        <v>0</v>
      </c>
      <c r="L37" s="194">
        <v>0</v>
      </c>
      <c r="M37" s="195">
        <f t="shared" si="2"/>
        <v>0</v>
      </c>
      <c r="N37" s="54"/>
      <c r="O37" s="197">
        <f t="shared" si="3"/>
        <v>1</v>
      </c>
      <c r="P37" s="197">
        <f t="shared" si="7"/>
        <v>0</v>
      </c>
      <c r="Q37" s="197">
        <f t="shared" si="8"/>
        <v>0</v>
      </c>
      <c r="R37" s="188"/>
      <c r="S37" s="133"/>
      <c r="T37" s="133"/>
    </row>
    <row r="38" spans="2:22" s="50" customFormat="1" ht="16.2" x14ac:dyDescent="0.3">
      <c r="B38" s="189"/>
      <c r="C38" s="228" t="s">
        <v>19</v>
      </c>
      <c r="D38" s="190" t="str">
        <f t="shared" si="4"/>
        <v xml:space="preserve"> </v>
      </c>
      <c r="E38" s="249" t="s">
        <v>34</v>
      </c>
      <c r="F38" s="192" t="str">
        <f t="shared" si="5"/>
        <v/>
      </c>
      <c r="G38" s="193" t="str">
        <f t="shared" si="6"/>
        <v xml:space="preserve"> </v>
      </c>
      <c r="H38" s="194"/>
      <c r="I38" s="195" t="str">
        <f t="shared" si="0"/>
        <v/>
      </c>
      <c r="J38" s="127"/>
      <c r="K38" s="193" t="str">
        <f t="shared" si="1"/>
        <v/>
      </c>
      <c r="L38" s="194"/>
      <c r="M38" s="195" t="str">
        <f t="shared" si="2"/>
        <v/>
      </c>
      <c r="N38" s="54"/>
      <c r="O38" s="197">
        <f t="shared" si="3"/>
        <v>2</v>
      </c>
      <c r="P38" s="197">
        <f t="shared" si="7"/>
        <v>0</v>
      </c>
      <c r="Q38" s="197">
        <f t="shared" si="8"/>
        <v>0</v>
      </c>
      <c r="R38" s="188"/>
      <c r="S38" s="133"/>
      <c r="T38" s="133"/>
    </row>
    <row r="39" spans="2:22" s="50" customFormat="1" ht="16.2" x14ac:dyDescent="0.3">
      <c r="B39" s="189"/>
      <c r="C39" s="256" t="s">
        <v>20</v>
      </c>
      <c r="D39" s="190" t="str">
        <f t="shared" si="4"/>
        <v xml:space="preserve"> </v>
      </c>
      <c r="E39" s="249" t="s">
        <v>34</v>
      </c>
      <c r="F39" s="192" t="str">
        <f t="shared" si="5"/>
        <v/>
      </c>
      <c r="G39" s="193" t="str">
        <f t="shared" si="6"/>
        <v xml:space="preserve"> </v>
      </c>
      <c r="H39" s="194"/>
      <c r="I39" s="195" t="str">
        <f t="shared" si="0"/>
        <v/>
      </c>
      <c r="J39" s="127"/>
      <c r="K39" s="193" t="str">
        <f t="shared" si="1"/>
        <v/>
      </c>
      <c r="L39" s="194"/>
      <c r="M39" s="195" t="str">
        <f t="shared" si="2"/>
        <v/>
      </c>
      <c r="N39" s="54"/>
      <c r="O39" s="197">
        <f t="shared" si="3"/>
        <v>2</v>
      </c>
      <c r="P39" s="197">
        <f t="shared" si="7"/>
        <v>0</v>
      </c>
      <c r="Q39" s="197">
        <f t="shared" si="8"/>
        <v>0</v>
      </c>
      <c r="R39" s="188"/>
      <c r="S39" s="133"/>
      <c r="T39" s="133"/>
    </row>
    <row r="40" spans="2:22" s="50" customFormat="1" ht="16.2" x14ac:dyDescent="0.3">
      <c r="B40" s="189"/>
      <c r="C40" s="256" t="s">
        <v>21</v>
      </c>
      <c r="D40" s="190" t="str">
        <f t="shared" si="4"/>
        <v xml:space="preserve"> </v>
      </c>
      <c r="E40" s="249" t="s">
        <v>34</v>
      </c>
      <c r="F40" s="192" t="str">
        <f t="shared" si="5"/>
        <v/>
      </c>
      <c r="G40" s="193" t="str">
        <f t="shared" si="6"/>
        <v xml:space="preserve"> </v>
      </c>
      <c r="H40" s="194"/>
      <c r="I40" s="195" t="str">
        <f t="shared" si="0"/>
        <v/>
      </c>
      <c r="J40" s="127"/>
      <c r="K40" s="193" t="str">
        <f t="shared" si="1"/>
        <v/>
      </c>
      <c r="L40" s="194"/>
      <c r="M40" s="195" t="str">
        <f t="shared" si="2"/>
        <v/>
      </c>
      <c r="N40" s="54"/>
      <c r="O40" s="197">
        <f t="shared" si="3"/>
        <v>2</v>
      </c>
      <c r="P40" s="197">
        <f t="shared" si="7"/>
        <v>0</v>
      </c>
      <c r="Q40" s="197">
        <f t="shared" si="8"/>
        <v>0</v>
      </c>
      <c r="R40" s="188"/>
      <c r="S40" s="133"/>
      <c r="T40" s="133"/>
    </row>
    <row r="41" spans="2:22" s="50" customFormat="1" ht="16.2" x14ac:dyDescent="0.3">
      <c r="B41" s="189"/>
      <c r="C41" s="256" t="s">
        <v>22</v>
      </c>
      <c r="D41" s="190" t="str">
        <f t="shared" si="4"/>
        <v xml:space="preserve"> </v>
      </c>
      <c r="E41" s="249" t="s">
        <v>34</v>
      </c>
      <c r="F41" s="192" t="str">
        <f t="shared" si="5"/>
        <v/>
      </c>
      <c r="G41" s="193" t="str">
        <f t="shared" si="6"/>
        <v xml:space="preserve"> </v>
      </c>
      <c r="H41" s="194"/>
      <c r="I41" s="195" t="str">
        <f t="shared" si="0"/>
        <v/>
      </c>
      <c r="J41" s="127"/>
      <c r="K41" s="193" t="str">
        <f t="shared" si="1"/>
        <v/>
      </c>
      <c r="L41" s="194"/>
      <c r="M41" s="195" t="str">
        <f t="shared" si="2"/>
        <v/>
      </c>
      <c r="N41" s="54"/>
      <c r="O41" s="197">
        <f t="shared" si="3"/>
        <v>2</v>
      </c>
      <c r="P41" s="197">
        <f t="shared" si="7"/>
        <v>0</v>
      </c>
      <c r="Q41" s="197">
        <f t="shared" si="8"/>
        <v>0</v>
      </c>
      <c r="R41" s="188"/>
      <c r="S41" s="133"/>
      <c r="T41" s="133"/>
    </row>
    <row r="42" spans="2:22" s="50" customFormat="1" ht="16.2" x14ac:dyDescent="0.3">
      <c r="B42" s="189"/>
      <c r="C42" s="257" t="s">
        <v>43</v>
      </c>
      <c r="D42" s="190" t="str">
        <f>IF(ISERROR(+E41+1)," ",E41+1)</f>
        <v xml:space="preserve"> </v>
      </c>
      <c r="E42" s="249" t="s">
        <v>34</v>
      </c>
      <c r="F42" s="192" t="str">
        <f t="shared" si="5"/>
        <v/>
      </c>
      <c r="G42" s="193" t="str">
        <f t="shared" si="6"/>
        <v xml:space="preserve"> </v>
      </c>
      <c r="H42" s="194"/>
      <c r="I42" s="195" t="str">
        <f t="shared" si="0"/>
        <v/>
      </c>
      <c r="J42" s="127"/>
      <c r="K42" s="193" t="str">
        <f t="shared" si="1"/>
        <v/>
      </c>
      <c r="L42" s="194"/>
      <c r="M42" s="195" t="str">
        <f t="shared" si="2"/>
        <v/>
      </c>
      <c r="N42" s="54"/>
      <c r="O42" s="197">
        <f t="shared" si="3"/>
        <v>2</v>
      </c>
      <c r="P42" s="197">
        <f t="shared" si="7"/>
        <v>0</v>
      </c>
      <c r="Q42" s="197">
        <f t="shared" si="8"/>
        <v>0</v>
      </c>
      <c r="R42" s="133"/>
      <c r="S42" s="133"/>
      <c r="T42" s="133"/>
    </row>
    <row r="43" spans="2:22" s="50" customFormat="1" ht="16.2" customHeight="1" x14ac:dyDescent="0.3">
      <c r="B43" s="189"/>
      <c r="C43" s="463" t="s">
        <v>72</v>
      </c>
      <c r="D43" s="464"/>
      <c r="E43" s="464"/>
      <c r="F43" s="464"/>
      <c r="G43" s="464"/>
      <c r="H43" s="465"/>
      <c r="I43" s="250" t="str">
        <f>IF(P43=0,"OK","Fout !")</f>
        <v>OK</v>
      </c>
      <c r="J43" s="127"/>
      <c r="K43" s="127"/>
      <c r="L43" s="199"/>
      <c r="M43" s="200" t="str">
        <f>IF(Q43=0,"OK","Fout !")</f>
        <v>OK</v>
      </c>
      <c r="N43" s="54"/>
      <c r="O43" s="201"/>
      <c r="P43" s="197">
        <f>SUM(P34:P42)</f>
        <v>0</v>
      </c>
      <c r="Q43" s="197">
        <f>SUM(Q34:Q42)</f>
        <v>0</v>
      </c>
      <c r="R43" s="133"/>
      <c r="S43" s="133"/>
      <c r="T43" s="133"/>
    </row>
    <row r="44" spans="2:22" s="50" customFormat="1" ht="16.2" x14ac:dyDescent="0.3">
      <c r="B44" s="189"/>
      <c r="C44" s="466"/>
      <c r="D44" s="467"/>
      <c r="E44" s="467"/>
      <c r="F44" s="467"/>
      <c r="G44" s="467"/>
      <c r="H44" s="468"/>
      <c r="I44" s="199"/>
      <c r="J44" s="127"/>
      <c r="K44" s="127"/>
      <c r="L44" s="127"/>
      <c r="M44" s="127"/>
      <c r="N44" s="54"/>
      <c r="O44" s="201"/>
      <c r="P44" s="197"/>
      <c r="Q44" s="202"/>
      <c r="R44" s="133"/>
      <c r="S44" s="133"/>
      <c r="T44" s="133"/>
    </row>
    <row r="45" spans="2:22" s="50" customFormat="1" ht="16.2" x14ac:dyDescent="0.3">
      <c r="B45" s="189"/>
      <c r="C45" s="133"/>
      <c r="D45" s="77"/>
      <c r="E45" s="77"/>
      <c r="F45" s="77"/>
      <c r="G45" s="77"/>
      <c r="H45" s="199"/>
      <c r="I45" s="199"/>
      <c r="J45" s="102"/>
      <c r="L45" s="127"/>
      <c r="M45" s="127"/>
      <c r="N45" s="54"/>
      <c r="O45" s="127"/>
      <c r="P45" s="127"/>
      <c r="Q45" s="201"/>
      <c r="R45" s="197"/>
      <c r="S45" s="133"/>
      <c r="T45" s="133"/>
      <c r="U45" s="133"/>
      <c r="V45" s="133"/>
    </row>
    <row r="46" spans="2:22" s="50" customFormat="1" ht="16.2" x14ac:dyDescent="0.3">
      <c r="C46" s="143" t="s">
        <v>52</v>
      </c>
      <c r="D46" s="126" t="str">
        <f t="shared" ref="D46:M46" si="9">+D10</f>
        <v>Jaar 1</v>
      </c>
      <c r="E46" s="126" t="str">
        <f t="shared" si="9"/>
        <v>Jaar 2</v>
      </c>
      <c r="F46" s="126" t="str">
        <f t="shared" si="9"/>
        <v>Jaar 3</v>
      </c>
      <c r="G46" s="126" t="str">
        <f t="shared" si="9"/>
        <v>Jaar 4</v>
      </c>
      <c r="H46" s="126" t="str">
        <f t="shared" si="9"/>
        <v>Jaar 5</v>
      </c>
      <c r="I46" s="126" t="str">
        <f t="shared" si="9"/>
        <v>Jaar 6</v>
      </c>
      <c r="J46" s="126" t="str">
        <f t="shared" si="9"/>
        <v>Jaar 7</v>
      </c>
      <c r="K46" s="126" t="str">
        <f t="shared" si="9"/>
        <v>Jaar 8</v>
      </c>
      <c r="L46" s="126" t="str">
        <f t="shared" si="9"/>
        <v>Jaar 9</v>
      </c>
      <c r="M46" s="126" t="str">
        <f t="shared" si="9"/>
        <v>Jaar 10</v>
      </c>
      <c r="N46" s="54"/>
      <c r="O46" s="127"/>
      <c r="P46" s="127"/>
      <c r="Q46" s="133"/>
      <c r="R46" s="133"/>
      <c r="S46" s="133"/>
      <c r="T46" s="133"/>
      <c r="U46" s="133"/>
      <c r="V46" s="133"/>
    </row>
    <row r="47" spans="2:22" s="50" customFormat="1" ht="16.2" x14ac:dyDescent="0.3">
      <c r="C47" s="229" t="s">
        <v>139</v>
      </c>
      <c r="D47" s="251">
        <v>0</v>
      </c>
      <c r="E47" s="251">
        <v>0</v>
      </c>
      <c r="F47" s="251">
        <v>0</v>
      </c>
      <c r="G47" s="251">
        <v>0</v>
      </c>
      <c r="H47" s="251">
        <v>0</v>
      </c>
      <c r="I47" s="251">
        <v>0</v>
      </c>
      <c r="J47" s="251">
        <v>0</v>
      </c>
      <c r="K47" s="251">
        <v>0</v>
      </c>
      <c r="L47" s="251">
        <v>0</v>
      </c>
      <c r="M47" s="251">
        <v>0</v>
      </c>
      <c r="N47" s="54"/>
      <c r="O47" s="127"/>
      <c r="P47" s="127"/>
      <c r="Q47" s="133"/>
      <c r="R47" s="133"/>
      <c r="S47" s="133"/>
      <c r="T47" s="133"/>
      <c r="U47" s="133"/>
      <c r="V47" s="133"/>
    </row>
    <row r="48" spans="2:22" s="50" customFormat="1" ht="16.2" x14ac:dyDescent="0.3">
      <c r="C48" s="229" t="s">
        <v>53</v>
      </c>
      <c r="D48" s="207">
        <f>+D47</f>
        <v>0</v>
      </c>
      <c r="E48" s="207">
        <f t="shared" ref="E48:M48" si="10">+E47-D47</f>
        <v>0</v>
      </c>
      <c r="F48" s="207">
        <f t="shared" si="10"/>
        <v>0</v>
      </c>
      <c r="G48" s="207">
        <f t="shared" si="10"/>
        <v>0</v>
      </c>
      <c r="H48" s="207">
        <f t="shared" si="10"/>
        <v>0</v>
      </c>
      <c r="I48" s="207">
        <f t="shared" si="10"/>
        <v>0</v>
      </c>
      <c r="J48" s="207">
        <f t="shared" si="10"/>
        <v>0</v>
      </c>
      <c r="K48" s="207">
        <f t="shared" si="10"/>
        <v>0</v>
      </c>
      <c r="L48" s="207">
        <f t="shared" si="10"/>
        <v>0</v>
      </c>
      <c r="M48" s="207">
        <f t="shared" si="10"/>
        <v>0</v>
      </c>
      <c r="N48" s="54"/>
      <c r="O48" s="127"/>
      <c r="P48" s="127"/>
      <c r="Q48" s="133"/>
      <c r="R48" s="133"/>
      <c r="S48" s="133"/>
      <c r="T48" s="133"/>
      <c r="U48" s="133"/>
      <c r="V48" s="133"/>
    </row>
    <row r="49" spans="2:21" s="50" customFormat="1" ht="13.8" x14ac:dyDescent="0.3">
      <c r="C49" s="229" t="str">
        <f>"Prijs conform staffel cumulatief"</f>
        <v>Prijs conform staffel cumulatief</v>
      </c>
      <c r="D49" s="208" t="str">
        <f>IF(ISERROR(VLOOKUP(D47,$D$34:$I$42,6,TRUE)),"",VLOOKUP(D47,$D$34:$I$42,6,TRUE))</f>
        <v/>
      </c>
      <c r="E49" s="208" t="str">
        <f t="shared" ref="E49:M49" si="11">IF(ISERROR(VLOOKUP(E47,$D$34:$I$42,6,TRUE)),"",VLOOKUP(E47,$D$34:$I$42,6,TRUE))</f>
        <v/>
      </c>
      <c r="F49" s="208" t="str">
        <f t="shared" si="11"/>
        <v/>
      </c>
      <c r="G49" s="208" t="str">
        <f t="shared" si="11"/>
        <v/>
      </c>
      <c r="H49" s="208" t="str">
        <f t="shared" si="11"/>
        <v/>
      </c>
      <c r="I49" s="208" t="str">
        <f t="shared" si="11"/>
        <v/>
      </c>
      <c r="J49" s="208" t="str">
        <f t="shared" si="11"/>
        <v/>
      </c>
      <c r="K49" s="208" t="str">
        <f t="shared" si="11"/>
        <v/>
      </c>
      <c r="L49" s="208" t="str">
        <f t="shared" si="11"/>
        <v/>
      </c>
      <c r="M49" s="208" t="str">
        <f t="shared" si="11"/>
        <v/>
      </c>
      <c r="N49" s="54"/>
      <c r="O49" s="133"/>
      <c r="P49" s="133"/>
      <c r="Q49" s="133"/>
      <c r="R49" s="133"/>
      <c r="S49" s="133"/>
      <c r="T49" s="133"/>
      <c r="U49" s="133"/>
    </row>
    <row r="50" spans="2:21" s="50" customFormat="1" ht="14.4" thickBot="1" x14ac:dyDescent="0.35">
      <c r="C50" s="229" t="s">
        <v>54</v>
      </c>
      <c r="D50" s="252">
        <f t="shared" ref="D50:M50" si="12">IF(ISERROR(+D49*D48),0,+D49*D48)</f>
        <v>0</v>
      </c>
      <c r="E50" s="252">
        <f t="shared" si="12"/>
        <v>0</v>
      </c>
      <c r="F50" s="252">
        <f t="shared" si="12"/>
        <v>0</v>
      </c>
      <c r="G50" s="252">
        <f t="shared" si="12"/>
        <v>0</v>
      </c>
      <c r="H50" s="252">
        <f t="shared" si="12"/>
        <v>0</v>
      </c>
      <c r="I50" s="252">
        <f t="shared" si="12"/>
        <v>0</v>
      </c>
      <c r="J50" s="252">
        <f t="shared" si="12"/>
        <v>0</v>
      </c>
      <c r="K50" s="252">
        <f t="shared" si="12"/>
        <v>0</v>
      </c>
      <c r="L50" s="252">
        <f t="shared" si="12"/>
        <v>0</v>
      </c>
      <c r="M50" s="252">
        <f t="shared" si="12"/>
        <v>0</v>
      </c>
      <c r="N50" s="54"/>
      <c r="O50" s="133"/>
      <c r="P50" s="133"/>
      <c r="Q50" s="133"/>
      <c r="R50" s="133"/>
      <c r="S50" s="133"/>
      <c r="T50" s="133"/>
      <c r="U50" s="133"/>
    </row>
    <row r="51" spans="2:21" s="50" customFormat="1" ht="15" thickTop="1" thickBot="1" x14ac:dyDescent="0.35">
      <c r="C51" s="205" t="s">
        <v>73</v>
      </c>
      <c r="D51" s="253">
        <f>SUM(D50:M50)</f>
        <v>0</v>
      </c>
      <c r="E51" s="77"/>
      <c r="F51" s="77"/>
      <c r="G51" s="77"/>
      <c r="H51" s="77"/>
      <c r="I51" s="77"/>
      <c r="J51" s="77"/>
      <c r="K51" s="77"/>
      <c r="L51" s="77"/>
      <c r="M51" s="77"/>
      <c r="N51" s="54"/>
      <c r="O51" s="133"/>
      <c r="P51" s="133"/>
      <c r="Q51" s="133"/>
      <c r="R51" s="133"/>
      <c r="S51" s="133"/>
      <c r="T51" s="133"/>
      <c r="U51" s="133"/>
    </row>
    <row r="52" spans="2:21" s="50" customFormat="1" ht="14.4" thickTop="1" x14ac:dyDescent="0.3">
      <c r="C52" s="77"/>
      <c r="D52" s="77"/>
      <c r="E52" s="77"/>
      <c r="F52" s="77"/>
      <c r="G52" s="77"/>
      <c r="H52" s="77"/>
      <c r="I52" s="77"/>
      <c r="J52" s="77"/>
      <c r="K52" s="77"/>
      <c r="L52" s="77"/>
      <c r="M52" s="77"/>
      <c r="N52" s="54"/>
      <c r="O52" s="133"/>
      <c r="P52" s="133"/>
      <c r="Q52" s="133"/>
      <c r="R52" s="133"/>
      <c r="S52" s="133"/>
      <c r="T52" s="133"/>
      <c r="U52" s="133"/>
    </row>
    <row r="53" spans="2:21" s="50" customFormat="1" ht="16.2" x14ac:dyDescent="0.3">
      <c r="C53" s="143" t="s">
        <v>55</v>
      </c>
      <c r="D53" s="126" t="str">
        <f>+D46</f>
        <v>Jaar 1</v>
      </c>
      <c r="E53" s="126" t="str">
        <f t="shared" ref="E53:M54" si="13">+E46</f>
        <v>Jaar 2</v>
      </c>
      <c r="F53" s="126" t="str">
        <f t="shared" si="13"/>
        <v>Jaar 3</v>
      </c>
      <c r="G53" s="126" t="str">
        <f t="shared" si="13"/>
        <v>Jaar 4</v>
      </c>
      <c r="H53" s="126" t="str">
        <f t="shared" si="13"/>
        <v>Jaar 5</v>
      </c>
      <c r="I53" s="126" t="str">
        <f t="shared" si="13"/>
        <v>Jaar 6</v>
      </c>
      <c r="J53" s="126" t="str">
        <f t="shared" si="13"/>
        <v>Jaar 7</v>
      </c>
      <c r="K53" s="126" t="str">
        <f t="shared" si="13"/>
        <v>Jaar 8</v>
      </c>
      <c r="L53" s="126" t="str">
        <f t="shared" si="13"/>
        <v>Jaar 9</v>
      </c>
      <c r="M53" s="126" t="str">
        <f t="shared" si="13"/>
        <v>Jaar 10</v>
      </c>
      <c r="N53" s="54"/>
      <c r="O53" s="133"/>
      <c r="P53" s="133"/>
      <c r="Q53" s="133"/>
      <c r="R53" s="133"/>
      <c r="S53" s="133"/>
      <c r="T53" s="133"/>
      <c r="U53" s="133"/>
    </row>
    <row r="54" spans="2:21" s="50" customFormat="1" ht="13.8" x14ac:dyDescent="0.3">
      <c r="C54" s="229" t="s">
        <v>139</v>
      </c>
      <c r="D54" s="207">
        <f>+D47</f>
        <v>0</v>
      </c>
      <c r="E54" s="207">
        <f t="shared" si="13"/>
        <v>0</v>
      </c>
      <c r="F54" s="207">
        <f t="shared" si="13"/>
        <v>0</v>
      </c>
      <c r="G54" s="207">
        <f t="shared" si="13"/>
        <v>0</v>
      </c>
      <c r="H54" s="207">
        <f t="shared" si="13"/>
        <v>0</v>
      </c>
      <c r="I54" s="207">
        <f t="shared" si="13"/>
        <v>0</v>
      </c>
      <c r="J54" s="207">
        <f t="shared" si="13"/>
        <v>0</v>
      </c>
      <c r="K54" s="207">
        <f t="shared" si="13"/>
        <v>0</v>
      </c>
      <c r="L54" s="207">
        <f t="shared" si="13"/>
        <v>0</v>
      </c>
      <c r="M54" s="207">
        <f t="shared" si="13"/>
        <v>0</v>
      </c>
      <c r="N54" s="54"/>
      <c r="O54" s="133"/>
      <c r="P54" s="133"/>
      <c r="Q54" s="133"/>
      <c r="R54" s="133"/>
      <c r="S54" s="133"/>
      <c r="T54" s="133"/>
      <c r="U54" s="133"/>
    </row>
    <row r="55" spans="2:21" s="50" customFormat="1" ht="13.8" x14ac:dyDescent="0.3">
      <c r="C55" s="229" t="str">
        <f>"Prijs conform staffel cummulatief "</f>
        <v xml:space="preserve">Prijs conform staffel cummulatief </v>
      </c>
      <c r="D55" s="208" t="str">
        <f>IF(ISERROR(VLOOKUP(D54,$D$34:$M$42,10,TRUE)),"",VLOOKUP(D54,$D$34:$M$42,10,TRUE))</f>
        <v/>
      </c>
      <c r="E55" s="208" t="str">
        <f t="shared" ref="E55:M55" si="14">IF(ISERROR(VLOOKUP(E54,$D$34:$M$42,10,TRUE)),"",VLOOKUP(E54,$D$34:$M$42,10,TRUE))</f>
        <v/>
      </c>
      <c r="F55" s="208" t="str">
        <f t="shared" si="14"/>
        <v/>
      </c>
      <c r="G55" s="208" t="str">
        <f t="shared" si="14"/>
        <v/>
      </c>
      <c r="H55" s="208" t="str">
        <f t="shared" si="14"/>
        <v/>
      </c>
      <c r="I55" s="208" t="str">
        <f t="shared" si="14"/>
        <v/>
      </c>
      <c r="J55" s="208" t="str">
        <f t="shared" si="14"/>
        <v/>
      </c>
      <c r="K55" s="208" t="str">
        <f t="shared" si="14"/>
        <v/>
      </c>
      <c r="L55" s="208" t="str">
        <f t="shared" si="14"/>
        <v/>
      </c>
      <c r="M55" s="208" t="str">
        <f t="shared" si="14"/>
        <v/>
      </c>
      <c r="N55" s="54"/>
      <c r="O55" s="54"/>
      <c r="P55" s="133"/>
      <c r="Q55" s="133"/>
      <c r="R55" s="133"/>
      <c r="S55" s="133"/>
      <c r="T55" s="133"/>
      <c r="U55" s="133"/>
    </row>
    <row r="56" spans="2:21" s="50" customFormat="1" ht="14.4" thickBot="1" x14ac:dyDescent="0.35">
      <c r="C56" s="229" t="s">
        <v>54</v>
      </c>
      <c r="D56" s="252">
        <f t="shared" ref="D56:M56" si="15">IF(ISERROR(+D55*D54),0,+D55*D54)</f>
        <v>0</v>
      </c>
      <c r="E56" s="252">
        <f t="shared" si="15"/>
        <v>0</v>
      </c>
      <c r="F56" s="252">
        <f t="shared" si="15"/>
        <v>0</v>
      </c>
      <c r="G56" s="252">
        <f t="shared" si="15"/>
        <v>0</v>
      </c>
      <c r="H56" s="252">
        <f t="shared" si="15"/>
        <v>0</v>
      </c>
      <c r="I56" s="252">
        <f t="shared" si="15"/>
        <v>0</v>
      </c>
      <c r="J56" s="252">
        <f t="shared" si="15"/>
        <v>0</v>
      </c>
      <c r="K56" s="252">
        <f t="shared" si="15"/>
        <v>0</v>
      </c>
      <c r="L56" s="252">
        <f t="shared" si="15"/>
        <v>0</v>
      </c>
      <c r="M56" s="252">
        <f t="shared" si="15"/>
        <v>0</v>
      </c>
      <c r="N56" s="54"/>
      <c r="O56" s="54"/>
      <c r="P56" s="133"/>
      <c r="Q56" s="133"/>
      <c r="R56" s="133"/>
      <c r="S56" s="133"/>
      <c r="T56" s="133"/>
      <c r="U56" s="133"/>
    </row>
    <row r="57" spans="2:21" s="50" customFormat="1" ht="17.399999999999999" thickTop="1" thickBot="1" x14ac:dyDescent="0.35">
      <c r="C57" s="205" t="s">
        <v>73</v>
      </c>
      <c r="D57" s="253">
        <f>SUM(D56:M56)</f>
        <v>0</v>
      </c>
      <c r="E57" s="77"/>
      <c r="F57" s="77"/>
      <c r="G57" s="77"/>
      <c r="H57" s="77"/>
      <c r="I57" s="77"/>
      <c r="J57" s="77"/>
      <c r="K57" s="77"/>
      <c r="L57" s="127"/>
      <c r="M57" s="133"/>
      <c r="N57" s="54"/>
      <c r="O57" s="54"/>
      <c r="P57" s="133"/>
      <c r="Q57" s="133"/>
      <c r="R57" s="133"/>
      <c r="S57" s="133"/>
      <c r="T57" s="133"/>
      <c r="U57" s="133"/>
    </row>
    <row r="58" spans="2:21" s="50" customFormat="1" ht="15" thickTop="1" thickBot="1" x14ac:dyDescent="0.35">
      <c r="C58" s="72"/>
      <c r="D58" s="74"/>
      <c r="E58" s="74"/>
      <c r="F58" s="74"/>
      <c r="G58" s="74"/>
      <c r="H58" s="74"/>
      <c r="I58" s="74"/>
      <c r="J58" s="74"/>
      <c r="K58" s="74"/>
      <c r="L58" s="74"/>
      <c r="M58" s="74"/>
      <c r="N58" s="54"/>
      <c r="O58" s="54"/>
      <c r="P58" s="133"/>
      <c r="Q58" s="133"/>
      <c r="R58" s="133"/>
      <c r="S58" s="133"/>
      <c r="T58" s="133"/>
      <c r="U58" s="133"/>
    </row>
    <row r="59" spans="2:21" s="50" customFormat="1" ht="13.8" x14ac:dyDescent="0.3">
      <c r="C59" s="75"/>
      <c r="D59" s="118"/>
      <c r="E59" s="118"/>
      <c r="F59" s="118"/>
      <c r="G59" s="118"/>
      <c r="H59" s="118"/>
      <c r="I59" s="118"/>
      <c r="J59" s="118"/>
      <c r="K59" s="118"/>
      <c r="L59" s="118"/>
      <c r="M59" s="118"/>
      <c r="N59" s="54"/>
      <c r="O59" s="54"/>
      <c r="P59" s="133"/>
      <c r="Q59" s="133"/>
      <c r="R59" s="133"/>
      <c r="S59" s="133"/>
      <c r="T59" s="133"/>
      <c r="U59" s="133"/>
    </row>
    <row r="60" spans="2:21" s="50" customFormat="1" ht="16.2" x14ac:dyDescent="0.3">
      <c r="C60" s="143" t="s">
        <v>32</v>
      </c>
      <c r="D60" s="268" t="s">
        <v>41</v>
      </c>
      <c r="E60" s="77"/>
      <c r="F60" s="77"/>
      <c r="G60" s="77"/>
      <c r="H60" s="77"/>
      <c r="I60" s="77"/>
      <c r="J60" s="77"/>
      <c r="K60" s="127"/>
      <c r="L60" s="127"/>
      <c r="M60" s="133"/>
      <c r="N60" s="54"/>
      <c r="O60" s="54"/>
      <c r="P60" s="133"/>
      <c r="Q60" s="133"/>
      <c r="R60" s="133"/>
      <c r="S60" s="133"/>
      <c r="T60" s="133"/>
      <c r="U60" s="133"/>
    </row>
    <row r="61" spans="2:21" s="50" customFormat="1" ht="16.8" thickBot="1" x14ac:dyDescent="0.35">
      <c r="C61" s="213" t="s">
        <v>56</v>
      </c>
      <c r="D61" s="227">
        <f>+D57+D51</f>
        <v>0</v>
      </c>
      <c r="E61" s="215"/>
      <c r="G61" s="77"/>
      <c r="H61" s="77"/>
      <c r="I61" s="77"/>
      <c r="J61" s="77"/>
      <c r="K61" s="127"/>
      <c r="L61" s="127"/>
      <c r="M61" s="133"/>
      <c r="N61" s="54"/>
      <c r="O61" s="54"/>
      <c r="P61" s="133"/>
      <c r="Q61" s="133"/>
      <c r="R61" s="133"/>
      <c r="S61" s="133"/>
      <c r="T61" s="133"/>
      <c r="U61" s="133"/>
    </row>
    <row r="62" spans="2:21" s="50" customFormat="1" ht="15" thickTop="1" thickBot="1" x14ac:dyDescent="0.35">
      <c r="C62" s="72"/>
      <c r="D62" s="74"/>
      <c r="E62" s="74"/>
      <c r="F62" s="74"/>
      <c r="G62" s="74"/>
      <c r="H62" s="74"/>
      <c r="I62" s="74"/>
      <c r="J62" s="74"/>
      <c r="K62" s="74"/>
      <c r="L62" s="74"/>
      <c r="M62" s="74"/>
      <c r="N62" s="54"/>
      <c r="O62" s="54"/>
      <c r="P62" s="133"/>
      <c r="Q62" s="133"/>
      <c r="R62" s="133"/>
      <c r="S62" s="133"/>
      <c r="T62" s="133"/>
      <c r="U62" s="133"/>
    </row>
    <row r="63" spans="2:21" s="50" customFormat="1" ht="13.8" x14ac:dyDescent="0.3">
      <c r="C63" s="75"/>
      <c r="D63" s="118"/>
      <c r="E63" s="118"/>
      <c r="F63" s="118"/>
      <c r="G63" s="118"/>
      <c r="H63" s="118"/>
      <c r="I63" s="118"/>
      <c r="J63" s="118"/>
      <c r="K63" s="118"/>
      <c r="L63" s="118"/>
      <c r="M63" s="118"/>
      <c r="N63" s="54"/>
      <c r="O63" s="54"/>
      <c r="P63" s="133"/>
      <c r="Q63" s="133"/>
      <c r="R63" s="133"/>
      <c r="S63" s="133"/>
      <c r="T63" s="133"/>
      <c r="U63" s="133"/>
    </row>
    <row r="64" spans="2:21" s="50" customFormat="1" ht="24.6" x14ac:dyDescent="0.3">
      <c r="B64" s="142">
        <v>2</v>
      </c>
      <c r="C64" s="143" t="str">
        <f>"Gebruiksrecht aanschaf " &amp; +C18 &amp; " en Onderhoud &amp; Support"</f>
        <v>Gebruiksrecht aanschaf   en Onderhoud &amp; Support</v>
      </c>
      <c r="D64" s="144"/>
      <c r="E64" s="144"/>
      <c r="F64" s="145"/>
      <c r="G64" s="145"/>
      <c r="H64" s="145"/>
      <c r="I64" s="145"/>
      <c r="J64" s="145"/>
      <c r="K64" s="145"/>
      <c r="L64" s="145"/>
      <c r="M64" s="146"/>
      <c r="N64" s="54"/>
      <c r="O64" s="54"/>
      <c r="P64" s="133"/>
      <c r="Q64" s="133"/>
      <c r="R64" s="133"/>
      <c r="S64" s="133"/>
      <c r="T64" s="133"/>
      <c r="U64" s="133"/>
    </row>
    <row r="65" spans="2:21" s="50" customFormat="1" ht="16.2" x14ac:dyDescent="0.3">
      <c r="C65" s="77"/>
      <c r="D65" s="77"/>
      <c r="E65" s="77"/>
      <c r="F65" s="77"/>
      <c r="G65" s="77"/>
      <c r="H65" s="77"/>
      <c r="I65" s="77"/>
      <c r="J65" s="77"/>
      <c r="K65" s="127"/>
      <c r="L65" s="127"/>
      <c r="M65" s="133"/>
      <c r="N65" s="54"/>
      <c r="O65" s="54"/>
      <c r="P65" s="133"/>
      <c r="Q65" s="133"/>
      <c r="R65" s="133"/>
      <c r="S65" s="133"/>
      <c r="T65" s="133"/>
      <c r="U65" s="133"/>
    </row>
    <row r="66" spans="2:21" s="50" customFormat="1" ht="16.2" x14ac:dyDescent="0.3">
      <c r="C66" s="78" t="s">
        <v>127</v>
      </c>
      <c r="D66" s="153" t="s">
        <v>0</v>
      </c>
      <c r="E66" s="155" t="s">
        <v>0</v>
      </c>
      <c r="F66" s="155" t="s">
        <v>0</v>
      </c>
      <c r="G66" s="155"/>
      <c r="H66" s="155"/>
      <c r="I66" s="156"/>
      <c r="J66" s="127"/>
      <c r="K66" s="78" t="s">
        <v>55</v>
      </c>
      <c r="L66" s="157"/>
      <c r="M66" s="158"/>
      <c r="N66" s="54"/>
      <c r="O66" s="54"/>
      <c r="P66" s="133"/>
      <c r="Q66" s="133"/>
      <c r="R66" s="133"/>
      <c r="S66" s="133"/>
    </row>
    <row r="67" spans="2:21" s="50" customFormat="1" ht="16.2" x14ac:dyDescent="0.3">
      <c r="C67" s="159"/>
      <c r="D67" s="160"/>
      <c r="E67" s="230" t="s">
        <v>38</v>
      </c>
      <c r="F67" s="162"/>
      <c r="G67" s="162"/>
      <c r="H67" s="162"/>
      <c r="I67" s="163"/>
      <c r="J67" s="127"/>
      <c r="K67" s="164"/>
      <c r="L67" s="165"/>
      <c r="M67" s="166"/>
      <c r="N67" s="54"/>
      <c r="O67" s="54"/>
      <c r="P67" s="133"/>
      <c r="Q67" s="133"/>
      <c r="R67" s="133"/>
      <c r="S67" s="133"/>
    </row>
    <row r="68" spans="2:21" s="50" customFormat="1" ht="16.2" x14ac:dyDescent="0.3">
      <c r="C68" s="167" t="s">
        <v>0</v>
      </c>
      <c r="D68" s="231" t="s">
        <v>47</v>
      </c>
      <c r="E68" s="230" t="s">
        <v>58</v>
      </c>
      <c r="F68" s="162"/>
      <c r="G68" s="162"/>
      <c r="H68" s="162"/>
      <c r="I68" s="163"/>
      <c r="J68" s="127"/>
      <c r="K68" s="164"/>
      <c r="L68" s="165"/>
      <c r="M68" s="166"/>
      <c r="N68" s="54"/>
      <c r="O68" s="54"/>
      <c r="P68" s="133"/>
      <c r="Q68" s="133"/>
      <c r="R68" s="133"/>
      <c r="S68" s="133"/>
    </row>
    <row r="69" spans="2:21" s="50" customFormat="1" ht="16.2" x14ac:dyDescent="0.3">
      <c r="C69" s="264" t="s">
        <v>35</v>
      </c>
      <c r="D69" s="169" t="str">
        <f>C70</f>
        <v xml:space="preserve"> </v>
      </c>
      <c r="E69" s="230" t="s">
        <v>49</v>
      </c>
      <c r="F69" s="162"/>
      <c r="G69" s="162"/>
      <c r="H69" s="162"/>
      <c r="I69" s="163"/>
      <c r="J69" s="127"/>
      <c r="K69" s="164"/>
      <c r="L69" s="165"/>
      <c r="M69" s="166"/>
      <c r="N69" s="54"/>
      <c r="O69" s="54"/>
      <c r="P69" s="133"/>
      <c r="Q69" s="133"/>
      <c r="R69" s="133"/>
      <c r="S69" s="133"/>
    </row>
    <row r="70" spans="2:21" s="50" customFormat="1" ht="16.2" x14ac:dyDescent="0.3">
      <c r="C70" s="269" t="s">
        <v>0</v>
      </c>
      <c r="D70" s="171">
        <v>0</v>
      </c>
      <c r="E70" s="171">
        <v>0</v>
      </c>
      <c r="F70" s="162" t="s">
        <v>0</v>
      </c>
      <c r="G70" s="162"/>
      <c r="H70" s="162"/>
      <c r="I70" s="163"/>
      <c r="J70" s="127"/>
      <c r="K70" s="172">
        <f>+E70</f>
        <v>0</v>
      </c>
      <c r="L70" s="165"/>
      <c r="M70" s="166"/>
      <c r="N70" s="54"/>
      <c r="O70" s="54"/>
      <c r="P70" s="133"/>
      <c r="Q70" s="133"/>
      <c r="R70" s="133"/>
      <c r="S70" s="133"/>
    </row>
    <row r="71" spans="2:21" s="71" customFormat="1" ht="16.2" x14ac:dyDescent="0.3">
      <c r="C71" s="258"/>
      <c r="D71" s="230"/>
      <c r="E71" s="230"/>
      <c r="F71" s="230" t="s">
        <v>0</v>
      </c>
      <c r="G71" s="230"/>
      <c r="H71" s="230" t="s">
        <v>0</v>
      </c>
      <c r="I71" s="259" t="s">
        <v>47</v>
      </c>
      <c r="J71" s="260"/>
      <c r="K71" s="261"/>
      <c r="L71" s="262"/>
      <c r="M71" s="270"/>
      <c r="N71" s="271"/>
      <c r="O71" s="271"/>
      <c r="P71" s="272"/>
      <c r="Q71" s="272"/>
      <c r="R71" s="272"/>
      <c r="S71" s="272"/>
    </row>
    <row r="72" spans="2:21" s="71" customFormat="1" ht="16.2" x14ac:dyDescent="0.3">
      <c r="C72" s="258"/>
      <c r="D72" s="230"/>
      <c r="E72" s="230"/>
      <c r="F72" s="230"/>
      <c r="G72" s="230"/>
      <c r="H72" s="230"/>
      <c r="I72" s="259" t="s">
        <v>148</v>
      </c>
      <c r="J72" s="260"/>
      <c r="K72" s="261"/>
      <c r="L72" s="262"/>
      <c r="M72" s="259" t="s">
        <v>149</v>
      </c>
      <c r="N72" s="271"/>
      <c r="O72" s="271"/>
      <c r="P72" s="272"/>
      <c r="Q72" s="272"/>
      <c r="R72" s="272"/>
      <c r="S72" s="272"/>
    </row>
    <row r="73" spans="2:21" s="71" customFormat="1" ht="16.2" x14ac:dyDescent="0.3">
      <c r="C73" s="174" t="s">
        <v>37</v>
      </c>
      <c r="D73" s="263"/>
      <c r="E73" s="263"/>
      <c r="F73" s="458" t="str">
        <f>"# "&amp;C70</f>
        <v xml:space="preserve">#  </v>
      </c>
      <c r="G73" s="263"/>
      <c r="H73" s="263" t="s">
        <v>0</v>
      </c>
      <c r="I73" s="259" t="s">
        <v>146</v>
      </c>
      <c r="J73" s="260"/>
      <c r="K73" s="261"/>
      <c r="L73" s="262"/>
      <c r="M73" s="236" t="s">
        <v>45</v>
      </c>
      <c r="N73" s="271"/>
      <c r="O73" s="272"/>
      <c r="P73" s="272"/>
      <c r="Q73" s="272"/>
      <c r="R73" s="272"/>
      <c r="S73" s="272"/>
    </row>
    <row r="74" spans="2:21" s="71" customFormat="1" ht="16.2" x14ac:dyDescent="0.3">
      <c r="C74" s="264"/>
      <c r="D74" s="460" t="str">
        <f>"# "&amp;C70</f>
        <v xml:space="preserve">#  </v>
      </c>
      <c r="E74" s="461"/>
      <c r="F74" s="462"/>
      <c r="G74" s="234" t="s">
        <v>47</v>
      </c>
      <c r="H74" s="458" t="s">
        <v>59</v>
      </c>
      <c r="I74" s="236" t="s">
        <v>147</v>
      </c>
      <c r="J74" s="260"/>
      <c r="K74" s="273" t="s">
        <v>47</v>
      </c>
      <c r="L74" s="456" t="s">
        <v>46</v>
      </c>
      <c r="M74" s="236" t="s">
        <v>150</v>
      </c>
      <c r="N74" s="271"/>
      <c r="O74" s="272"/>
      <c r="P74" s="272"/>
      <c r="Q74" s="272"/>
      <c r="R74" s="272"/>
      <c r="S74" s="272"/>
    </row>
    <row r="75" spans="2:21" s="71" customFormat="1" ht="16.2" x14ac:dyDescent="0.3">
      <c r="C75" s="265" t="s">
        <v>36</v>
      </c>
      <c r="D75" s="266" t="s">
        <v>13</v>
      </c>
      <c r="E75" s="267" t="s">
        <v>14</v>
      </c>
      <c r="F75" s="238" t="s">
        <v>45</v>
      </c>
      <c r="G75" s="274" t="str">
        <f>C70</f>
        <v xml:space="preserve"> </v>
      </c>
      <c r="H75" s="459"/>
      <c r="I75" s="237" t="s">
        <v>145</v>
      </c>
      <c r="J75" s="260"/>
      <c r="K75" s="275" t="str">
        <f>+C70</f>
        <v xml:space="preserve"> </v>
      </c>
      <c r="L75" s="457"/>
      <c r="M75" s="237" t="s">
        <v>151</v>
      </c>
      <c r="N75" s="271"/>
      <c r="O75" s="272" t="s">
        <v>40</v>
      </c>
      <c r="P75" s="272" t="s">
        <v>40</v>
      </c>
      <c r="Q75" s="272" t="s">
        <v>40</v>
      </c>
      <c r="R75" s="276"/>
      <c r="S75" s="272"/>
    </row>
    <row r="76" spans="2:21" s="50" customFormat="1" ht="16.2" x14ac:dyDescent="0.3">
      <c r="B76" s="189"/>
      <c r="C76" s="228" t="s">
        <v>15</v>
      </c>
      <c r="D76" s="190">
        <v>1</v>
      </c>
      <c r="E76" s="249">
        <v>0</v>
      </c>
      <c r="F76" s="192" t="str">
        <f>IF(+E76&lt;&gt;0,E76,"&gt;")</f>
        <v>&gt;</v>
      </c>
      <c r="G76" s="193">
        <f>+D70</f>
        <v>0</v>
      </c>
      <c r="H76" s="194">
        <v>0</v>
      </c>
      <c r="I76" s="195">
        <f t="shared" ref="I76:I84" si="16">IF(O76=2,"",+G76*(1-H76))</f>
        <v>0</v>
      </c>
      <c r="J76" s="127"/>
      <c r="K76" s="193">
        <f t="shared" ref="K76:K84" si="17">IF(O76=2,"",$K$70)</f>
        <v>0</v>
      </c>
      <c r="L76" s="194">
        <v>0</v>
      </c>
      <c r="M76" s="195">
        <f t="shared" ref="M76:M84" si="18">IF(O76=2,"",+K76*(1-L76))</f>
        <v>0</v>
      </c>
      <c r="N76" s="54"/>
      <c r="O76" s="197">
        <f t="shared" ref="O76:O84" si="19">IF(AND(D76&lt;&gt;" ",E76="&gt;"),0,IF(AND(D76=" ",E76="&gt;"),2,1))</f>
        <v>1</v>
      </c>
      <c r="P76" s="197">
        <v>0</v>
      </c>
      <c r="Q76" s="197">
        <v>0</v>
      </c>
      <c r="R76" s="188"/>
      <c r="S76" s="133"/>
    </row>
    <row r="77" spans="2:21" s="50" customFormat="1" ht="16.2" x14ac:dyDescent="0.3">
      <c r="B77" s="189"/>
      <c r="C77" s="256" t="s">
        <v>16</v>
      </c>
      <c r="D77" s="190">
        <f t="shared" ref="D77:D83" si="20">IF(ISERROR(+E76+1)," ",E76+1)</f>
        <v>1</v>
      </c>
      <c r="E77" s="249">
        <v>0</v>
      </c>
      <c r="F77" s="192" t="str">
        <f t="shared" ref="F77:F84" si="21">IF(O77=2,"",IF(+E77&lt;&gt;0,E77,"&gt;"))</f>
        <v>&gt;</v>
      </c>
      <c r="G77" s="193">
        <f t="shared" ref="G77:G84" si="22">IF(O77=2," ",+$D$70)</f>
        <v>0</v>
      </c>
      <c r="H77" s="194">
        <v>0</v>
      </c>
      <c r="I77" s="195">
        <f t="shared" si="16"/>
        <v>0</v>
      </c>
      <c r="J77" s="127"/>
      <c r="K77" s="193">
        <f t="shared" si="17"/>
        <v>0</v>
      </c>
      <c r="L77" s="194">
        <v>0</v>
      </c>
      <c r="M77" s="195">
        <f t="shared" si="18"/>
        <v>0</v>
      </c>
      <c r="N77" s="54"/>
      <c r="O77" s="197">
        <f t="shared" si="19"/>
        <v>1</v>
      </c>
      <c r="P77" s="197">
        <f t="shared" ref="P77:P84" si="23">IF(O77&lt;&gt;2,IF(I77&gt;I76,1,0),0)</f>
        <v>0</v>
      </c>
      <c r="Q77" s="197">
        <f t="shared" ref="Q77:Q84" si="24">IF(O77&lt;&gt;2,IF(M77&gt;M76,1,0),0)</f>
        <v>0</v>
      </c>
      <c r="R77" s="188"/>
      <c r="S77" s="133"/>
    </row>
    <row r="78" spans="2:21" s="50" customFormat="1" ht="16.2" x14ac:dyDescent="0.3">
      <c r="B78" s="189"/>
      <c r="C78" s="257" t="s">
        <v>17</v>
      </c>
      <c r="D78" s="190">
        <f t="shared" si="20"/>
        <v>1</v>
      </c>
      <c r="E78" s="249">
        <v>0</v>
      </c>
      <c r="F78" s="192" t="str">
        <f t="shared" si="21"/>
        <v>&gt;</v>
      </c>
      <c r="G78" s="193">
        <f t="shared" si="22"/>
        <v>0</v>
      </c>
      <c r="H78" s="194">
        <v>0</v>
      </c>
      <c r="I78" s="195">
        <f t="shared" si="16"/>
        <v>0</v>
      </c>
      <c r="J78" s="127"/>
      <c r="K78" s="193">
        <f t="shared" si="17"/>
        <v>0</v>
      </c>
      <c r="L78" s="194">
        <v>0</v>
      </c>
      <c r="M78" s="195">
        <f t="shared" si="18"/>
        <v>0</v>
      </c>
      <c r="N78" s="54"/>
      <c r="O78" s="197">
        <f t="shared" si="19"/>
        <v>1</v>
      </c>
      <c r="P78" s="197">
        <f t="shared" si="23"/>
        <v>0</v>
      </c>
      <c r="Q78" s="197">
        <f t="shared" si="24"/>
        <v>0</v>
      </c>
      <c r="R78" s="188"/>
      <c r="S78" s="133"/>
    </row>
    <row r="79" spans="2:21" s="50" customFormat="1" ht="16.2" x14ac:dyDescent="0.3">
      <c r="B79" s="189"/>
      <c r="C79" s="257" t="s">
        <v>18</v>
      </c>
      <c r="D79" s="190">
        <f t="shared" si="20"/>
        <v>1</v>
      </c>
      <c r="E79" s="249" t="s">
        <v>34</v>
      </c>
      <c r="F79" s="192" t="str">
        <f t="shared" si="21"/>
        <v>&gt;</v>
      </c>
      <c r="G79" s="193">
        <f t="shared" si="22"/>
        <v>0</v>
      </c>
      <c r="H79" s="194">
        <v>0</v>
      </c>
      <c r="I79" s="195">
        <f t="shared" si="16"/>
        <v>0</v>
      </c>
      <c r="J79" s="127"/>
      <c r="K79" s="193">
        <f t="shared" si="17"/>
        <v>0</v>
      </c>
      <c r="L79" s="194">
        <v>0</v>
      </c>
      <c r="M79" s="195">
        <f t="shared" si="18"/>
        <v>0</v>
      </c>
      <c r="N79" s="54"/>
      <c r="O79" s="197">
        <f t="shared" si="19"/>
        <v>0</v>
      </c>
      <c r="P79" s="197">
        <f t="shared" si="23"/>
        <v>0</v>
      </c>
      <c r="Q79" s="197">
        <f t="shared" si="24"/>
        <v>0</v>
      </c>
      <c r="R79" s="188"/>
      <c r="S79" s="133"/>
    </row>
    <row r="80" spans="2:21" s="50" customFormat="1" ht="16.2" x14ac:dyDescent="0.3">
      <c r="B80" s="189"/>
      <c r="C80" s="228" t="s">
        <v>19</v>
      </c>
      <c r="D80" s="190" t="str">
        <f t="shared" si="20"/>
        <v xml:space="preserve"> </v>
      </c>
      <c r="E80" s="249" t="s">
        <v>34</v>
      </c>
      <c r="F80" s="192" t="str">
        <f t="shared" si="21"/>
        <v/>
      </c>
      <c r="G80" s="193" t="str">
        <f t="shared" si="22"/>
        <v xml:space="preserve"> </v>
      </c>
      <c r="H80" s="194"/>
      <c r="I80" s="195" t="str">
        <f t="shared" si="16"/>
        <v/>
      </c>
      <c r="J80" s="127"/>
      <c r="K80" s="193" t="str">
        <f t="shared" si="17"/>
        <v/>
      </c>
      <c r="L80" s="194"/>
      <c r="M80" s="195" t="str">
        <f t="shared" si="18"/>
        <v/>
      </c>
      <c r="N80" s="54"/>
      <c r="O80" s="197">
        <f t="shared" si="19"/>
        <v>2</v>
      </c>
      <c r="P80" s="197">
        <f t="shared" si="23"/>
        <v>0</v>
      </c>
      <c r="Q80" s="197">
        <f t="shared" si="24"/>
        <v>0</v>
      </c>
      <c r="R80" s="188"/>
      <c r="S80" s="133"/>
    </row>
    <row r="81" spans="2:21" s="50" customFormat="1" ht="16.2" x14ac:dyDescent="0.3">
      <c r="B81" s="189"/>
      <c r="C81" s="256" t="s">
        <v>20</v>
      </c>
      <c r="D81" s="190" t="str">
        <f t="shared" si="20"/>
        <v xml:space="preserve"> </v>
      </c>
      <c r="E81" s="249" t="s">
        <v>34</v>
      </c>
      <c r="F81" s="192" t="str">
        <f t="shared" si="21"/>
        <v/>
      </c>
      <c r="G81" s="193" t="str">
        <f t="shared" si="22"/>
        <v xml:space="preserve"> </v>
      </c>
      <c r="H81" s="194"/>
      <c r="I81" s="195" t="str">
        <f t="shared" si="16"/>
        <v/>
      </c>
      <c r="J81" s="127"/>
      <c r="K81" s="193" t="str">
        <f t="shared" si="17"/>
        <v/>
      </c>
      <c r="L81" s="194"/>
      <c r="M81" s="195" t="str">
        <f t="shared" si="18"/>
        <v/>
      </c>
      <c r="N81" s="54"/>
      <c r="O81" s="197">
        <f t="shared" si="19"/>
        <v>2</v>
      </c>
      <c r="P81" s="197">
        <f t="shared" si="23"/>
        <v>0</v>
      </c>
      <c r="Q81" s="197">
        <f t="shared" si="24"/>
        <v>0</v>
      </c>
      <c r="R81" s="188"/>
      <c r="S81" s="133"/>
    </row>
    <row r="82" spans="2:21" s="50" customFormat="1" ht="16.2" x14ac:dyDescent="0.3">
      <c r="B82" s="189"/>
      <c r="C82" s="256" t="s">
        <v>21</v>
      </c>
      <c r="D82" s="190" t="str">
        <f t="shared" si="20"/>
        <v xml:space="preserve"> </v>
      </c>
      <c r="E82" s="249" t="s">
        <v>34</v>
      </c>
      <c r="F82" s="192" t="str">
        <f t="shared" si="21"/>
        <v/>
      </c>
      <c r="G82" s="193" t="str">
        <f t="shared" si="22"/>
        <v xml:space="preserve"> </v>
      </c>
      <c r="H82" s="194"/>
      <c r="I82" s="195" t="str">
        <f t="shared" si="16"/>
        <v/>
      </c>
      <c r="J82" s="127"/>
      <c r="K82" s="193" t="str">
        <f t="shared" si="17"/>
        <v/>
      </c>
      <c r="L82" s="194"/>
      <c r="M82" s="195" t="str">
        <f t="shared" si="18"/>
        <v/>
      </c>
      <c r="N82" s="54"/>
      <c r="O82" s="197">
        <f t="shared" si="19"/>
        <v>2</v>
      </c>
      <c r="P82" s="197">
        <f t="shared" si="23"/>
        <v>0</v>
      </c>
      <c r="Q82" s="197">
        <f t="shared" si="24"/>
        <v>0</v>
      </c>
      <c r="R82" s="188"/>
      <c r="S82" s="133"/>
    </row>
    <row r="83" spans="2:21" s="50" customFormat="1" ht="16.2" x14ac:dyDescent="0.3">
      <c r="B83" s="189"/>
      <c r="C83" s="256" t="s">
        <v>22</v>
      </c>
      <c r="D83" s="190" t="str">
        <f t="shared" si="20"/>
        <v xml:space="preserve"> </v>
      </c>
      <c r="E83" s="249" t="s">
        <v>34</v>
      </c>
      <c r="F83" s="192" t="str">
        <f t="shared" si="21"/>
        <v/>
      </c>
      <c r="G83" s="193" t="str">
        <f t="shared" si="22"/>
        <v xml:space="preserve"> </v>
      </c>
      <c r="H83" s="194"/>
      <c r="I83" s="195" t="str">
        <f t="shared" si="16"/>
        <v/>
      </c>
      <c r="J83" s="127"/>
      <c r="K83" s="193" t="str">
        <f t="shared" si="17"/>
        <v/>
      </c>
      <c r="L83" s="194"/>
      <c r="M83" s="195" t="str">
        <f t="shared" si="18"/>
        <v/>
      </c>
      <c r="N83" s="54"/>
      <c r="O83" s="197">
        <f t="shared" si="19"/>
        <v>2</v>
      </c>
      <c r="P83" s="197">
        <f t="shared" si="23"/>
        <v>0</v>
      </c>
      <c r="Q83" s="197">
        <f t="shared" si="24"/>
        <v>0</v>
      </c>
      <c r="R83" s="188"/>
      <c r="S83" s="133"/>
    </row>
    <row r="84" spans="2:21" s="50" customFormat="1" ht="16.2" x14ac:dyDescent="0.3">
      <c r="B84" s="189"/>
      <c r="C84" s="257" t="s">
        <v>43</v>
      </c>
      <c r="D84" s="190" t="str">
        <f>IF(ISERROR(+E83+1)," ",E83+1)</f>
        <v xml:space="preserve"> </v>
      </c>
      <c r="E84" s="249" t="s">
        <v>34</v>
      </c>
      <c r="F84" s="192" t="str">
        <f t="shared" si="21"/>
        <v/>
      </c>
      <c r="G84" s="193" t="str">
        <f t="shared" si="22"/>
        <v xml:space="preserve"> </v>
      </c>
      <c r="H84" s="194"/>
      <c r="I84" s="195" t="str">
        <f t="shared" si="16"/>
        <v/>
      </c>
      <c r="J84" s="127"/>
      <c r="K84" s="193" t="str">
        <f t="shared" si="17"/>
        <v/>
      </c>
      <c r="L84" s="194"/>
      <c r="M84" s="195" t="str">
        <f t="shared" si="18"/>
        <v/>
      </c>
      <c r="N84" s="54"/>
      <c r="O84" s="197">
        <f t="shared" si="19"/>
        <v>2</v>
      </c>
      <c r="P84" s="197">
        <f t="shared" si="23"/>
        <v>0</v>
      </c>
      <c r="Q84" s="197">
        <f t="shared" si="24"/>
        <v>0</v>
      </c>
      <c r="R84" s="133"/>
      <c r="S84" s="133"/>
    </row>
    <row r="85" spans="2:21" s="50" customFormat="1" ht="16.2" customHeight="1" x14ac:dyDescent="0.3">
      <c r="B85" s="189"/>
      <c r="C85" s="463" t="s">
        <v>72</v>
      </c>
      <c r="D85" s="464"/>
      <c r="E85" s="464"/>
      <c r="F85" s="464"/>
      <c r="G85" s="464"/>
      <c r="H85" s="465"/>
      <c r="I85" s="250" t="str">
        <f>IF(P85=0,"OK","Fout !")</f>
        <v>OK</v>
      </c>
      <c r="J85" s="127"/>
      <c r="K85" s="127"/>
      <c r="L85" s="199"/>
      <c r="M85" s="200" t="str">
        <f>IF(Q85=0,"OK","Fout !")</f>
        <v>OK</v>
      </c>
      <c r="N85" s="54"/>
      <c r="O85" s="201"/>
      <c r="P85" s="197">
        <f>SUM(P76:P84)</f>
        <v>0</v>
      </c>
      <c r="Q85" s="197">
        <f>SUM(Q76:Q84)</f>
        <v>0</v>
      </c>
      <c r="R85" s="133"/>
      <c r="S85" s="133"/>
    </row>
    <row r="86" spans="2:21" s="50" customFormat="1" ht="16.2" x14ac:dyDescent="0.3">
      <c r="B86" s="189"/>
      <c r="C86" s="466"/>
      <c r="D86" s="467"/>
      <c r="E86" s="467"/>
      <c r="F86" s="467"/>
      <c r="G86" s="467"/>
      <c r="H86" s="468"/>
      <c r="I86" s="199"/>
      <c r="J86" s="102"/>
      <c r="K86" s="127"/>
      <c r="L86" s="127"/>
      <c r="M86" s="127"/>
      <c r="N86" s="54"/>
      <c r="O86" s="201"/>
      <c r="P86" s="197"/>
      <c r="Q86" s="202"/>
      <c r="R86" s="133"/>
      <c r="S86" s="133"/>
    </row>
    <row r="87" spans="2:21" s="50" customFormat="1" ht="16.2" x14ac:dyDescent="0.3">
      <c r="B87" s="189"/>
      <c r="C87" s="133"/>
      <c r="D87" s="77"/>
      <c r="E87" s="77"/>
      <c r="F87" s="77"/>
      <c r="G87" s="77"/>
      <c r="H87" s="199"/>
      <c r="I87" s="199"/>
      <c r="J87" s="102"/>
      <c r="L87" s="127"/>
      <c r="M87" s="127"/>
      <c r="N87" s="54"/>
      <c r="O87" s="127"/>
      <c r="P87" s="127"/>
      <c r="Q87" s="201"/>
      <c r="R87" s="197"/>
      <c r="S87" s="133"/>
      <c r="T87" s="133"/>
      <c r="U87" s="133"/>
    </row>
    <row r="88" spans="2:21" s="50" customFormat="1" ht="16.2" x14ac:dyDescent="0.3">
      <c r="C88" s="143" t="s">
        <v>52</v>
      </c>
      <c r="D88" s="203" t="str">
        <f t="shared" ref="D88:M88" si="25">+D10</f>
        <v>Jaar 1</v>
      </c>
      <c r="E88" s="203" t="str">
        <f t="shared" si="25"/>
        <v>Jaar 2</v>
      </c>
      <c r="F88" s="203" t="str">
        <f t="shared" si="25"/>
        <v>Jaar 3</v>
      </c>
      <c r="G88" s="203" t="str">
        <f t="shared" si="25"/>
        <v>Jaar 4</v>
      </c>
      <c r="H88" s="203" t="str">
        <f t="shared" si="25"/>
        <v>Jaar 5</v>
      </c>
      <c r="I88" s="203" t="str">
        <f t="shared" si="25"/>
        <v>Jaar 6</v>
      </c>
      <c r="J88" s="203" t="str">
        <f t="shared" si="25"/>
        <v>Jaar 7</v>
      </c>
      <c r="K88" s="203" t="str">
        <f t="shared" si="25"/>
        <v>Jaar 8</v>
      </c>
      <c r="L88" s="203" t="str">
        <f t="shared" si="25"/>
        <v>Jaar 9</v>
      </c>
      <c r="M88" s="204" t="str">
        <f t="shared" si="25"/>
        <v>Jaar 10</v>
      </c>
      <c r="N88" s="54"/>
      <c r="O88" s="127"/>
      <c r="P88" s="127"/>
      <c r="Q88" s="133"/>
      <c r="R88" s="133"/>
      <c r="S88" s="133"/>
      <c r="T88" s="133"/>
      <c r="U88" s="133"/>
    </row>
    <row r="89" spans="2:21" s="50" customFormat="1" ht="16.2" x14ac:dyDescent="0.3">
      <c r="C89" s="229" t="s">
        <v>139</v>
      </c>
      <c r="D89" s="251">
        <v>0</v>
      </c>
      <c r="E89" s="251">
        <v>0</v>
      </c>
      <c r="F89" s="251">
        <v>0</v>
      </c>
      <c r="G89" s="251">
        <v>0</v>
      </c>
      <c r="H89" s="251">
        <v>0</v>
      </c>
      <c r="I89" s="251">
        <v>0</v>
      </c>
      <c r="J89" s="251">
        <v>0</v>
      </c>
      <c r="K89" s="251">
        <v>0</v>
      </c>
      <c r="L89" s="251">
        <v>0</v>
      </c>
      <c r="M89" s="251">
        <v>0</v>
      </c>
      <c r="N89" s="54"/>
      <c r="O89" s="127"/>
      <c r="P89" s="127"/>
      <c r="Q89" s="133"/>
      <c r="R89" s="133"/>
      <c r="S89" s="133"/>
      <c r="T89" s="133"/>
      <c r="U89" s="133"/>
    </row>
    <row r="90" spans="2:21" s="50" customFormat="1" ht="16.2" x14ac:dyDescent="0.3">
      <c r="C90" s="229" t="s">
        <v>53</v>
      </c>
      <c r="D90" s="207">
        <f>+D89</f>
        <v>0</v>
      </c>
      <c r="E90" s="207">
        <f t="shared" ref="E90:M90" si="26">+E89-D89</f>
        <v>0</v>
      </c>
      <c r="F90" s="207">
        <f t="shared" si="26"/>
        <v>0</v>
      </c>
      <c r="G90" s="207">
        <f t="shared" si="26"/>
        <v>0</v>
      </c>
      <c r="H90" s="207">
        <f t="shared" si="26"/>
        <v>0</v>
      </c>
      <c r="I90" s="207">
        <f t="shared" si="26"/>
        <v>0</v>
      </c>
      <c r="J90" s="207">
        <f t="shared" si="26"/>
        <v>0</v>
      </c>
      <c r="K90" s="207">
        <f t="shared" si="26"/>
        <v>0</v>
      </c>
      <c r="L90" s="207">
        <f t="shared" si="26"/>
        <v>0</v>
      </c>
      <c r="M90" s="207">
        <f t="shared" si="26"/>
        <v>0</v>
      </c>
      <c r="N90" s="54"/>
      <c r="O90" s="127"/>
      <c r="P90" s="127"/>
      <c r="Q90" s="133"/>
      <c r="R90" s="133"/>
      <c r="S90" s="133"/>
      <c r="T90" s="133"/>
      <c r="U90" s="133"/>
    </row>
    <row r="91" spans="2:21" s="50" customFormat="1" ht="13.8" x14ac:dyDescent="0.3">
      <c r="C91" s="229" t="str">
        <f>"Prijs conform staffel cumulatief"</f>
        <v>Prijs conform staffel cumulatief</v>
      </c>
      <c r="D91" s="208" t="str">
        <f>IF(ISERROR(VLOOKUP(D89,$D$76:$I$84,6,TRUE)),"",VLOOKUP(D89,$D$76:$I$84,6,TRUE))</f>
        <v/>
      </c>
      <c r="E91" s="208" t="str">
        <f t="shared" ref="E91:M91" si="27">IF(ISERROR(VLOOKUP(E89,$D$76:$I$84,6,TRUE)),"",VLOOKUP(E89,$D$76:$I$84,6,TRUE))</f>
        <v/>
      </c>
      <c r="F91" s="208" t="str">
        <f t="shared" si="27"/>
        <v/>
      </c>
      <c r="G91" s="208" t="str">
        <f t="shared" si="27"/>
        <v/>
      </c>
      <c r="H91" s="208" t="str">
        <f t="shared" si="27"/>
        <v/>
      </c>
      <c r="I91" s="208" t="str">
        <f t="shared" si="27"/>
        <v/>
      </c>
      <c r="J91" s="208" t="str">
        <f t="shared" si="27"/>
        <v/>
      </c>
      <c r="K91" s="208" t="str">
        <f t="shared" si="27"/>
        <v/>
      </c>
      <c r="L91" s="208" t="str">
        <f t="shared" si="27"/>
        <v/>
      </c>
      <c r="M91" s="208" t="str">
        <f t="shared" si="27"/>
        <v/>
      </c>
      <c r="N91" s="54"/>
      <c r="O91" s="133"/>
      <c r="P91" s="133"/>
      <c r="Q91" s="133"/>
      <c r="R91" s="133"/>
      <c r="S91" s="133"/>
      <c r="T91" s="133"/>
      <c r="U91" s="133"/>
    </row>
    <row r="92" spans="2:21" s="50" customFormat="1" ht="14.4" thickBot="1" x14ac:dyDescent="0.35">
      <c r="C92" s="229" t="s">
        <v>54</v>
      </c>
      <c r="D92" s="252">
        <f t="shared" ref="D92:M92" si="28">IF(ISERROR(+D91*D90),0,+D91*D90)</f>
        <v>0</v>
      </c>
      <c r="E92" s="252">
        <f t="shared" si="28"/>
        <v>0</v>
      </c>
      <c r="F92" s="252">
        <f t="shared" si="28"/>
        <v>0</v>
      </c>
      <c r="G92" s="252">
        <f t="shared" si="28"/>
        <v>0</v>
      </c>
      <c r="H92" s="252">
        <f t="shared" si="28"/>
        <v>0</v>
      </c>
      <c r="I92" s="252">
        <f t="shared" si="28"/>
        <v>0</v>
      </c>
      <c r="J92" s="252">
        <f t="shared" si="28"/>
        <v>0</v>
      </c>
      <c r="K92" s="252">
        <f t="shared" si="28"/>
        <v>0</v>
      </c>
      <c r="L92" s="252">
        <f t="shared" si="28"/>
        <v>0</v>
      </c>
      <c r="M92" s="252">
        <f t="shared" si="28"/>
        <v>0</v>
      </c>
      <c r="N92" s="54"/>
      <c r="O92" s="133"/>
      <c r="P92" s="133"/>
      <c r="Q92" s="133"/>
      <c r="R92" s="133"/>
      <c r="S92" s="133"/>
      <c r="T92" s="133"/>
      <c r="U92" s="133"/>
    </row>
    <row r="93" spans="2:21" s="50" customFormat="1" ht="15" thickTop="1" thickBot="1" x14ac:dyDescent="0.35">
      <c r="C93" s="205" t="s">
        <v>73</v>
      </c>
      <c r="D93" s="253">
        <f>SUM(D92:M92)</f>
        <v>0</v>
      </c>
      <c r="E93" s="77"/>
      <c r="F93" s="77"/>
      <c r="G93" s="77"/>
      <c r="H93" s="77"/>
      <c r="I93" s="77"/>
      <c r="J93" s="77"/>
      <c r="K93" s="77"/>
      <c r="L93" s="77"/>
      <c r="M93" s="77"/>
      <c r="N93" s="54"/>
      <c r="O93" s="133"/>
      <c r="P93" s="133"/>
      <c r="Q93" s="133"/>
      <c r="R93" s="133"/>
      <c r="S93" s="133"/>
      <c r="T93" s="133"/>
      <c r="U93" s="133"/>
    </row>
    <row r="94" spans="2:21" s="50" customFormat="1" ht="14.4" thickTop="1" x14ac:dyDescent="0.3">
      <c r="C94" s="77"/>
      <c r="D94" s="77"/>
      <c r="E94" s="77"/>
      <c r="F94" s="77"/>
      <c r="G94" s="77"/>
      <c r="H94" s="77"/>
      <c r="I94" s="77"/>
      <c r="J94" s="77"/>
      <c r="K94" s="77"/>
      <c r="L94" s="77"/>
      <c r="M94" s="77"/>
      <c r="N94" s="54"/>
      <c r="O94" s="133"/>
      <c r="P94" s="133"/>
      <c r="Q94" s="133"/>
      <c r="R94" s="133"/>
      <c r="S94" s="133"/>
      <c r="T94" s="133"/>
      <c r="U94" s="133"/>
    </row>
    <row r="95" spans="2:21" s="50" customFormat="1" ht="16.2" x14ac:dyDescent="0.3">
      <c r="C95" s="143" t="s">
        <v>55</v>
      </c>
      <c r="D95" s="203" t="str">
        <f>+D88</f>
        <v>Jaar 1</v>
      </c>
      <c r="E95" s="203" t="str">
        <f t="shared" ref="E95:M96" si="29">+E88</f>
        <v>Jaar 2</v>
      </c>
      <c r="F95" s="203" t="str">
        <f t="shared" si="29"/>
        <v>Jaar 3</v>
      </c>
      <c r="G95" s="203" t="str">
        <f t="shared" si="29"/>
        <v>Jaar 4</v>
      </c>
      <c r="H95" s="203" t="str">
        <f t="shared" si="29"/>
        <v>Jaar 5</v>
      </c>
      <c r="I95" s="203" t="str">
        <f t="shared" si="29"/>
        <v>Jaar 6</v>
      </c>
      <c r="J95" s="203" t="str">
        <f t="shared" si="29"/>
        <v>Jaar 7</v>
      </c>
      <c r="K95" s="203" t="str">
        <f t="shared" si="29"/>
        <v>Jaar 8</v>
      </c>
      <c r="L95" s="203" t="str">
        <f t="shared" si="29"/>
        <v>Jaar 9</v>
      </c>
      <c r="M95" s="204" t="str">
        <f t="shared" si="29"/>
        <v>Jaar 10</v>
      </c>
      <c r="N95" s="54"/>
      <c r="O95" s="133"/>
      <c r="P95" s="133"/>
      <c r="Q95" s="133"/>
      <c r="R95" s="133"/>
      <c r="S95" s="133"/>
      <c r="T95" s="133"/>
      <c r="U95" s="133"/>
    </row>
    <row r="96" spans="2:21" s="50" customFormat="1" ht="13.8" x14ac:dyDescent="0.3">
      <c r="C96" s="229" t="s">
        <v>139</v>
      </c>
      <c r="D96" s="207">
        <f>+D89</f>
        <v>0</v>
      </c>
      <c r="E96" s="207">
        <f t="shared" si="29"/>
        <v>0</v>
      </c>
      <c r="F96" s="207">
        <f t="shared" si="29"/>
        <v>0</v>
      </c>
      <c r="G96" s="207">
        <f t="shared" si="29"/>
        <v>0</v>
      </c>
      <c r="H96" s="207">
        <f t="shared" si="29"/>
        <v>0</v>
      </c>
      <c r="I96" s="207">
        <f t="shared" si="29"/>
        <v>0</v>
      </c>
      <c r="J96" s="207">
        <f t="shared" si="29"/>
        <v>0</v>
      </c>
      <c r="K96" s="207">
        <f t="shared" si="29"/>
        <v>0</v>
      </c>
      <c r="L96" s="207">
        <f t="shared" si="29"/>
        <v>0</v>
      </c>
      <c r="M96" s="207">
        <f t="shared" si="29"/>
        <v>0</v>
      </c>
      <c r="N96" s="54"/>
      <c r="O96" s="133"/>
      <c r="P96" s="133"/>
      <c r="Q96" s="133"/>
      <c r="R96" s="133"/>
      <c r="S96" s="133"/>
      <c r="T96" s="133"/>
      <c r="U96" s="133"/>
    </row>
    <row r="97" spans="2:21" s="50" customFormat="1" ht="13.8" x14ac:dyDescent="0.3">
      <c r="C97" s="229" t="str">
        <f>"Prijs conform staffel cummulatief "</f>
        <v xml:space="preserve">Prijs conform staffel cummulatief </v>
      </c>
      <c r="D97" s="208" t="str">
        <f>IF(ISERROR(VLOOKUP(D96,$D$76:$M$84,10,TRUE)),"",VLOOKUP(D96,$D$76:$M$84,10,TRUE))</f>
        <v/>
      </c>
      <c r="E97" s="208" t="str">
        <f t="shared" ref="E97:M97" si="30">IF(ISERROR(VLOOKUP(E96,$D$76:$M$84,10,TRUE)),"",VLOOKUP(E96,$D$76:$M$84,10,TRUE))</f>
        <v/>
      </c>
      <c r="F97" s="208" t="str">
        <f t="shared" si="30"/>
        <v/>
      </c>
      <c r="G97" s="208" t="str">
        <f t="shared" si="30"/>
        <v/>
      </c>
      <c r="H97" s="208" t="str">
        <f t="shared" si="30"/>
        <v/>
      </c>
      <c r="I97" s="208" t="str">
        <f t="shared" si="30"/>
        <v/>
      </c>
      <c r="J97" s="208" t="str">
        <f t="shared" si="30"/>
        <v/>
      </c>
      <c r="K97" s="208" t="str">
        <f t="shared" si="30"/>
        <v/>
      </c>
      <c r="L97" s="208" t="str">
        <f t="shared" si="30"/>
        <v/>
      </c>
      <c r="M97" s="208" t="str">
        <f t="shared" si="30"/>
        <v/>
      </c>
      <c r="N97" s="54"/>
      <c r="O97" s="133"/>
      <c r="P97" s="133"/>
      <c r="Q97" s="133"/>
      <c r="R97" s="133"/>
      <c r="S97" s="133"/>
      <c r="T97" s="133"/>
      <c r="U97" s="133"/>
    </row>
    <row r="98" spans="2:21" s="50" customFormat="1" ht="14.4" thickBot="1" x14ac:dyDescent="0.35">
      <c r="C98" s="229" t="s">
        <v>54</v>
      </c>
      <c r="D98" s="252">
        <f t="shared" ref="D98:M98" si="31">IF(ISERROR(+D97*D96),0,+D97*D96)</f>
        <v>0</v>
      </c>
      <c r="E98" s="252">
        <f t="shared" si="31"/>
        <v>0</v>
      </c>
      <c r="F98" s="252">
        <f t="shared" si="31"/>
        <v>0</v>
      </c>
      <c r="G98" s="252">
        <f t="shared" si="31"/>
        <v>0</v>
      </c>
      <c r="H98" s="252">
        <f t="shared" si="31"/>
        <v>0</v>
      </c>
      <c r="I98" s="252">
        <f t="shared" si="31"/>
        <v>0</v>
      </c>
      <c r="J98" s="252">
        <f t="shared" si="31"/>
        <v>0</v>
      </c>
      <c r="K98" s="252">
        <f t="shared" si="31"/>
        <v>0</v>
      </c>
      <c r="L98" s="252">
        <f t="shared" si="31"/>
        <v>0</v>
      </c>
      <c r="M98" s="252">
        <f t="shared" si="31"/>
        <v>0</v>
      </c>
      <c r="N98" s="54"/>
      <c r="O98" s="54"/>
      <c r="P98" s="133"/>
      <c r="Q98" s="133"/>
      <c r="R98" s="133"/>
      <c r="S98" s="133"/>
      <c r="T98" s="133"/>
      <c r="U98" s="133"/>
    </row>
    <row r="99" spans="2:21" s="50" customFormat="1" ht="17.399999999999999" thickTop="1" thickBot="1" x14ac:dyDescent="0.35">
      <c r="C99" s="205" t="s">
        <v>73</v>
      </c>
      <c r="D99" s="253">
        <f>SUM(D98:M98)</f>
        <v>0</v>
      </c>
      <c r="E99" s="77"/>
      <c r="F99" s="77"/>
      <c r="G99" s="77"/>
      <c r="H99" s="77"/>
      <c r="I99" s="77"/>
      <c r="J99" s="77"/>
      <c r="K99" s="77"/>
      <c r="L99" s="127"/>
      <c r="M99" s="133"/>
      <c r="N99" s="54"/>
      <c r="O99" s="54"/>
      <c r="P99" s="133"/>
      <c r="Q99" s="133"/>
      <c r="R99" s="133"/>
      <c r="S99" s="133"/>
      <c r="T99" s="133"/>
      <c r="U99" s="133"/>
    </row>
    <row r="100" spans="2:21" s="50" customFormat="1" ht="15" thickTop="1" thickBot="1" x14ac:dyDescent="0.35">
      <c r="C100" s="72"/>
      <c r="D100" s="74"/>
      <c r="E100" s="74"/>
      <c r="F100" s="74"/>
      <c r="G100" s="74"/>
      <c r="H100" s="74"/>
      <c r="I100" s="74"/>
      <c r="J100" s="74"/>
      <c r="K100" s="74"/>
      <c r="L100" s="74"/>
      <c r="M100" s="74"/>
      <c r="N100" s="54"/>
      <c r="O100" s="54"/>
      <c r="P100" s="133"/>
      <c r="Q100" s="133"/>
      <c r="R100" s="133"/>
      <c r="S100" s="133"/>
      <c r="T100" s="133"/>
      <c r="U100" s="133"/>
    </row>
    <row r="101" spans="2:21" s="50" customFormat="1" ht="13.8" x14ac:dyDescent="0.3">
      <c r="C101" s="75"/>
      <c r="D101" s="118"/>
      <c r="E101" s="118"/>
      <c r="F101" s="118"/>
      <c r="G101" s="118"/>
      <c r="H101" s="118"/>
      <c r="I101" s="118"/>
      <c r="J101" s="118"/>
      <c r="K101" s="118"/>
      <c r="L101" s="118"/>
      <c r="M101" s="118"/>
      <c r="N101" s="54"/>
      <c r="O101" s="54"/>
      <c r="P101" s="133"/>
      <c r="Q101" s="133"/>
      <c r="R101" s="133"/>
      <c r="S101" s="133"/>
      <c r="T101" s="133"/>
      <c r="U101" s="133"/>
    </row>
    <row r="102" spans="2:21" s="50" customFormat="1" ht="16.2" x14ac:dyDescent="0.3">
      <c r="C102" s="143" t="s">
        <v>32</v>
      </c>
      <c r="D102" s="212" t="s">
        <v>41</v>
      </c>
      <c r="E102" s="77"/>
      <c r="F102" s="77"/>
      <c r="G102" s="77"/>
      <c r="H102" s="77"/>
      <c r="I102" s="77"/>
      <c r="J102" s="77"/>
      <c r="K102" s="127"/>
      <c r="L102" s="127"/>
      <c r="M102" s="133"/>
      <c r="N102" s="54"/>
      <c r="O102" s="54"/>
      <c r="P102" s="133"/>
      <c r="Q102" s="133"/>
      <c r="R102" s="133"/>
      <c r="S102" s="133"/>
      <c r="T102" s="133"/>
      <c r="U102" s="133"/>
    </row>
    <row r="103" spans="2:21" s="50" customFormat="1" ht="16.8" thickBot="1" x14ac:dyDescent="0.35">
      <c r="C103" s="213" t="s">
        <v>56</v>
      </c>
      <c r="D103" s="227">
        <f>+D99+D93</f>
        <v>0</v>
      </c>
      <c r="E103" s="215"/>
      <c r="G103" s="77"/>
      <c r="H103" s="77"/>
      <c r="I103" s="77"/>
      <c r="J103" s="77"/>
      <c r="K103" s="127"/>
      <c r="L103" s="127"/>
      <c r="M103" s="133"/>
      <c r="N103" s="54"/>
      <c r="O103" s="54"/>
      <c r="P103" s="133"/>
      <c r="Q103" s="133"/>
      <c r="R103" s="133"/>
      <c r="S103" s="133"/>
      <c r="T103" s="133"/>
      <c r="U103" s="133"/>
    </row>
    <row r="104" spans="2:21" s="50" customFormat="1" ht="15" thickTop="1" thickBot="1" x14ac:dyDescent="0.35">
      <c r="C104" s="72"/>
      <c r="D104" s="74"/>
      <c r="E104" s="74"/>
      <c r="F104" s="74"/>
      <c r="G104" s="74"/>
      <c r="H104" s="74"/>
      <c r="I104" s="74"/>
      <c r="J104" s="74"/>
      <c r="K104" s="74"/>
      <c r="L104" s="74"/>
      <c r="M104" s="74"/>
      <c r="N104" s="54"/>
      <c r="O104" s="54"/>
      <c r="P104" s="133"/>
      <c r="Q104" s="133"/>
      <c r="R104" s="133"/>
      <c r="S104" s="133"/>
      <c r="T104" s="133"/>
      <c r="U104" s="133"/>
    </row>
    <row r="105" spans="2:21" s="50" customFormat="1" ht="13.8" x14ac:dyDescent="0.3">
      <c r="C105" s="75"/>
      <c r="D105" s="118"/>
      <c r="E105" s="118"/>
      <c r="F105" s="118"/>
      <c r="G105" s="118"/>
      <c r="H105" s="118"/>
      <c r="I105" s="118"/>
      <c r="J105" s="118"/>
      <c r="K105" s="118"/>
      <c r="L105" s="118"/>
      <c r="M105" s="118"/>
      <c r="N105" s="54"/>
      <c r="O105" s="118"/>
      <c r="P105" s="133"/>
      <c r="Q105" s="133"/>
      <c r="R105" s="133"/>
      <c r="S105" s="133"/>
      <c r="T105" s="133"/>
      <c r="U105" s="133"/>
    </row>
    <row r="106" spans="2:21" s="50" customFormat="1" ht="24.6" x14ac:dyDescent="0.3">
      <c r="B106" s="142">
        <v>3</v>
      </c>
      <c r="C106" s="143" t="str">
        <f>"Gebruiksrecht aanschaf " &amp; +C19 &amp; " en Onderhoud &amp; Support"</f>
        <v>Gebruiksrecht aanschaf   en Onderhoud &amp; Support</v>
      </c>
      <c r="D106" s="144"/>
      <c r="E106" s="144"/>
      <c r="F106" s="145"/>
      <c r="G106" s="145"/>
      <c r="H106" s="145"/>
      <c r="I106" s="145"/>
      <c r="J106" s="145"/>
      <c r="K106" s="145"/>
      <c r="L106" s="145"/>
      <c r="M106" s="146"/>
      <c r="N106" s="54"/>
      <c r="O106" s="133"/>
      <c r="P106" s="133"/>
      <c r="Q106" s="133"/>
      <c r="R106" s="133"/>
      <c r="S106" s="133"/>
      <c r="T106" s="133"/>
      <c r="U106" s="133"/>
    </row>
    <row r="107" spans="2:21" s="50" customFormat="1" ht="16.2" x14ac:dyDescent="0.3">
      <c r="C107" s="77"/>
      <c r="D107" s="77"/>
      <c r="E107" s="77"/>
      <c r="F107" s="77"/>
      <c r="G107" s="77"/>
      <c r="H107" s="77"/>
      <c r="I107" s="77"/>
      <c r="J107" s="77"/>
      <c r="K107" s="127"/>
      <c r="L107" s="127"/>
      <c r="M107" s="133"/>
      <c r="N107" s="54"/>
      <c r="O107" s="133"/>
      <c r="P107" s="133"/>
      <c r="Q107" s="133"/>
      <c r="R107" s="133"/>
      <c r="S107" s="133"/>
      <c r="T107" s="133"/>
      <c r="U107" s="133"/>
    </row>
    <row r="108" spans="2:21" s="50" customFormat="1" ht="16.2" x14ac:dyDescent="0.3">
      <c r="C108" s="78" t="s">
        <v>127</v>
      </c>
      <c r="D108" s="153" t="s">
        <v>0</v>
      </c>
      <c r="E108" s="155" t="s">
        <v>0</v>
      </c>
      <c r="F108" s="155" t="s">
        <v>0</v>
      </c>
      <c r="G108" s="155"/>
      <c r="H108" s="155"/>
      <c r="I108" s="156"/>
      <c r="J108" s="127"/>
      <c r="K108" s="78" t="s">
        <v>55</v>
      </c>
      <c r="L108" s="157"/>
      <c r="M108" s="158"/>
      <c r="N108" s="54"/>
      <c r="O108" s="133"/>
      <c r="P108" s="133"/>
      <c r="Q108" s="133"/>
      <c r="R108" s="133"/>
      <c r="S108" s="133"/>
    </row>
    <row r="109" spans="2:21" s="71" customFormat="1" ht="16.2" x14ac:dyDescent="0.3">
      <c r="C109" s="159"/>
      <c r="D109" s="231"/>
      <c r="E109" s="230" t="s">
        <v>38</v>
      </c>
      <c r="F109" s="230"/>
      <c r="G109" s="230"/>
      <c r="H109" s="230"/>
      <c r="I109" s="259"/>
      <c r="J109" s="260"/>
      <c r="K109" s="261"/>
      <c r="L109" s="262"/>
      <c r="M109" s="270"/>
      <c r="N109" s="271"/>
      <c r="O109" s="272"/>
      <c r="P109" s="272"/>
      <c r="Q109" s="272"/>
      <c r="R109" s="272"/>
      <c r="S109" s="272"/>
    </row>
    <row r="110" spans="2:21" s="71" customFormat="1" ht="16.2" x14ac:dyDescent="0.3">
      <c r="C110" s="264" t="s">
        <v>0</v>
      </c>
      <c r="D110" s="231" t="s">
        <v>47</v>
      </c>
      <c r="E110" s="230" t="s">
        <v>58</v>
      </c>
      <c r="F110" s="230"/>
      <c r="G110" s="230"/>
      <c r="H110" s="230"/>
      <c r="I110" s="259"/>
      <c r="J110" s="260"/>
      <c r="K110" s="261"/>
      <c r="L110" s="262"/>
      <c r="M110" s="270"/>
      <c r="N110" s="271"/>
      <c r="O110" s="272"/>
      <c r="P110" s="272"/>
      <c r="Q110" s="272"/>
      <c r="R110" s="272"/>
      <c r="S110" s="272"/>
    </row>
    <row r="111" spans="2:21" s="71" customFormat="1" ht="16.2" x14ac:dyDescent="0.3">
      <c r="C111" s="264" t="s">
        <v>35</v>
      </c>
      <c r="D111" s="232" t="str">
        <f>C112</f>
        <v xml:space="preserve"> </v>
      </c>
      <c r="E111" s="230" t="s">
        <v>49</v>
      </c>
      <c r="F111" s="230"/>
      <c r="G111" s="230"/>
      <c r="H111" s="230"/>
      <c r="I111" s="259"/>
      <c r="J111" s="260"/>
      <c r="K111" s="261"/>
      <c r="L111" s="262"/>
      <c r="M111" s="270"/>
      <c r="N111" s="271"/>
      <c r="O111" s="272"/>
      <c r="P111" s="272"/>
      <c r="Q111" s="272"/>
      <c r="R111" s="272"/>
      <c r="S111" s="272"/>
    </row>
    <row r="112" spans="2:21" s="50" customFormat="1" ht="16.2" x14ac:dyDescent="0.3">
      <c r="C112" s="269" t="s">
        <v>0</v>
      </c>
      <c r="D112" s="171">
        <v>0</v>
      </c>
      <c r="E112" s="171">
        <v>0</v>
      </c>
      <c r="F112" s="162" t="s">
        <v>0</v>
      </c>
      <c r="G112" s="162"/>
      <c r="H112" s="162"/>
      <c r="I112" s="163"/>
      <c r="J112" s="127"/>
      <c r="K112" s="172">
        <f>+E112</f>
        <v>0</v>
      </c>
      <c r="L112" s="165"/>
      <c r="M112" s="166"/>
      <c r="N112" s="54"/>
      <c r="O112" s="133"/>
      <c r="P112" s="133"/>
      <c r="Q112" s="133"/>
      <c r="R112" s="133"/>
      <c r="S112" s="133"/>
    </row>
    <row r="113" spans="2:19" s="71" customFormat="1" ht="16.2" x14ac:dyDescent="0.3">
      <c r="C113" s="258"/>
      <c r="D113" s="230"/>
      <c r="E113" s="230"/>
      <c r="F113" s="230" t="s">
        <v>0</v>
      </c>
      <c r="G113" s="230"/>
      <c r="H113" s="230" t="s">
        <v>0</v>
      </c>
      <c r="I113" s="259" t="s">
        <v>47</v>
      </c>
      <c r="J113" s="260"/>
      <c r="K113" s="261"/>
      <c r="L113" s="262"/>
      <c r="M113" s="270"/>
      <c r="N113" s="271"/>
      <c r="O113" s="272"/>
      <c r="P113" s="272"/>
      <c r="Q113" s="272"/>
      <c r="R113" s="272"/>
      <c r="S113" s="272"/>
    </row>
    <row r="114" spans="2:19" s="71" customFormat="1" ht="16.2" x14ac:dyDescent="0.3">
      <c r="C114" s="258"/>
      <c r="D114" s="230"/>
      <c r="E114" s="230"/>
      <c r="F114" s="230"/>
      <c r="G114" s="230"/>
      <c r="H114" s="230"/>
      <c r="I114" s="259" t="s">
        <v>148</v>
      </c>
      <c r="J114" s="260"/>
      <c r="K114" s="261"/>
      <c r="L114" s="262"/>
      <c r="M114" s="259" t="s">
        <v>149</v>
      </c>
      <c r="N114" s="271"/>
      <c r="O114" s="272"/>
      <c r="P114" s="272"/>
      <c r="Q114" s="272"/>
      <c r="R114" s="272"/>
      <c r="S114" s="272"/>
    </row>
    <row r="115" spans="2:19" s="71" customFormat="1" ht="16.2" x14ac:dyDescent="0.3">
      <c r="C115" s="174" t="s">
        <v>37</v>
      </c>
      <c r="D115" s="263"/>
      <c r="E115" s="263"/>
      <c r="F115" s="458" t="str">
        <f>"# "&amp;C112</f>
        <v xml:space="preserve">#  </v>
      </c>
      <c r="G115" s="263"/>
      <c r="H115" s="263" t="s">
        <v>0</v>
      </c>
      <c r="I115" s="259" t="s">
        <v>146</v>
      </c>
      <c r="J115" s="260"/>
      <c r="K115" s="261"/>
      <c r="L115" s="262"/>
      <c r="M115" s="236" t="s">
        <v>45</v>
      </c>
      <c r="N115" s="271"/>
      <c r="O115" s="272"/>
      <c r="P115" s="272"/>
      <c r="Q115" s="272"/>
      <c r="R115" s="272"/>
      <c r="S115" s="272"/>
    </row>
    <row r="116" spans="2:19" s="71" customFormat="1" ht="16.2" x14ac:dyDescent="0.3">
      <c r="C116" s="264"/>
      <c r="D116" s="460" t="str">
        <f>"# "&amp;C112</f>
        <v xml:space="preserve">#  </v>
      </c>
      <c r="E116" s="461"/>
      <c r="F116" s="462"/>
      <c r="G116" s="234" t="s">
        <v>47</v>
      </c>
      <c r="H116" s="458" t="s">
        <v>59</v>
      </c>
      <c r="I116" s="236" t="s">
        <v>147</v>
      </c>
      <c r="J116" s="260"/>
      <c r="K116" s="273" t="s">
        <v>47</v>
      </c>
      <c r="L116" s="456" t="s">
        <v>46</v>
      </c>
      <c r="M116" s="236" t="s">
        <v>150</v>
      </c>
      <c r="N116" s="271"/>
      <c r="O116" s="272"/>
      <c r="P116" s="272"/>
      <c r="Q116" s="272"/>
      <c r="R116" s="272"/>
      <c r="S116" s="272"/>
    </row>
    <row r="117" spans="2:19" s="71" customFormat="1" ht="16.2" x14ac:dyDescent="0.3">
      <c r="C117" s="265" t="s">
        <v>36</v>
      </c>
      <c r="D117" s="266" t="s">
        <v>13</v>
      </c>
      <c r="E117" s="267" t="s">
        <v>14</v>
      </c>
      <c r="F117" s="238" t="s">
        <v>45</v>
      </c>
      <c r="G117" s="274" t="str">
        <f>C112</f>
        <v xml:space="preserve"> </v>
      </c>
      <c r="H117" s="459"/>
      <c r="I117" s="237" t="s">
        <v>145</v>
      </c>
      <c r="J117" s="260"/>
      <c r="K117" s="275" t="str">
        <f>+C112</f>
        <v xml:space="preserve"> </v>
      </c>
      <c r="L117" s="457"/>
      <c r="M117" s="237" t="s">
        <v>151</v>
      </c>
      <c r="N117" s="271"/>
      <c r="O117" s="272" t="s">
        <v>40</v>
      </c>
      <c r="P117" s="272" t="s">
        <v>40</v>
      </c>
      <c r="Q117" s="272" t="s">
        <v>40</v>
      </c>
      <c r="R117" s="276"/>
      <c r="S117" s="272"/>
    </row>
    <row r="118" spans="2:19" s="50" customFormat="1" ht="16.2" x14ac:dyDescent="0.3">
      <c r="B118" s="189"/>
      <c r="C118" s="228" t="s">
        <v>15</v>
      </c>
      <c r="D118" s="190">
        <v>1</v>
      </c>
      <c r="E118" s="249" t="s">
        <v>34</v>
      </c>
      <c r="F118" s="192" t="str">
        <f>IF(+E118&lt;&gt;0,E118,"&gt;")</f>
        <v>&gt;</v>
      </c>
      <c r="G118" s="193">
        <f>+D112</f>
        <v>0</v>
      </c>
      <c r="H118" s="194"/>
      <c r="I118" s="195">
        <f t="shared" ref="I118:I126" si="32">IF(O118=2,"",+G118*(1-H118))</f>
        <v>0</v>
      </c>
      <c r="J118" s="127"/>
      <c r="K118" s="193">
        <f>IF(O118=2,"",$K$112)</f>
        <v>0</v>
      </c>
      <c r="L118" s="194"/>
      <c r="M118" s="195">
        <f t="shared" ref="M118:M126" si="33">IF(O118=2,"",+K118*(1-L118))</f>
        <v>0</v>
      </c>
      <c r="N118" s="54"/>
      <c r="O118" s="197">
        <f t="shared" ref="O118:O126" si="34">IF(AND(D118&lt;&gt;" ",E118="&gt;"),0,IF(AND(D118=" ",E118="&gt;"),2,1))</f>
        <v>0</v>
      </c>
      <c r="P118" s="197">
        <v>0</v>
      </c>
      <c r="Q118" s="197">
        <v>0</v>
      </c>
      <c r="R118" s="188"/>
      <c r="S118" s="133"/>
    </row>
    <row r="119" spans="2:19" s="50" customFormat="1" ht="16.2" x14ac:dyDescent="0.3">
      <c r="B119" s="189"/>
      <c r="C119" s="256" t="s">
        <v>16</v>
      </c>
      <c r="D119" s="190" t="str">
        <f t="shared" ref="D119:D125" si="35">IF(ISERROR(+E118+1)," ",E118+1)</f>
        <v xml:space="preserve"> </v>
      </c>
      <c r="E119" s="249" t="s">
        <v>34</v>
      </c>
      <c r="F119" s="192" t="str">
        <f t="shared" ref="F119:F126" si="36">IF(O119=2,"",IF(+E119&lt;&gt;0,E119,"&gt;"))</f>
        <v/>
      </c>
      <c r="G119" s="193" t="str">
        <f>IF(O119=2," ",+$D$112)</f>
        <v xml:space="preserve"> </v>
      </c>
      <c r="H119" s="194"/>
      <c r="I119" s="195" t="str">
        <f t="shared" si="32"/>
        <v/>
      </c>
      <c r="J119" s="127"/>
      <c r="K119" s="193" t="str">
        <f t="shared" ref="K119:K126" si="37">IF(O119=2,"",$K$112)</f>
        <v/>
      </c>
      <c r="L119" s="194"/>
      <c r="M119" s="195" t="str">
        <f t="shared" si="33"/>
        <v/>
      </c>
      <c r="N119" s="54"/>
      <c r="O119" s="197">
        <f t="shared" si="34"/>
        <v>2</v>
      </c>
      <c r="P119" s="197">
        <f t="shared" ref="P119:P126" si="38">IF(O119&lt;&gt;2,IF(I119&gt;I118,1,0),0)</f>
        <v>0</v>
      </c>
      <c r="Q119" s="197">
        <f t="shared" ref="Q119:Q126" si="39">IF(O119&lt;&gt;2,IF(M119&gt;M118,1,0),0)</f>
        <v>0</v>
      </c>
      <c r="R119" s="188"/>
      <c r="S119" s="133"/>
    </row>
    <row r="120" spans="2:19" s="50" customFormat="1" ht="16.2" x14ac:dyDescent="0.3">
      <c r="B120" s="189"/>
      <c r="C120" s="257" t="s">
        <v>17</v>
      </c>
      <c r="D120" s="190" t="str">
        <f t="shared" si="35"/>
        <v xml:space="preserve"> </v>
      </c>
      <c r="E120" s="249" t="s">
        <v>34</v>
      </c>
      <c r="F120" s="192" t="str">
        <f t="shared" si="36"/>
        <v/>
      </c>
      <c r="G120" s="193" t="str">
        <f t="shared" ref="G120:G126" si="40">IF(O120=2," ",+$D$112)</f>
        <v xml:space="preserve"> </v>
      </c>
      <c r="H120" s="194"/>
      <c r="I120" s="195" t="str">
        <f t="shared" si="32"/>
        <v/>
      </c>
      <c r="J120" s="127"/>
      <c r="K120" s="193" t="str">
        <f t="shared" si="37"/>
        <v/>
      </c>
      <c r="L120" s="194"/>
      <c r="M120" s="195" t="str">
        <f t="shared" si="33"/>
        <v/>
      </c>
      <c r="N120" s="54"/>
      <c r="O120" s="197">
        <f t="shared" si="34"/>
        <v>2</v>
      </c>
      <c r="P120" s="197">
        <f t="shared" si="38"/>
        <v>0</v>
      </c>
      <c r="Q120" s="197">
        <f t="shared" si="39"/>
        <v>0</v>
      </c>
      <c r="R120" s="188"/>
      <c r="S120" s="133"/>
    </row>
    <row r="121" spans="2:19" s="50" customFormat="1" ht="16.2" x14ac:dyDescent="0.3">
      <c r="B121" s="189"/>
      <c r="C121" s="257" t="s">
        <v>18</v>
      </c>
      <c r="D121" s="190" t="str">
        <f t="shared" si="35"/>
        <v xml:space="preserve"> </v>
      </c>
      <c r="E121" s="249" t="s">
        <v>34</v>
      </c>
      <c r="F121" s="192" t="str">
        <f t="shared" si="36"/>
        <v/>
      </c>
      <c r="G121" s="193" t="str">
        <f t="shared" si="40"/>
        <v xml:space="preserve"> </v>
      </c>
      <c r="H121" s="194"/>
      <c r="I121" s="195" t="str">
        <f t="shared" si="32"/>
        <v/>
      </c>
      <c r="J121" s="127"/>
      <c r="K121" s="193" t="str">
        <f t="shared" si="37"/>
        <v/>
      </c>
      <c r="L121" s="194"/>
      <c r="M121" s="195" t="str">
        <f t="shared" si="33"/>
        <v/>
      </c>
      <c r="N121" s="54"/>
      <c r="O121" s="197">
        <f t="shared" si="34"/>
        <v>2</v>
      </c>
      <c r="P121" s="197">
        <f t="shared" si="38"/>
        <v>0</v>
      </c>
      <c r="Q121" s="197">
        <f t="shared" si="39"/>
        <v>0</v>
      </c>
      <c r="R121" s="188"/>
      <c r="S121" s="133"/>
    </row>
    <row r="122" spans="2:19" s="50" customFormat="1" ht="16.2" x14ac:dyDescent="0.3">
      <c r="B122" s="189"/>
      <c r="C122" s="228" t="s">
        <v>19</v>
      </c>
      <c r="D122" s="190" t="str">
        <f t="shared" si="35"/>
        <v xml:space="preserve"> </v>
      </c>
      <c r="E122" s="249" t="s">
        <v>34</v>
      </c>
      <c r="F122" s="192" t="str">
        <f t="shared" si="36"/>
        <v/>
      </c>
      <c r="G122" s="193" t="str">
        <f t="shared" si="40"/>
        <v xml:space="preserve"> </v>
      </c>
      <c r="H122" s="194"/>
      <c r="I122" s="195" t="str">
        <f t="shared" si="32"/>
        <v/>
      </c>
      <c r="J122" s="127"/>
      <c r="K122" s="193" t="str">
        <f t="shared" si="37"/>
        <v/>
      </c>
      <c r="L122" s="194"/>
      <c r="M122" s="195" t="str">
        <f t="shared" si="33"/>
        <v/>
      </c>
      <c r="N122" s="54"/>
      <c r="O122" s="197">
        <f t="shared" si="34"/>
        <v>2</v>
      </c>
      <c r="P122" s="197">
        <f t="shared" si="38"/>
        <v>0</v>
      </c>
      <c r="Q122" s="197">
        <f t="shared" si="39"/>
        <v>0</v>
      </c>
      <c r="R122" s="188"/>
      <c r="S122" s="133"/>
    </row>
    <row r="123" spans="2:19" s="50" customFormat="1" ht="16.2" x14ac:dyDescent="0.3">
      <c r="B123" s="189"/>
      <c r="C123" s="256" t="s">
        <v>20</v>
      </c>
      <c r="D123" s="190" t="str">
        <f t="shared" si="35"/>
        <v xml:space="preserve"> </v>
      </c>
      <c r="E123" s="249" t="s">
        <v>34</v>
      </c>
      <c r="F123" s="192" t="str">
        <f t="shared" si="36"/>
        <v/>
      </c>
      <c r="G123" s="193" t="str">
        <f t="shared" si="40"/>
        <v xml:space="preserve"> </v>
      </c>
      <c r="H123" s="194"/>
      <c r="I123" s="195" t="str">
        <f t="shared" si="32"/>
        <v/>
      </c>
      <c r="J123" s="127"/>
      <c r="K123" s="193" t="str">
        <f t="shared" si="37"/>
        <v/>
      </c>
      <c r="L123" s="194"/>
      <c r="M123" s="195" t="str">
        <f t="shared" si="33"/>
        <v/>
      </c>
      <c r="N123" s="54"/>
      <c r="O123" s="197">
        <f t="shared" si="34"/>
        <v>2</v>
      </c>
      <c r="P123" s="197">
        <f t="shared" si="38"/>
        <v>0</v>
      </c>
      <c r="Q123" s="197">
        <f t="shared" si="39"/>
        <v>0</v>
      </c>
      <c r="R123" s="188"/>
      <c r="S123" s="133"/>
    </row>
    <row r="124" spans="2:19" s="50" customFormat="1" ht="16.2" x14ac:dyDescent="0.3">
      <c r="B124" s="189"/>
      <c r="C124" s="256" t="s">
        <v>21</v>
      </c>
      <c r="D124" s="190" t="str">
        <f t="shared" si="35"/>
        <v xml:space="preserve"> </v>
      </c>
      <c r="E124" s="249" t="s">
        <v>34</v>
      </c>
      <c r="F124" s="192" t="str">
        <f t="shared" si="36"/>
        <v/>
      </c>
      <c r="G124" s="193" t="str">
        <f t="shared" si="40"/>
        <v xml:space="preserve"> </v>
      </c>
      <c r="H124" s="194"/>
      <c r="I124" s="195" t="str">
        <f t="shared" si="32"/>
        <v/>
      </c>
      <c r="J124" s="127"/>
      <c r="K124" s="193" t="str">
        <f t="shared" si="37"/>
        <v/>
      </c>
      <c r="L124" s="194"/>
      <c r="M124" s="195" t="str">
        <f t="shared" si="33"/>
        <v/>
      </c>
      <c r="N124" s="54"/>
      <c r="O124" s="197">
        <f t="shared" si="34"/>
        <v>2</v>
      </c>
      <c r="P124" s="197">
        <f t="shared" si="38"/>
        <v>0</v>
      </c>
      <c r="Q124" s="197">
        <f t="shared" si="39"/>
        <v>0</v>
      </c>
      <c r="R124" s="188"/>
      <c r="S124" s="133"/>
    </row>
    <row r="125" spans="2:19" s="50" customFormat="1" ht="16.2" x14ac:dyDescent="0.3">
      <c r="B125" s="189"/>
      <c r="C125" s="256" t="s">
        <v>22</v>
      </c>
      <c r="D125" s="190" t="str">
        <f t="shared" si="35"/>
        <v xml:space="preserve"> </v>
      </c>
      <c r="E125" s="249" t="s">
        <v>34</v>
      </c>
      <c r="F125" s="192" t="str">
        <f t="shared" si="36"/>
        <v/>
      </c>
      <c r="G125" s="193" t="str">
        <f t="shared" si="40"/>
        <v xml:space="preserve"> </v>
      </c>
      <c r="H125" s="194"/>
      <c r="I125" s="195" t="str">
        <f t="shared" si="32"/>
        <v/>
      </c>
      <c r="J125" s="127"/>
      <c r="K125" s="193" t="str">
        <f t="shared" si="37"/>
        <v/>
      </c>
      <c r="L125" s="194"/>
      <c r="M125" s="195" t="str">
        <f t="shared" si="33"/>
        <v/>
      </c>
      <c r="N125" s="54"/>
      <c r="O125" s="197">
        <f t="shared" si="34"/>
        <v>2</v>
      </c>
      <c r="P125" s="197">
        <f t="shared" si="38"/>
        <v>0</v>
      </c>
      <c r="Q125" s="197">
        <f t="shared" si="39"/>
        <v>0</v>
      </c>
      <c r="R125" s="188"/>
      <c r="S125" s="133"/>
    </row>
    <row r="126" spans="2:19" s="50" customFormat="1" ht="16.2" x14ac:dyDescent="0.3">
      <c r="B126" s="189"/>
      <c r="C126" s="257" t="s">
        <v>43</v>
      </c>
      <c r="D126" s="190" t="str">
        <f>IF(ISERROR(+E125+1)," ",E125+1)</f>
        <v xml:space="preserve"> </v>
      </c>
      <c r="E126" s="249" t="s">
        <v>34</v>
      </c>
      <c r="F126" s="192" t="str">
        <f t="shared" si="36"/>
        <v/>
      </c>
      <c r="G126" s="193" t="str">
        <f t="shared" si="40"/>
        <v xml:space="preserve"> </v>
      </c>
      <c r="H126" s="194"/>
      <c r="I126" s="195" t="str">
        <f t="shared" si="32"/>
        <v/>
      </c>
      <c r="J126" s="127"/>
      <c r="K126" s="193" t="str">
        <f t="shared" si="37"/>
        <v/>
      </c>
      <c r="L126" s="194"/>
      <c r="M126" s="195" t="str">
        <f t="shared" si="33"/>
        <v/>
      </c>
      <c r="N126" s="54"/>
      <c r="O126" s="197">
        <f t="shared" si="34"/>
        <v>2</v>
      </c>
      <c r="P126" s="197">
        <f t="shared" si="38"/>
        <v>0</v>
      </c>
      <c r="Q126" s="197">
        <f t="shared" si="39"/>
        <v>0</v>
      </c>
      <c r="R126" s="133"/>
      <c r="S126" s="133"/>
    </row>
    <row r="127" spans="2:19" s="50" customFormat="1" ht="16.2" customHeight="1" x14ac:dyDescent="0.3">
      <c r="B127" s="189"/>
      <c r="C127" s="463" t="s">
        <v>72</v>
      </c>
      <c r="D127" s="464"/>
      <c r="E127" s="464"/>
      <c r="F127" s="464"/>
      <c r="G127" s="464"/>
      <c r="H127" s="464"/>
      <c r="I127" s="200" t="str">
        <f>IF(P127=0,"OK","Fout !")</f>
        <v>OK</v>
      </c>
      <c r="J127" s="127"/>
      <c r="K127" s="127"/>
      <c r="L127" s="199"/>
      <c r="M127" s="200" t="str">
        <f>IF(Q127=0,"OK","Fout !")</f>
        <v>OK</v>
      </c>
      <c r="N127" s="54"/>
      <c r="O127" s="201"/>
      <c r="P127" s="197">
        <f>SUM(P118:P126)</f>
        <v>0</v>
      </c>
      <c r="Q127" s="197">
        <f>SUM(Q118:Q126)</f>
        <v>0</v>
      </c>
      <c r="R127" s="133"/>
      <c r="S127" s="133"/>
    </row>
    <row r="128" spans="2:19" s="50" customFormat="1" ht="16.2" x14ac:dyDescent="0.3">
      <c r="B128" s="189"/>
      <c r="C128" s="473"/>
      <c r="D128" s="474"/>
      <c r="E128" s="474"/>
      <c r="F128" s="474"/>
      <c r="G128" s="474"/>
      <c r="H128" s="474"/>
      <c r="I128" s="199"/>
      <c r="J128" s="127"/>
      <c r="K128" s="127"/>
      <c r="L128" s="127"/>
      <c r="M128" s="127"/>
      <c r="N128" s="54"/>
      <c r="O128" s="201"/>
      <c r="P128" s="197"/>
      <c r="Q128" s="202"/>
      <c r="R128" s="133"/>
      <c r="S128" s="133"/>
    </row>
    <row r="129" spans="2:21" s="50" customFormat="1" ht="16.2" x14ac:dyDescent="0.3">
      <c r="B129" s="189"/>
      <c r="C129" s="133"/>
      <c r="D129" s="77"/>
      <c r="E129" s="77"/>
      <c r="F129" s="77"/>
      <c r="G129" s="77"/>
      <c r="H129" s="199"/>
      <c r="I129" s="199"/>
      <c r="J129" s="102"/>
      <c r="L129" s="127"/>
      <c r="M129" s="127"/>
      <c r="N129" s="54"/>
      <c r="O129" s="127"/>
      <c r="P129" s="127"/>
      <c r="Q129" s="201"/>
      <c r="R129" s="197"/>
      <c r="S129" s="133"/>
      <c r="T129" s="133"/>
      <c r="U129" s="133"/>
    </row>
    <row r="130" spans="2:21" s="50" customFormat="1" ht="16.2" x14ac:dyDescent="0.3">
      <c r="C130" s="143" t="s">
        <v>52</v>
      </c>
      <c r="D130" s="126" t="s">
        <v>23</v>
      </c>
      <c r="E130" s="126" t="s">
        <v>24</v>
      </c>
      <c r="F130" s="126" t="s">
        <v>25</v>
      </c>
      <c r="G130" s="126" t="s">
        <v>26</v>
      </c>
      <c r="H130" s="126" t="s">
        <v>57</v>
      </c>
      <c r="I130" s="126" t="s">
        <v>64</v>
      </c>
      <c r="J130" s="126" t="s">
        <v>65</v>
      </c>
      <c r="K130" s="126" t="s">
        <v>66</v>
      </c>
      <c r="L130" s="126" t="s">
        <v>67</v>
      </c>
      <c r="M130" s="126" t="s">
        <v>68</v>
      </c>
      <c r="N130" s="54"/>
      <c r="O130" s="127"/>
      <c r="P130" s="127"/>
      <c r="Q130" s="133"/>
      <c r="R130" s="133"/>
      <c r="S130" s="133"/>
      <c r="T130" s="133"/>
      <c r="U130" s="133"/>
    </row>
    <row r="131" spans="2:21" s="50" customFormat="1" ht="16.2" x14ac:dyDescent="0.3">
      <c r="C131" s="229" t="s">
        <v>139</v>
      </c>
      <c r="D131" s="251">
        <v>0</v>
      </c>
      <c r="E131" s="251">
        <v>0</v>
      </c>
      <c r="F131" s="251">
        <v>0</v>
      </c>
      <c r="G131" s="251">
        <v>0</v>
      </c>
      <c r="H131" s="251">
        <v>0</v>
      </c>
      <c r="I131" s="251">
        <v>0</v>
      </c>
      <c r="J131" s="251">
        <v>0</v>
      </c>
      <c r="K131" s="251">
        <v>0</v>
      </c>
      <c r="L131" s="251">
        <v>0</v>
      </c>
      <c r="M131" s="251">
        <v>0</v>
      </c>
      <c r="N131" s="54"/>
      <c r="O131" s="127"/>
      <c r="P131" s="127"/>
      <c r="Q131" s="133"/>
      <c r="R131" s="133"/>
      <c r="S131" s="133"/>
      <c r="T131" s="133"/>
      <c r="U131" s="133"/>
    </row>
    <row r="132" spans="2:21" s="50" customFormat="1" ht="16.2" x14ac:dyDescent="0.3">
      <c r="C132" s="229" t="s">
        <v>53</v>
      </c>
      <c r="D132" s="207">
        <f>+D131</f>
        <v>0</v>
      </c>
      <c r="E132" s="207">
        <f t="shared" ref="E132" si="41">+E131-D131</f>
        <v>0</v>
      </c>
      <c r="F132" s="207">
        <f t="shared" ref="F132" si="42">+F131-E131</f>
        <v>0</v>
      </c>
      <c r="G132" s="207">
        <f t="shared" ref="G132" si="43">+G131-F131</f>
        <v>0</v>
      </c>
      <c r="H132" s="207">
        <f t="shared" ref="H132" si="44">+H131-G131</f>
        <v>0</v>
      </c>
      <c r="I132" s="207">
        <f t="shared" ref="I132" si="45">+I131-H131</f>
        <v>0</v>
      </c>
      <c r="J132" s="207">
        <f t="shared" ref="J132" si="46">+J131-I131</f>
        <v>0</v>
      </c>
      <c r="K132" s="207">
        <f t="shared" ref="K132" si="47">+K131-J131</f>
        <v>0</v>
      </c>
      <c r="L132" s="207">
        <f t="shared" ref="L132" si="48">+L131-K131</f>
        <v>0</v>
      </c>
      <c r="M132" s="207">
        <f t="shared" ref="M132" si="49">+M131-L131</f>
        <v>0</v>
      </c>
      <c r="N132" s="54"/>
      <c r="O132" s="127"/>
      <c r="P132" s="127"/>
      <c r="Q132" s="133"/>
      <c r="R132" s="133"/>
      <c r="S132" s="133"/>
      <c r="T132" s="133"/>
      <c r="U132" s="133"/>
    </row>
    <row r="133" spans="2:21" s="50" customFormat="1" ht="13.8" x14ac:dyDescent="0.3">
      <c r="C133" s="229" t="str">
        <f>"Prijs conform staffel cumulatief"</f>
        <v>Prijs conform staffel cumulatief</v>
      </c>
      <c r="D133" s="208" t="str">
        <f>IF(ISERROR(VLOOKUP(D131,$D$118:$I$126,6,TRUE)),"",VLOOKUP(D131,$D$118:$I$126,6,TRUE))</f>
        <v/>
      </c>
      <c r="E133" s="208" t="str">
        <f t="shared" ref="E133:M133" si="50">IF(ISERROR(VLOOKUP(E131,$D$118:$I$126,6,TRUE)),"",VLOOKUP(E131,$D$118:$I$126,6,TRUE))</f>
        <v/>
      </c>
      <c r="F133" s="208" t="str">
        <f t="shared" si="50"/>
        <v/>
      </c>
      <c r="G133" s="208" t="str">
        <f t="shared" si="50"/>
        <v/>
      </c>
      <c r="H133" s="208" t="str">
        <f t="shared" si="50"/>
        <v/>
      </c>
      <c r="I133" s="208" t="str">
        <f t="shared" si="50"/>
        <v/>
      </c>
      <c r="J133" s="208" t="str">
        <f t="shared" si="50"/>
        <v/>
      </c>
      <c r="K133" s="208" t="str">
        <f t="shared" si="50"/>
        <v/>
      </c>
      <c r="L133" s="208" t="str">
        <f t="shared" si="50"/>
        <v/>
      </c>
      <c r="M133" s="208" t="str">
        <f t="shared" si="50"/>
        <v/>
      </c>
      <c r="N133" s="54"/>
      <c r="O133" s="133"/>
      <c r="P133" s="133"/>
      <c r="Q133" s="133"/>
      <c r="R133" s="133"/>
      <c r="S133" s="133"/>
      <c r="T133" s="133"/>
      <c r="U133" s="133"/>
    </row>
    <row r="134" spans="2:21" s="50" customFormat="1" ht="14.4" thickBot="1" x14ac:dyDescent="0.35">
      <c r="C134" s="229" t="s">
        <v>54</v>
      </c>
      <c r="D134" s="252">
        <f t="shared" ref="D134:M134" si="51">IF(ISERROR(+D133*D132),0,+D133*D132)</f>
        <v>0</v>
      </c>
      <c r="E134" s="252">
        <f t="shared" si="51"/>
        <v>0</v>
      </c>
      <c r="F134" s="252">
        <f t="shared" si="51"/>
        <v>0</v>
      </c>
      <c r="G134" s="252">
        <f t="shared" si="51"/>
        <v>0</v>
      </c>
      <c r="H134" s="252">
        <f t="shared" si="51"/>
        <v>0</v>
      </c>
      <c r="I134" s="252">
        <f t="shared" si="51"/>
        <v>0</v>
      </c>
      <c r="J134" s="252">
        <f t="shared" si="51"/>
        <v>0</v>
      </c>
      <c r="K134" s="252">
        <f t="shared" si="51"/>
        <v>0</v>
      </c>
      <c r="L134" s="252">
        <f t="shared" si="51"/>
        <v>0</v>
      </c>
      <c r="M134" s="252">
        <f t="shared" si="51"/>
        <v>0</v>
      </c>
      <c r="N134" s="54"/>
      <c r="O134" s="133"/>
      <c r="P134" s="133"/>
      <c r="Q134" s="133"/>
      <c r="R134" s="133"/>
      <c r="S134" s="133"/>
      <c r="T134" s="133"/>
      <c r="U134" s="133"/>
    </row>
    <row r="135" spans="2:21" s="50" customFormat="1" ht="15" thickTop="1" thickBot="1" x14ac:dyDescent="0.35">
      <c r="C135" s="205" t="s">
        <v>73</v>
      </c>
      <c r="D135" s="253">
        <f>SUM(D134:M134)</f>
        <v>0</v>
      </c>
      <c r="E135" s="77"/>
      <c r="F135" s="77"/>
      <c r="G135" s="77"/>
      <c r="H135" s="77"/>
      <c r="I135" s="77"/>
      <c r="J135" s="77"/>
      <c r="K135" s="77"/>
      <c r="L135" s="77"/>
      <c r="M135" s="77"/>
      <c r="N135" s="54"/>
      <c r="O135" s="133"/>
      <c r="P135" s="133"/>
      <c r="Q135" s="133"/>
      <c r="R135" s="133"/>
      <c r="S135" s="133"/>
      <c r="T135" s="133"/>
      <c r="U135" s="133"/>
    </row>
    <row r="136" spans="2:21" s="50" customFormat="1" ht="14.4" thickTop="1" x14ac:dyDescent="0.3">
      <c r="C136" s="77"/>
      <c r="D136" s="77"/>
      <c r="E136" s="77"/>
      <c r="F136" s="77"/>
      <c r="G136" s="77"/>
      <c r="H136" s="77"/>
      <c r="I136" s="77"/>
      <c r="J136" s="77"/>
      <c r="K136" s="77"/>
      <c r="L136" s="77"/>
      <c r="M136" s="77"/>
      <c r="N136" s="54"/>
      <c r="O136" s="133"/>
      <c r="P136" s="133"/>
      <c r="Q136" s="133"/>
      <c r="R136" s="133"/>
      <c r="S136" s="133"/>
      <c r="T136" s="133"/>
      <c r="U136" s="133"/>
    </row>
    <row r="137" spans="2:21" s="50" customFormat="1" ht="16.2" x14ac:dyDescent="0.3">
      <c r="C137" s="143" t="s">
        <v>55</v>
      </c>
      <c r="D137" s="126" t="str">
        <f>+D130</f>
        <v>Jaar 1</v>
      </c>
      <c r="E137" s="126" t="str">
        <f t="shared" ref="E137:M137" si="52">+E130</f>
        <v>Jaar 2</v>
      </c>
      <c r="F137" s="126" t="str">
        <f t="shared" si="52"/>
        <v>Jaar 3</v>
      </c>
      <c r="G137" s="126" t="str">
        <f t="shared" si="52"/>
        <v>Jaar 4</v>
      </c>
      <c r="H137" s="126" t="str">
        <f t="shared" si="52"/>
        <v>Jaar 5</v>
      </c>
      <c r="I137" s="126" t="str">
        <f t="shared" si="52"/>
        <v>Jaar 6</v>
      </c>
      <c r="J137" s="126" t="str">
        <f t="shared" si="52"/>
        <v>Jaar 7</v>
      </c>
      <c r="K137" s="126" t="str">
        <f t="shared" si="52"/>
        <v>Jaar 8</v>
      </c>
      <c r="L137" s="126" t="str">
        <f t="shared" si="52"/>
        <v>Jaar 9</v>
      </c>
      <c r="M137" s="126" t="str">
        <f t="shared" si="52"/>
        <v>Jaar 10</v>
      </c>
      <c r="N137" s="54"/>
      <c r="O137" s="133"/>
      <c r="P137" s="133"/>
      <c r="Q137" s="133"/>
      <c r="R137" s="133"/>
      <c r="S137" s="133"/>
      <c r="T137" s="133"/>
      <c r="U137" s="133"/>
    </row>
    <row r="138" spans="2:21" s="50" customFormat="1" ht="13.8" x14ac:dyDescent="0.3">
      <c r="C138" s="229" t="s">
        <v>139</v>
      </c>
      <c r="D138" s="207">
        <f>+D131</f>
        <v>0</v>
      </c>
      <c r="E138" s="207">
        <f t="shared" ref="E138:M138" si="53">+E131</f>
        <v>0</v>
      </c>
      <c r="F138" s="207">
        <f t="shared" si="53"/>
        <v>0</v>
      </c>
      <c r="G138" s="207">
        <f t="shared" si="53"/>
        <v>0</v>
      </c>
      <c r="H138" s="207">
        <f t="shared" si="53"/>
        <v>0</v>
      </c>
      <c r="I138" s="207">
        <f t="shared" si="53"/>
        <v>0</v>
      </c>
      <c r="J138" s="207">
        <f t="shared" si="53"/>
        <v>0</v>
      </c>
      <c r="K138" s="207">
        <f t="shared" si="53"/>
        <v>0</v>
      </c>
      <c r="L138" s="207">
        <f t="shared" si="53"/>
        <v>0</v>
      </c>
      <c r="M138" s="207">
        <f t="shared" si="53"/>
        <v>0</v>
      </c>
      <c r="N138" s="54"/>
      <c r="O138" s="133"/>
      <c r="P138" s="133"/>
      <c r="Q138" s="133"/>
      <c r="R138" s="133"/>
      <c r="S138" s="133"/>
      <c r="T138" s="133"/>
      <c r="U138" s="133"/>
    </row>
    <row r="139" spans="2:21" s="50" customFormat="1" ht="13.8" x14ac:dyDescent="0.3">
      <c r="C139" s="229" t="str">
        <f>"Prijs conform staffel cummulatief "</f>
        <v xml:space="preserve">Prijs conform staffel cummulatief </v>
      </c>
      <c r="D139" s="208" t="str">
        <f>IF(ISERROR(VLOOKUP(D138,$D$118:$M$126,10,TRUE)),"",VLOOKUP(D138,$D$118:$M$126,10,TRUE))</f>
        <v/>
      </c>
      <c r="E139" s="208" t="str">
        <f t="shared" ref="E139:M139" si="54">IF(ISERROR(VLOOKUP(E138,$D$118:$M$126,10,TRUE)),"",VLOOKUP(E138,$D$118:$M$126,10,TRUE))</f>
        <v/>
      </c>
      <c r="F139" s="208" t="str">
        <f t="shared" si="54"/>
        <v/>
      </c>
      <c r="G139" s="208" t="str">
        <f t="shared" si="54"/>
        <v/>
      </c>
      <c r="H139" s="208" t="str">
        <f t="shared" si="54"/>
        <v/>
      </c>
      <c r="I139" s="208" t="str">
        <f t="shared" si="54"/>
        <v/>
      </c>
      <c r="J139" s="208" t="str">
        <f t="shared" si="54"/>
        <v/>
      </c>
      <c r="K139" s="208" t="str">
        <f t="shared" si="54"/>
        <v/>
      </c>
      <c r="L139" s="208" t="str">
        <f t="shared" si="54"/>
        <v/>
      </c>
      <c r="M139" s="208" t="str">
        <f t="shared" si="54"/>
        <v/>
      </c>
      <c r="N139" s="54"/>
      <c r="O139" s="133"/>
      <c r="P139" s="133"/>
      <c r="Q139" s="133"/>
      <c r="R139" s="133"/>
      <c r="S139" s="133"/>
      <c r="T139" s="133"/>
      <c r="U139" s="133"/>
    </row>
    <row r="140" spans="2:21" s="50" customFormat="1" ht="14.4" thickBot="1" x14ac:dyDescent="0.35">
      <c r="C140" s="229" t="s">
        <v>54</v>
      </c>
      <c r="D140" s="252">
        <f t="shared" ref="D140:M140" si="55">IF(ISERROR(+D139*D138),0,+D139*D138)</f>
        <v>0</v>
      </c>
      <c r="E140" s="252">
        <f t="shared" si="55"/>
        <v>0</v>
      </c>
      <c r="F140" s="252">
        <f t="shared" si="55"/>
        <v>0</v>
      </c>
      <c r="G140" s="252">
        <f t="shared" si="55"/>
        <v>0</v>
      </c>
      <c r="H140" s="252">
        <f t="shared" si="55"/>
        <v>0</v>
      </c>
      <c r="I140" s="252">
        <f t="shared" si="55"/>
        <v>0</v>
      </c>
      <c r="J140" s="252">
        <f t="shared" si="55"/>
        <v>0</v>
      </c>
      <c r="K140" s="252">
        <f t="shared" si="55"/>
        <v>0</v>
      </c>
      <c r="L140" s="252">
        <f t="shared" si="55"/>
        <v>0</v>
      </c>
      <c r="M140" s="252">
        <f t="shared" si="55"/>
        <v>0</v>
      </c>
      <c r="N140" s="54"/>
      <c r="O140" s="133"/>
      <c r="P140" s="133"/>
      <c r="Q140" s="133"/>
      <c r="R140" s="133"/>
      <c r="S140" s="133"/>
      <c r="T140" s="133"/>
      <c r="U140" s="133"/>
    </row>
    <row r="141" spans="2:21" s="50" customFormat="1" ht="17.399999999999999" thickTop="1" thickBot="1" x14ac:dyDescent="0.35">
      <c r="C141" s="205" t="s">
        <v>73</v>
      </c>
      <c r="D141" s="253">
        <f>SUM(D140:M140)</f>
        <v>0</v>
      </c>
      <c r="E141" s="77"/>
      <c r="F141" s="77"/>
      <c r="G141" s="77"/>
      <c r="H141" s="77"/>
      <c r="I141" s="77"/>
      <c r="J141" s="77"/>
      <c r="K141" s="77"/>
      <c r="L141" s="127"/>
      <c r="M141" s="133"/>
      <c r="N141" s="54"/>
      <c r="O141" s="133"/>
      <c r="P141" s="133"/>
      <c r="Q141" s="133"/>
      <c r="R141" s="133"/>
      <c r="S141" s="133"/>
      <c r="T141" s="133"/>
      <c r="U141" s="133"/>
    </row>
    <row r="142" spans="2:21" s="50" customFormat="1" ht="15" thickTop="1" thickBot="1" x14ac:dyDescent="0.35">
      <c r="C142" s="72"/>
      <c r="D142" s="74"/>
      <c r="E142" s="74"/>
      <c r="F142" s="74"/>
      <c r="G142" s="74"/>
      <c r="H142" s="74"/>
      <c r="I142" s="74"/>
      <c r="J142" s="74"/>
      <c r="K142" s="74"/>
      <c r="L142" s="74"/>
      <c r="M142" s="74"/>
      <c r="N142" s="54"/>
      <c r="O142" s="74"/>
      <c r="P142" s="133"/>
      <c r="Q142" s="133"/>
      <c r="R142" s="133"/>
      <c r="S142" s="133"/>
      <c r="T142" s="133"/>
      <c r="U142" s="133"/>
    </row>
    <row r="143" spans="2:21" s="50" customFormat="1" ht="13.8" x14ac:dyDescent="0.3">
      <c r="C143" s="75"/>
      <c r="D143" s="118"/>
      <c r="E143" s="118"/>
      <c r="F143" s="118"/>
      <c r="G143" s="118"/>
      <c r="H143" s="118"/>
      <c r="I143" s="118"/>
      <c r="J143" s="118"/>
      <c r="K143" s="118"/>
      <c r="L143" s="118"/>
      <c r="M143" s="118"/>
      <c r="N143" s="54"/>
      <c r="O143" s="118"/>
      <c r="P143" s="133"/>
      <c r="Q143" s="133"/>
      <c r="R143" s="133"/>
      <c r="S143" s="133"/>
      <c r="T143" s="133"/>
      <c r="U143" s="133"/>
    </row>
    <row r="144" spans="2:21" s="50" customFormat="1" ht="16.2" x14ac:dyDescent="0.3">
      <c r="C144" s="143" t="s">
        <v>32</v>
      </c>
      <c r="D144" s="268" t="s">
        <v>41</v>
      </c>
      <c r="E144" s="77"/>
      <c r="F144" s="77"/>
      <c r="G144" s="77"/>
      <c r="H144" s="77"/>
      <c r="I144" s="77"/>
      <c r="J144" s="77"/>
      <c r="K144" s="127"/>
      <c r="L144" s="127"/>
      <c r="M144" s="133"/>
      <c r="N144" s="54"/>
      <c r="O144" s="133"/>
      <c r="P144" s="133"/>
      <c r="Q144" s="133"/>
      <c r="R144" s="133"/>
      <c r="S144" s="133"/>
      <c r="T144" s="133"/>
      <c r="U144" s="133"/>
    </row>
    <row r="145" spans="3:21" s="50" customFormat="1" ht="16.8" thickBot="1" x14ac:dyDescent="0.35">
      <c r="C145" s="213" t="s">
        <v>56</v>
      </c>
      <c r="D145" s="227">
        <f>+D141+D135</f>
        <v>0</v>
      </c>
      <c r="E145" s="215"/>
      <c r="G145" s="77"/>
      <c r="H145" s="77"/>
      <c r="I145" s="77"/>
      <c r="J145" s="77"/>
      <c r="K145" s="127"/>
      <c r="L145" s="127"/>
      <c r="M145" s="133"/>
      <c r="N145" s="54"/>
      <c r="O145" s="133"/>
      <c r="P145" s="133"/>
      <c r="Q145" s="133"/>
      <c r="R145" s="133"/>
      <c r="S145" s="133"/>
      <c r="T145" s="133"/>
      <c r="U145" s="133"/>
    </row>
    <row r="146" spans="3:21" s="50" customFormat="1" ht="15" thickTop="1" thickBot="1" x14ac:dyDescent="0.35">
      <c r="C146" s="72"/>
      <c r="D146" s="74"/>
      <c r="E146" s="74"/>
      <c r="F146" s="74"/>
      <c r="G146" s="74"/>
      <c r="H146" s="74"/>
      <c r="I146" s="74"/>
      <c r="J146" s="74"/>
      <c r="K146" s="74"/>
      <c r="L146" s="74"/>
      <c r="M146" s="74"/>
      <c r="N146" s="54"/>
      <c r="O146" s="74"/>
      <c r="P146" s="133"/>
      <c r="Q146" s="133"/>
      <c r="R146" s="133"/>
      <c r="S146" s="133"/>
      <c r="T146" s="133"/>
      <c r="U146" s="133"/>
    </row>
    <row r="147" spans="3:21" s="50" customFormat="1" ht="13.8" x14ac:dyDescent="0.3">
      <c r="C147" s="75"/>
      <c r="D147" s="118"/>
      <c r="E147" s="118"/>
      <c r="F147" s="118"/>
      <c r="G147" s="118"/>
      <c r="H147" s="118"/>
      <c r="I147" s="118"/>
      <c r="J147" s="118"/>
      <c r="K147" s="118"/>
      <c r="L147" s="118"/>
      <c r="M147" s="118"/>
      <c r="N147" s="54"/>
      <c r="O147" s="118"/>
      <c r="P147" s="133"/>
      <c r="Q147" s="133"/>
      <c r="R147" s="133"/>
      <c r="S147" s="133"/>
      <c r="T147" s="133"/>
      <c r="U147" s="133"/>
    </row>
    <row r="148" spans="3:21" s="50" customFormat="1" ht="13.8" hidden="1" x14ac:dyDescent="0.3">
      <c r="C148" s="75"/>
      <c r="D148" s="118"/>
      <c r="E148" s="118"/>
      <c r="F148" s="118"/>
      <c r="G148" s="118"/>
      <c r="H148" s="118"/>
      <c r="I148" s="118"/>
      <c r="J148" s="118"/>
      <c r="K148" s="118"/>
      <c r="L148" s="118"/>
      <c r="M148" s="118"/>
      <c r="N148" s="54"/>
      <c r="O148" s="118"/>
      <c r="P148" s="133"/>
      <c r="Q148" s="133"/>
      <c r="R148" s="133"/>
      <c r="S148" s="133"/>
      <c r="T148" s="133"/>
      <c r="U148" s="133"/>
    </row>
    <row r="149" spans="3:21" s="50" customFormat="1" ht="13.8" hidden="1" x14ac:dyDescent="0.3">
      <c r="C149" s="75"/>
      <c r="D149" s="118"/>
      <c r="E149" s="118"/>
      <c r="F149" s="118"/>
      <c r="G149" s="118"/>
      <c r="H149" s="118"/>
      <c r="I149" s="118"/>
      <c r="J149" s="118"/>
      <c r="K149" s="118"/>
      <c r="L149" s="118"/>
      <c r="M149" s="118"/>
      <c r="N149" s="54"/>
      <c r="O149" s="118"/>
      <c r="P149" s="133"/>
      <c r="Q149" s="133"/>
      <c r="R149" s="133"/>
      <c r="S149" s="133"/>
      <c r="T149" s="133"/>
      <c r="U149" s="133"/>
    </row>
    <row r="150" spans="3:21" s="50" customFormat="1" ht="13.8" hidden="1" x14ac:dyDescent="0.3">
      <c r="C150" s="75"/>
      <c r="D150" s="118"/>
      <c r="E150" s="118"/>
      <c r="F150" s="118"/>
      <c r="G150" s="118"/>
      <c r="H150" s="118"/>
      <c r="I150" s="118"/>
      <c r="J150" s="118"/>
      <c r="K150" s="118"/>
      <c r="L150" s="118"/>
      <c r="M150" s="118"/>
      <c r="N150" s="54"/>
      <c r="O150" s="118"/>
      <c r="P150" s="133"/>
      <c r="Q150" s="133"/>
      <c r="R150" s="133"/>
      <c r="S150" s="133"/>
      <c r="T150" s="133"/>
      <c r="U150" s="133"/>
    </row>
    <row r="151" spans="3:21" s="50" customFormat="1" ht="13.8" hidden="1" x14ac:dyDescent="0.3">
      <c r="C151" s="75"/>
      <c r="D151" s="118"/>
      <c r="E151" s="118"/>
      <c r="F151" s="118"/>
      <c r="G151" s="118"/>
      <c r="H151" s="118"/>
      <c r="I151" s="118"/>
      <c r="J151" s="118"/>
      <c r="K151" s="118"/>
      <c r="L151" s="118"/>
      <c r="M151" s="118"/>
      <c r="N151" s="54"/>
      <c r="O151" s="118"/>
      <c r="P151" s="133"/>
      <c r="Q151" s="133"/>
      <c r="R151" s="133"/>
      <c r="S151" s="133"/>
      <c r="T151" s="133"/>
      <c r="U151" s="133"/>
    </row>
    <row r="152" spans="3:21" s="50" customFormat="1" ht="13.8" hidden="1" x14ac:dyDescent="0.3">
      <c r="C152" s="75"/>
      <c r="D152" s="118"/>
      <c r="E152" s="118"/>
      <c r="F152" s="118"/>
      <c r="G152" s="118"/>
      <c r="H152" s="118"/>
      <c r="I152" s="118"/>
      <c r="J152" s="118"/>
      <c r="K152" s="118"/>
      <c r="L152" s="118"/>
      <c r="M152" s="118"/>
      <c r="N152" s="54"/>
      <c r="O152" s="118"/>
      <c r="P152" s="133"/>
      <c r="Q152" s="133"/>
      <c r="R152" s="133"/>
      <c r="S152" s="133"/>
      <c r="T152" s="133"/>
      <c r="U152" s="133"/>
    </row>
    <row r="153" spans="3:21" s="50" customFormat="1" ht="13.8" hidden="1" x14ac:dyDescent="0.3">
      <c r="C153" s="75"/>
      <c r="D153" s="118"/>
      <c r="E153" s="118"/>
      <c r="F153" s="118"/>
      <c r="G153" s="118"/>
      <c r="H153" s="118"/>
      <c r="I153" s="118"/>
      <c r="J153" s="118"/>
      <c r="K153" s="118"/>
      <c r="L153" s="118"/>
      <c r="M153" s="118"/>
      <c r="N153" s="54"/>
      <c r="O153" s="118"/>
      <c r="P153" s="133"/>
      <c r="Q153" s="133"/>
      <c r="R153" s="133"/>
      <c r="S153" s="133"/>
      <c r="T153" s="133"/>
      <c r="U153" s="133"/>
    </row>
    <row r="154" spans="3:21" s="50" customFormat="1" ht="13.8" hidden="1" x14ac:dyDescent="0.3">
      <c r="C154" s="75"/>
      <c r="D154" s="118"/>
      <c r="E154" s="118"/>
      <c r="F154" s="118"/>
      <c r="G154" s="118"/>
      <c r="H154" s="118"/>
      <c r="I154" s="118"/>
      <c r="J154" s="118"/>
      <c r="K154" s="118"/>
      <c r="L154" s="118"/>
      <c r="M154" s="118"/>
      <c r="N154" s="54"/>
      <c r="O154" s="118"/>
      <c r="P154" s="133"/>
      <c r="Q154" s="133"/>
      <c r="R154" s="133"/>
      <c r="S154" s="133"/>
      <c r="T154" s="133"/>
      <c r="U154" s="133"/>
    </row>
    <row r="155" spans="3:21" s="50" customFormat="1" ht="13.8" hidden="1" x14ac:dyDescent="0.3">
      <c r="C155" s="75"/>
      <c r="D155" s="118"/>
      <c r="E155" s="118"/>
      <c r="F155" s="118"/>
      <c r="G155" s="118"/>
      <c r="H155" s="118"/>
      <c r="I155" s="118"/>
      <c r="J155" s="118"/>
      <c r="K155" s="118"/>
      <c r="L155" s="118"/>
      <c r="M155" s="118"/>
      <c r="N155" s="54"/>
      <c r="O155" s="118"/>
      <c r="P155" s="133"/>
      <c r="Q155" s="133"/>
      <c r="R155" s="133"/>
      <c r="S155" s="133"/>
      <c r="T155" s="133"/>
      <c r="U155" s="133"/>
    </row>
    <row r="156" spans="3:21" s="50" customFormat="1" ht="13.8" hidden="1" x14ac:dyDescent="0.3">
      <c r="C156" s="75"/>
      <c r="D156" s="118"/>
      <c r="E156" s="118"/>
      <c r="F156" s="118"/>
      <c r="G156" s="118"/>
      <c r="H156" s="118"/>
      <c r="I156" s="118"/>
      <c r="J156" s="118"/>
      <c r="K156" s="118"/>
      <c r="L156" s="118"/>
      <c r="M156" s="118"/>
      <c r="N156" s="54"/>
      <c r="O156" s="118"/>
      <c r="P156" s="133"/>
      <c r="Q156" s="133"/>
      <c r="R156" s="133"/>
      <c r="S156" s="133"/>
      <c r="T156" s="133"/>
      <c r="U156" s="133"/>
    </row>
    <row r="157" spans="3:21" s="50" customFormat="1" ht="13.8" hidden="1" x14ac:dyDescent="0.3">
      <c r="C157" s="75"/>
      <c r="D157" s="118"/>
      <c r="E157" s="118"/>
      <c r="F157" s="118"/>
      <c r="G157" s="118"/>
      <c r="H157" s="118"/>
      <c r="I157" s="118"/>
      <c r="J157" s="118"/>
      <c r="K157" s="118"/>
      <c r="L157" s="118"/>
      <c r="M157" s="118"/>
      <c r="N157" s="54"/>
      <c r="O157" s="118"/>
      <c r="P157" s="133"/>
      <c r="Q157" s="133"/>
      <c r="R157" s="133"/>
      <c r="S157" s="133"/>
      <c r="T157" s="133"/>
      <c r="U157" s="133"/>
    </row>
    <row r="158" spans="3:21" s="50" customFormat="1" ht="13.8" hidden="1" x14ac:dyDescent="0.3">
      <c r="C158" s="75"/>
      <c r="D158" s="118"/>
      <c r="E158" s="118"/>
      <c r="F158" s="118"/>
      <c r="G158" s="118"/>
      <c r="H158" s="118"/>
      <c r="I158" s="118"/>
      <c r="J158" s="118"/>
      <c r="K158" s="118"/>
      <c r="L158" s="118"/>
      <c r="M158" s="118"/>
      <c r="N158" s="54"/>
      <c r="O158" s="118"/>
      <c r="P158" s="133"/>
      <c r="Q158" s="133"/>
      <c r="R158" s="133"/>
      <c r="S158" s="133"/>
      <c r="T158" s="133"/>
      <c r="U158" s="133"/>
    </row>
    <row r="159" spans="3:21" s="50" customFormat="1" ht="13.8" hidden="1" x14ac:dyDescent="0.3">
      <c r="C159" s="75"/>
      <c r="D159" s="118"/>
      <c r="E159" s="118"/>
      <c r="F159" s="118"/>
      <c r="G159" s="118"/>
      <c r="H159" s="118"/>
      <c r="I159" s="118"/>
      <c r="J159" s="118"/>
      <c r="K159" s="118"/>
      <c r="L159" s="118"/>
      <c r="M159" s="118"/>
      <c r="N159" s="54"/>
      <c r="O159" s="118"/>
      <c r="P159" s="133"/>
      <c r="Q159" s="133"/>
      <c r="R159" s="133"/>
      <c r="S159" s="133"/>
      <c r="T159" s="133"/>
      <c r="U159" s="133"/>
    </row>
    <row r="160" spans="3:21" s="50" customFormat="1" ht="12.6" hidden="1" x14ac:dyDescent="0.3">
      <c r="C160" s="75"/>
      <c r="D160" s="118"/>
      <c r="E160" s="118"/>
      <c r="F160" s="118"/>
      <c r="G160" s="118"/>
      <c r="H160" s="118"/>
      <c r="I160" s="118"/>
      <c r="J160" s="118"/>
      <c r="K160" s="118"/>
      <c r="L160" s="118"/>
      <c r="M160" s="118"/>
      <c r="N160" s="118"/>
      <c r="O160" s="118"/>
      <c r="P160" s="133"/>
      <c r="Q160" s="133"/>
      <c r="R160" s="133"/>
      <c r="S160" s="133"/>
      <c r="T160" s="133"/>
      <c r="U160" s="133"/>
    </row>
    <row r="161" spans="3:21" s="50" customFormat="1" ht="12.6" hidden="1" x14ac:dyDescent="0.3">
      <c r="C161" s="75"/>
      <c r="D161" s="118"/>
      <c r="E161" s="118"/>
      <c r="F161" s="118"/>
      <c r="G161" s="118"/>
      <c r="H161" s="118"/>
      <c r="I161" s="118"/>
      <c r="J161" s="118"/>
      <c r="K161" s="118"/>
      <c r="L161" s="118"/>
      <c r="M161" s="118"/>
      <c r="N161" s="118"/>
      <c r="O161" s="118"/>
      <c r="P161" s="133"/>
      <c r="Q161" s="133"/>
      <c r="R161" s="133"/>
      <c r="S161" s="133"/>
      <c r="T161" s="133"/>
      <c r="U161" s="133"/>
    </row>
    <row r="162" spans="3:21" s="50" customFormat="1" ht="12.6" hidden="1" x14ac:dyDescent="0.3">
      <c r="C162" s="75"/>
      <c r="D162" s="118"/>
      <c r="E162" s="118"/>
      <c r="F162" s="118"/>
      <c r="G162" s="118"/>
      <c r="H162" s="118"/>
      <c r="I162" s="118"/>
      <c r="J162" s="118"/>
      <c r="K162" s="118"/>
      <c r="L162" s="118"/>
      <c r="M162" s="118"/>
      <c r="N162" s="118"/>
      <c r="O162" s="118"/>
      <c r="P162" s="133"/>
      <c r="Q162" s="133"/>
      <c r="R162" s="133"/>
      <c r="S162" s="133"/>
      <c r="T162" s="133"/>
      <c r="U162" s="133"/>
    </row>
    <row r="163" spans="3:21" s="50" customFormat="1" ht="12.6" hidden="1" x14ac:dyDescent="0.3">
      <c r="C163" s="75"/>
      <c r="D163" s="118"/>
      <c r="E163" s="118"/>
      <c r="F163" s="118"/>
      <c r="G163" s="118"/>
      <c r="H163" s="118"/>
      <c r="I163" s="118"/>
      <c r="J163" s="118"/>
      <c r="K163" s="118"/>
      <c r="L163" s="118"/>
      <c r="M163" s="118"/>
      <c r="N163" s="118"/>
      <c r="O163" s="118"/>
      <c r="P163" s="133"/>
      <c r="Q163" s="133"/>
      <c r="R163" s="133"/>
      <c r="S163" s="133"/>
      <c r="T163" s="133"/>
      <c r="U163" s="133"/>
    </row>
    <row r="164" spans="3:21" s="50" customFormat="1" ht="12.6" hidden="1" x14ac:dyDescent="0.3">
      <c r="C164" s="75"/>
      <c r="D164" s="118"/>
      <c r="E164" s="118"/>
      <c r="F164" s="118"/>
      <c r="G164" s="118"/>
      <c r="H164" s="118"/>
      <c r="I164" s="118"/>
      <c r="J164" s="118"/>
      <c r="K164" s="118"/>
      <c r="L164" s="118"/>
      <c r="M164" s="118"/>
      <c r="N164" s="118"/>
      <c r="O164" s="118"/>
      <c r="P164" s="133"/>
      <c r="Q164" s="133"/>
      <c r="R164" s="133"/>
      <c r="S164" s="133"/>
      <c r="T164" s="133"/>
      <c r="U164" s="133"/>
    </row>
    <row r="165" spans="3:21" s="50" customFormat="1" ht="12.6" hidden="1" x14ac:dyDescent="0.3">
      <c r="C165" s="75"/>
      <c r="D165" s="118"/>
      <c r="E165" s="118"/>
      <c r="F165" s="118"/>
      <c r="G165" s="118"/>
      <c r="H165" s="118"/>
      <c r="I165" s="118"/>
      <c r="J165" s="118"/>
      <c r="K165" s="118"/>
      <c r="L165" s="118"/>
      <c r="M165" s="118"/>
      <c r="N165" s="118"/>
      <c r="O165" s="118"/>
      <c r="P165" s="133"/>
      <c r="Q165" s="133"/>
      <c r="R165" s="133"/>
      <c r="S165" s="133"/>
      <c r="T165" s="133"/>
      <c r="U165" s="133"/>
    </row>
    <row r="166" spans="3:21" s="50" customFormat="1" ht="12.6" hidden="1" x14ac:dyDescent="0.3">
      <c r="C166" s="75"/>
      <c r="D166" s="118"/>
      <c r="E166" s="118"/>
      <c r="F166" s="118"/>
      <c r="G166" s="118"/>
      <c r="H166" s="118"/>
      <c r="I166" s="118"/>
      <c r="J166" s="118"/>
      <c r="K166" s="118"/>
      <c r="L166" s="118"/>
      <c r="M166" s="118"/>
      <c r="N166" s="118"/>
      <c r="O166" s="118"/>
      <c r="P166" s="133"/>
      <c r="Q166" s="133"/>
      <c r="R166" s="133"/>
      <c r="S166" s="133"/>
      <c r="T166" s="133"/>
      <c r="U166" s="133"/>
    </row>
    <row r="167" spans="3:21" s="50" customFormat="1" ht="12.6" hidden="1" x14ac:dyDescent="0.3">
      <c r="C167" s="75"/>
      <c r="D167" s="118"/>
      <c r="E167" s="118"/>
      <c r="F167" s="118"/>
      <c r="G167" s="118"/>
      <c r="H167" s="118"/>
      <c r="I167" s="118"/>
      <c r="J167" s="118"/>
      <c r="K167" s="118"/>
      <c r="L167" s="118"/>
      <c r="M167" s="118"/>
      <c r="N167" s="118"/>
      <c r="O167" s="118"/>
      <c r="P167" s="133"/>
      <c r="Q167" s="133"/>
      <c r="R167" s="133"/>
      <c r="S167" s="133"/>
      <c r="T167" s="133"/>
      <c r="U167" s="133"/>
    </row>
    <row r="168" spans="3:21" s="50" customFormat="1" ht="12.6" hidden="1" x14ac:dyDescent="0.3">
      <c r="C168" s="75"/>
      <c r="D168" s="118"/>
      <c r="E168" s="118"/>
      <c r="F168" s="118"/>
      <c r="G168" s="118"/>
      <c r="H168" s="118"/>
      <c r="I168" s="118"/>
      <c r="J168" s="118"/>
      <c r="K168" s="118"/>
      <c r="L168" s="118"/>
      <c r="M168" s="118"/>
      <c r="N168" s="118"/>
      <c r="O168" s="118"/>
      <c r="P168" s="133"/>
      <c r="Q168" s="133"/>
      <c r="R168" s="133"/>
      <c r="S168" s="133"/>
      <c r="T168" s="133"/>
      <c r="U168" s="133"/>
    </row>
    <row r="169" spans="3:21" s="50" customFormat="1" ht="12.6" hidden="1" x14ac:dyDescent="0.3">
      <c r="C169" s="75"/>
      <c r="D169" s="118"/>
      <c r="E169" s="118"/>
      <c r="F169" s="118"/>
      <c r="G169" s="118"/>
      <c r="H169" s="118"/>
      <c r="I169" s="118"/>
      <c r="J169" s="118"/>
      <c r="K169" s="118"/>
      <c r="L169" s="118"/>
      <c r="M169" s="118"/>
      <c r="N169" s="118"/>
      <c r="O169" s="118"/>
      <c r="P169" s="133"/>
      <c r="Q169" s="133"/>
      <c r="R169" s="133"/>
      <c r="S169" s="133"/>
      <c r="T169" s="133"/>
      <c r="U169" s="133"/>
    </row>
    <row r="170" spans="3:21" s="50" customFormat="1" ht="12.6" hidden="1" x14ac:dyDescent="0.3">
      <c r="C170" s="75"/>
      <c r="D170" s="118"/>
      <c r="E170" s="118"/>
      <c r="F170" s="118"/>
      <c r="G170" s="118"/>
      <c r="H170" s="118"/>
      <c r="I170" s="118"/>
      <c r="J170" s="118"/>
      <c r="K170" s="118"/>
      <c r="L170" s="118"/>
      <c r="M170" s="118"/>
      <c r="N170" s="118"/>
      <c r="O170" s="118"/>
      <c r="P170" s="133"/>
      <c r="Q170" s="133"/>
      <c r="R170" s="133"/>
      <c r="S170" s="133"/>
      <c r="T170" s="133"/>
      <c r="U170" s="133"/>
    </row>
    <row r="171" spans="3:21" s="50" customFormat="1" ht="12.6" hidden="1" x14ac:dyDescent="0.3">
      <c r="C171" s="75"/>
      <c r="D171" s="118"/>
      <c r="E171" s="118"/>
      <c r="F171" s="118"/>
      <c r="G171" s="118"/>
      <c r="H171" s="118"/>
      <c r="I171" s="118"/>
      <c r="J171" s="118"/>
      <c r="K171" s="118"/>
      <c r="L171" s="118"/>
      <c r="M171" s="118"/>
      <c r="N171" s="118"/>
      <c r="O171" s="118"/>
      <c r="P171" s="133"/>
      <c r="Q171" s="133"/>
      <c r="R171" s="133"/>
      <c r="S171" s="133"/>
      <c r="T171" s="133"/>
      <c r="U171" s="133"/>
    </row>
    <row r="172" spans="3:21" s="50" customFormat="1" ht="12.6" hidden="1" x14ac:dyDescent="0.3">
      <c r="C172" s="75"/>
      <c r="D172" s="118"/>
      <c r="E172" s="118"/>
      <c r="F172" s="118"/>
      <c r="G172" s="118"/>
      <c r="H172" s="118"/>
      <c r="I172" s="118"/>
      <c r="J172" s="118"/>
      <c r="K172" s="118"/>
      <c r="L172" s="118"/>
      <c r="M172" s="118"/>
      <c r="N172" s="118"/>
      <c r="O172" s="118"/>
      <c r="P172" s="133"/>
      <c r="Q172" s="133"/>
      <c r="R172" s="133"/>
      <c r="S172" s="133"/>
      <c r="T172" s="133"/>
      <c r="U172" s="133"/>
    </row>
    <row r="173" spans="3:21" s="50" customFormat="1" ht="12.6" hidden="1" x14ac:dyDescent="0.3">
      <c r="C173" s="75"/>
      <c r="D173" s="118"/>
      <c r="E173" s="118"/>
      <c r="F173" s="118"/>
      <c r="G173" s="118"/>
      <c r="H173" s="118"/>
      <c r="I173" s="118"/>
      <c r="J173" s="118"/>
      <c r="K173" s="118"/>
      <c r="L173" s="118"/>
      <c r="M173" s="118"/>
      <c r="N173" s="118"/>
      <c r="O173" s="118"/>
      <c r="P173" s="133"/>
      <c r="Q173" s="133"/>
      <c r="R173" s="133"/>
      <c r="S173" s="133"/>
      <c r="T173" s="133"/>
      <c r="U173" s="133"/>
    </row>
    <row r="174" spans="3:21" s="50" customFormat="1" ht="12.6" hidden="1" x14ac:dyDescent="0.3">
      <c r="C174" s="75"/>
      <c r="D174" s="118"/>
      <c r="E174" s="118"/>
      <c r="F174" s="118"/>
      <c r="G174" s="118"/>
      <c r="H174" s="118"/>
      <c r="I174" s="118"/>
      <c r="J174" s="118"/>
      <c r="K174" s="118"/>
      <c r="L174" s="118"/>
      <c r="M174" s="118"/>
      <c r="N174" s="118"/>
      <c r="O174" s="118"/>
      <c r="P174" s="133"/>
      <c r="Q174" s="133"/>
      <c r="R174" s="133"/>
      <c r="S174" s="133"/>
      <c r="T174" s="133"/>
      <c r="U174" s="133"/>
    </row>
    <row r="175" spans="3:21" s="50" customFormat="1" ht="12.6" hidden="1" x14ac:dyDescent="0.3">
      <c r="C175" s="75"/>
      <c r="D175" s="118"/>
      <c r="E175" s="118"/>
      <c r="F175" s="118"/>
      <c r="G175" s="118"/>
      <c r="H175" s="118"/>
      <c r="I175" s="118"/>
      <c r="J175" s="118"/>
      <c r="K175" s="118"/>
      <c r="L175" s="118"/>
      <c r="M175" s="118"/>
      <c r="N175" s="118"/>
      <c r="O175" s="118"/>
      <c r="P175" s="133"/>
      <c r="Q175" s="133"/>
      <c r="R175" s="133"/>
      <c r="S175" s="133"/>
      <c r="T175" s="133"/>
      <c r="U175" s="133"/>
    </row>
    <row r="176" spans="3:21" s="50" customFormat="1" ht="12.6" hidden="1" x14ac:dyDescent="0.3">
      <c r="C176" s="75"/>
      <c r="D176" s="118"/>
      <c r="E176" s="118"/>
      <c r="F176" s="118"/>
      <c r="G176" s="118"/>
      <c r="H176" s="118"/>
      <c r="I176" s="118"/>
      <c r="J176" s="118"/>
      <c r="K176" s="118"/>
      <c r="L176" s="118"/>
      <c r="M176" s="118"/>
      <c r="N176" s="118"/>
      <c r="O176" s="118"/>
      <c r="P176" s="133"/>
      <c r="Q176" s="133"/>
      <c r="R176" s="133"/>
      <c r="S176" s="133"/>
      <c r="T176" s="133"/>
      <c r="U176" s="133"/>
    </row>
    <row r="177" spans="3:21" s="50" customFormat="1" ht="12.6" hidden="1" x14ac:dyDescent="0.3">
      <c r="C177" s="75"/>
      <c r="D177" s="118"/>
      <c r="E177" s="118"/>
      <c r="F177" s="118"/>
      <c r="G177" s="118"/>
      <c r="H177" s="118"/>
      <c r="I177" s="118"/>
      <c r="J177" s="118"/>
      <c r="K177" s="118"/>
      <c r="L177" s="118"/>
      <c r="M177" s="118"/>
      <c r="N177" s="118"/>
      <c r="O177" s="118"/>
      <c r="P177" s="133"/>
      <c r="Q177" s="133"/>
      <c r="R177" s="133"/>
      <c r="S177" s="133"/>
      <c r="T177" s="133"/>
      <c r="U177" s="133"/>
    </row>
    <row r="178" spans="3:21" s="50" customFormat="1" ht="12.6" hidden="1" x14ac:dyDescent="0.3">
      <c r="C178" s="75"/>
      <c r="D178" s="118"/>
      <c r="E178" s="118"/>
      <c r="F178" s="118"/>
      <c r="G178" s="118"/>
      <c r="H178" s="118"/>
      <c r="I178" s="118"/>
      <c r="J178" s="118"/>
      <c r="K178" s="118"/>
      <c r="L178" s="118"/>
      <c r="M178" s="118"/>
      <c r="N178" s="118"/>
      <c r="O178" s="118"/>
      <c r="P178" s="133"/>
      <c r="Q178" s="133"/>
      <c r="R178" s="133"/>
      <c r="S178" s="133"/>
      <c r="T178" s="133"/>
      <c r="U178" s="133"/>
    </row>
    <row r="179" spans="3:21" s="50" customFormat="1" ht="12.6" hidden="1" x14ac:dyDescent="0.3">
      <c r="C179" s="75"/>
      <c r="D179" s="118"/>
      <c r="E179" s="118"/>
      <c r="F179" s="118"/>
      <c r="G179" s="118"/>
      <c r="H179" s="118"/>
      <c r="I179" s="118"/>
      <c r="J179" s="118"/>
      <c r="K179" s="118"/>
      <c r="L179" s="118"/>
      <c r="M179" s="118"/>
      <c r="N179" s="118"/>
      <c r="O179" s="118"/>
      <c r="P179" s="133"/>
      <c r="Q179" s="133"/>
      <c r="R179" s="133"/>
      <c r="S179" s="133"/>
      <c r="T179" s="133"/>
      <c r="U179" s="133"/>
    </row>
    <row r="180" spans="3:21" s="50" customFormat="1" ht="12.6" hidden="1" x14ac:dyDescent="0.3">
      <c r="C180" s="75"/>
      <c r="D180" s="118"/>
      <c r="E180" s="118"/>
      <c r="F180" s="118"/>
      <c r="G180" s="118"/>
      <c r="H180" s="118"/>
      <c r="I180" s="118"/>
      <c r="J180" s="118"/>
      <c r="K180" s="118"/>
      <c r="L180" s="118"/>
      <c r="M180" s="118"/>
      <c r="N180" s="118"/>
      <c r="O180" s="118"/>
      <c r="P180" s="133"/>
      <c r="Q180" s="133"/>
      <c r="R180" s="133"/>
      <c r="S180" s="133"/>
      <c r="T180" s="133"/>
      <c r="U180" s="133"/>
    </row>
    <row r="181" spans="3:21" s="50" customFormat="1" ht="12.6" hidden="1" x14ac:dyDescent="0.3">
      <c r="C181" s="75"/>
      <c r="D181" s="118"/>
      <c r="E181" s="118"/>
      <c r="F181" s="118"/>
      <c r="G181" s="118"/>
      <c r="H181" s="118"/>
      <c r="I181" s="118"/>
      <c r="J181" s="118"/>
      <c r="K181" s="118"/>
      <c r="L181" s="118"/>
      <c r="M181" s="118"/>
      <c r="N181" s="118"/>
      <c r="O181" s="118"/>
      <c r="P181" s="133"/>
      <c r="Q181" s="133"/>
      <c r="R181" s="133"/>
      <c r="S181" s="133"/>
      <c r="T181" s="133"/>
      <c r="U181" s="133"/>
    </row>
    <row r="182" spans="3:21" s="50" customFormat="1" ht="12.6" hidden="1" x14ac:dyDescent="0.3">
      <c r="C182" s="75"/>
      <c r="D182" s="118"/>
      <c r="E182" s="118"/>
      <c r="F182" s="118"/>
      <c r="G182" s="118"/>
      <c r="H182" s="118"/>
      <c r="I182" s="118"/>
      <c r="J182" s="118"/>
      <c r="K182" s="118"/>
      <c r="L182" s="118"/>
      <c r="M182" s="118"/>
      <c r="N182" s="118"/>
      <c r="O182" s="118"/>
      <c r="P182" s="133"/>
      <c r="Q182" s="133"/>
      <c r="R182" s="133"/>
      <c r="S182" s="133"/>
      <c r="T182" s="133"/>
      <c r="U182" s="133"/>
    </row>
    <row r="183" spans="3:21" s="50" customFormat="1" ht="12.6" hidden="1" x14ac:dyDescent="0.3">
      <c r="C183" s="75"/>
      <c r="D183" s="118"/>
      <c r="E183" s="118"/>
      <c r="F183" s="118"/>
      <c r="G183" s="118"/>
      <c r="H183" s="118"/>
      <c r="I183" s="118"/>
      <c r="J183" s="118"/>
      <c r="K183" s="118"/>
      <c r="L183" s="118"/>
      <c r="M183" s="118"/>
      <c r="N183" s="118"/>
      <c r="O183" s="118"/>
      <c r="P183" s="133"/>
      <c r="Q183" s="133"/>
      <c r="R183" s="133"/>
      <c r="S183" s="133"/>
      <c r="T183" s="133"/>
      <c r="U183" s="133"/>
    </row>
    <row r="184" spans="3:21" s="50" customFormat="1" ht="12.6" hidden="1" x14ac:dyDescent="0.3">
      <c r="C184" s="75"/>
      <c r="D184" s="118"/>
      <c r="E184" s="118"/>
      <c r="F184" s="118"/>
      <c r="G184" s="118"/>
      <c r="H184" s="118"/>
      <c r="I184" s="118"/>
      <c r="J184" s="118"/>
      <c r="K184" s="118"/>
      <c r="L184" s="118"/>
      <c r="M184" s="118"/>
      <c r="N184" s="118"/>
      <c r="O184" s="118"/>
      <c r="P184" s="133"/>
      <c r="Q184" s="133"/>
      <c r="R184" s="133"/>
      <c r="S184" s="133"/>
      <c r="T184" s="133"/>
      <c r="U184" s="133"/>
    </row>
    <row r="185" spans="3:21" s="50" customFormat="1" ht="12.6" hidden="1" x14ac:dyDescent="0.3">
      <c r="C185" s="75"/>
      <c r="D185" s="118"/>
      <c r="E185" s="118"/>
      <c r="F185" s="118"/>
      <c r="G185" s="118"/>
      <c r="H185" s="118"/>
      <c r="I185" s="118"/>
      <c r="J185" s="118"/>
      <c r="K185" s="118"/>
      <c r="L185" s="118"/>
      <c r="M185" s="118"/>
      <c r="N185" s="118"/>
      <c r="O185" s="118"/>
      <c r="P185" s="133"/>
      <c r="Q185" s="133"/>
      <c r="R185" s="133"/>
      <c r="S185" s="133"/>
      <c r="T185" s="133"/>
      <c r="U185" s="133"/>
    </row>
    <row r="186" spans="3:21" s="50" customFormat="1" ht="12.6" hidden="1" x14ac:dyDescent="0.3">
      <c r="C186" s="75"/>
      <c r="D186" s="118"/>
      <c r="E186" s="118"/>
      <c r="F186" s="118"/>
      <c r="G186" s="118"/>
      <c r="H186" s="118"/>
      <c r="I186" s="118"/>
      <c r="J186" s="118"/>
      <c r="K186" s="118"/>
      <c r="L186" s="118"/>
      <c r="M186" s="118"/>
      <c r="N186" s="118"/>
      <c r="O186" s="118"/>
      <c r="P186" s="133"/>
      <c r="Q186" s="133"/>
      <c r="R186" s="133"/>
      <c r="S186" s="133"/>
      <c r="T186" s="133"/>
      <c r="U186" s="133"/>
    </row>
    <row r="187" spans="3:21" s="50" customFormat="1" ht="12.6" hidden="1" x14ac:dyDescent="0.3">
      <c r="C187" s="75"/>
      <c r="D187" s="118"/>
      <c r="E187" s="118"/>
      <c r="F187" s="118"/>
      <c r="G187" s="118"/>
      <c r="H187" s="118"/>
      <c r="I187" s="118"/>
      <c r="J187" s="118"/>
      <c r="K187" s="118"/>
      <c r="L187" s="118"/>
      <c r="M187" s="118"/>
      <c r="N187" s="118"/>
      <c r="O187" s="118"/>
      <c r="P187" s="133"/>
      <c r="Q187" s="133"/>
      <c r="R187" s="133"/>
      <c r="S187" s="133"/>
      <c r="T187" s="133"/>
      <c r="U187" s="133"/>
    </row>
    <row r="188" spans="3:21" s="50" customFormat="1" ht="12.6" hidden="1" x14ac:dyDescent="0.3">
      <c r="C188" s="75"/>
      <c r="D188" s="118"/>
      <c r="E188" s="118"/>
      <c r="F188" s="118"/>
      <c r="G188" s="118"/>
      <c r="H188" s="118"/>
      <c r="I188" s="118"/>
      <c r="J188" s="118"/>
      <c r="K188" s="118"/>
      <c r="L188" s="118"/>
      <c r="M188" s="118"/>
      <c r="N188" s="118"/>
      <c r="O188" s="118"/>
      <c r="P188" s="133"/>
      <c r="Q188" s="133"/>
      <c r="R188" s="133"/>
      <c r="S188" s="133"/>
      <c r="T188" s="133"/>
      <c r="U188" s="133"/>
    </row>
    <row r="189" spans="3:21" s="50" customFormat="1" ht="12.6" hidden="1" x14ac:dyDescent="0.3">
      <c r="C189" s="75"/>
      <c r="D189" s="118"/>
      <c r="E189" s="118"/>
      <c r="F189" s="118"/>
      <c r="G189" s="118"/>
      <c r="H189" s="118"/>
      <c r="I189" s="118"/>
      <c r="J189" s="118"/>
      <c r="K189" s="118"/>
      <c r="L189" s="118"/>
      <c r="M189" s="118"/>
      <c r="N189" s="118"/>
      <c r="O189" s="118"/>
      <c r="P189" s="133"/>
      <c r="Q189" s="133"/>
      <c r="R189" s="133"/>
      <c r="S189" s="133"/>
      <c r="T189" s="133"/>
      <c r="U189" s="133"/>
    </row>
    <row r="190" spans="3:21" s="50" customFormat="1" ht="12.6" hidden="1" x14ac:dyDescent="0.3">
      <c r="C190" s="75"/>
      <c r="D190" s="118"/>
      <c r="E190" s="118"/>
      <c r="F190" s="118"/>
      <c r="G190" s="118"/>
      <c r="H190" s="118"/>
      <c r="I190" s="118"/>
      <c r="J190" s="118"/>
      <c r="K190" s="118"/>
      <c r="L190" s="118"/>
      <c r="M190" s="118"/>
      <c r="N190" s="118"/>
      <c r="O190" s="118"/>
      <c r="P190" s="133"/>
      <c r="Q190" s="133"/>
      <c r="R190" s="133"/>
      <c r="S190" s="133"/>
      <c r="T190" s="133"/>
      <c r="U190" s="133"/>
    </row>
    <row r="191" spans="3:21" s="50" customFormat="1" ht="12.6" hidden="1" x14ac:dyDescent="0.3">
      <c r="C191" s="75"/>
      <c r="D191" s="118"/>
      <c r="E191" s="118"/>
      <c r="F191" s="118"/>
      <c r="G191" s="118"/>
      <c r="H191" s="118"/>
      <c r="I191" s="118"/>
      <c r="J191" s="118"/>
      <c r="K191" s="118"/>
      <c r="L191" s="118"/>
      <c r="M191" s="118"/>
      <c r="N191" s="118"/>
      <c r="O191" s="118"/>
      <c r="P191" s="133"/>
      <c r="Q191" s="133"/>
      <c r="R191" s="133"/>
      <c r="S191" s="133"/>
      <c r="T191" s="133"/>
      <c r="U191" s="133"/>
    </row>
    <row r="192" spans="3:21" s="50" customFormat="1" ht="12.6" hidden="1" x14ac:dyDescent="0.3">
      <c r="C192" s="75"/>
      <c r="D192" s="118"/>
      <c r="E192" s="118"/>
      <c r="F192" s="118"/>
      <c r="G192" s="118"/>
      <c r="H192" s="118"/>
      <c r="I192" s="118"/>
      <c r="J192" s="118"/>
      <c r="K192" s="118"/>
      <c r="L192" s="118"/>
      <c r="M192" s="118"/>
      <c r="N192" s="118"/>
      <c r="O192" s="118"/>
      <c r="P192" s="133"/>
      <c r="Q192" s="133"/>
      <c r="R192" s="133"/>
      <c r="S192" s="133"/>
      <c r="T192" s="133"/>
      <c r="U192" s="133"/>
    </row>
    <row r="193" spans="3:21" s="50" customFormat="1" ht="12.6" hidden="1" x14ac:dyDescent="0.3">
      <c r="C193" s="75"/>
      <c r="D193" s="118"/>
      <c r="E193" s="118"/>
      <c r="F193" s="118"/>
      <c r="G193" s="118"/>
      <c r="H193" s="118"/>
      <c r="I193" s="118"/>
      <c r="J193" s="118"/>
      <c r="K193" s="118"/>
      <c r="L193" s="118"/>
      <c r="M193" s="118"/>
      <c r="N193" s="118"/>
      <c r="O193" s="118"/>
      <c r="P193" s="133"/>
      <c r="Q193" s="133"/>
      <c r="R193" s="133"/>
      <c r="S193" s="133"/>
      <c r="T193" s="133"/>
      <c r="U193" s="133"/>
    </row>
    <row r="194" spans="3:21" s="50" customFormat="1" ht="12.6" hidden="1" x14ac:dyDescent="0.3">
      <c r="C194" s="75"/>
      <c r="D194" s="118"/>
      <c r="E194" s="118"/>
      <c r="F194" s="118"/>
      <c r="G194" s="118"/>
      <c r="H194" s="118"/>
      <c r="I194" s="118"/>
      <c r="J194" s="118"/>
      <c r="K194" s="118"/>
      <c r="L194" s="118"/>
      <c r="M194" s="118"/>
      <c r="N194" s="118"/>
      <c r="O194" s="118"/>
      <c r="P194" s="133"/>
      <c r="Q194" s="133"/>
      <c r="R194" s="133"/>
      <c r="S194" s="133"/>
      <c r="T194" s="133"/>
      <c r="U194" s="133"/>
    </row>
    <row r="195" spans="3:21" s="50" customFormat="1" ht="12.6" hidden="1" x14ac:dyDescent="0.3">
      <c r="C195" s="75"/>
      <c r="D195" s="118"/>
      <c r="E195" s="118"/>
      <c r="F195" s="118"/>
      <c r="G195" s="118"/>
      <c r="H195" s="118"/>
      <c r="I195" s="118"/>
      <c r="J195" s="118"/>
      <c r="K195" s="118"/>
      <c r="L195" s="118"/>
      <c r="M195" s="118"/>
      <c r="N195" s="118"/>
      <c r="O195" s="118"/>
      <c r="P195" s="133"/>
      <c r="Q195" s="133"/>
      <c r="R195" s="133"/>
      <c r="S195" s="133"/>
      <c r="T195" s="133"/>
      <c r="U195" s="133"/>
    </row>
    <row r="196" spans="3:21" s="50" customFormat="1" ht="12.6" hidden="1" x14ac:dyDescent="0.3">
      <c r="C196" s="75"/>
      <c r="D196" s="118"/>
      <c r="E196" s="118"/>
      <c r="F196" s="118"/>
      <c r="G196" s="118"/>
      <c r="H196" s="118"/>
      <c r="I196" s="118"/>
      <c r="J196" s="118"/>
      <c r="K196" s="118"/>
      <c r="L196" s="118"/>
      <c r="M196" s="118"/>
      <c r="N196" s="118"/>
      <c r="O196" s="118"/>
      <c r="P196" s="133"/>
      <c r="Q196" s="133"/>
      <c r="R196" s="133"/>
      <c r="S196" s="133"/>
      <c r="T196" s="133"/>
      <c r="U196" s="133"/>
    </row>
    <row r="197" spans="3:21" s="50" customFormat="1" ht="12.6" hidden="1" x14ac:dyDescent="0.3">
      <c r="C197" s="75"/>
      <c r="D197" s="118"/>
      <c r="E197" s="118"/>
      <c r="F197" s="118"/>
      <c r="G197" s="118"/>
      <c r="H197" s="118"/>
      <c r="I197" s="118"/>
      <c r="J197" s="118"/>
      <c r="K197" s="118"/>
      <c r="L197" s="118"/>
      <c r="M197" s="118"/>
      <c r="N197" s="118"/>
      <c r="O197" s="118"/>
      <c r="P197" s="133"/>
      <c r="Q197" s="133"/>
      <c r="R197" s="133"/>
      <c r="S197" s="133"/>
      <c r="T197" s="133"/>
      <c r="U197" s="133"/>
    </row>
    <row r="198" spans="3:21" s="50" customFormat="1" ht="12.6" hidden="1" x14ac:dyDescent="0.3">
      <c r="C198" s="75"/>
      <c r="D198" s="118"/>
      <c r="E198" s="118"/>
      <c r="F198" s="118"/>
      <c r="G198" s="118"/>
      <c r="H198" s="118"/>
      <c r="I198" s="118"/>
      <c r="J198" s="118"/>
      <c r="K198" s="118"/>
      <c r="L198" s="118"/>
      <c r="M198" s="118"/>
      <c r="N198" s="118"/>
      <c r="O198" s="118"/>
      <c r="P198" s="133"/>
      <c r="Q198" s="133"/>
      <c r="R198" s="133"/>
      <c r="S198" s="133"/>
      <c r="T198" s="133"/>
      <c r="U198" s="133"/>
    </row>
    <row r="199" spans="3:21" s="50" customFormat="1" ht="12.6" hidden="1" x14ac:dyDescent="0.3">
      <c r="C199" s="75"/>
      <c r="D199" s="118"/>
      <c r="E199" s="118"/>
      <c r="F199" s="118"/>
      <c r="G199" s="118"/>
      <c r="H199" s="118"/>
      <c r="I199" s="118"/>
      <c r="J199" s="118"/>
      <c r="K199" s="118"/>
      <c r="L199" s="118"/>
      <c r="M199" s="118"/>
      <c r="N199" s="118"/>
      <c r="O199" s="118"/>
      <c r="P199" s="133"/>
      <c r="Q199" s="133"/>
      <c r="R199" s="133"/>
      <c r="S199" s="133"/>
      <c r="T199" s="133"/>
      <c r="U199" s="133"/>
    </row>
    <row r="200" spans="3:21" s="50" customFormat="1" ht="12.6" hidden="1" x14ac:dyDescent="0.3">
      <c r="C200" s="75"/>
      <c r="D200" s="118"/>
      <c r="E200" s="118"/>
      <c r="F200" s="118"/>
      <c r="G200" s="118"/>
      <c r="H200" s="118"/>
      <c r="I200" s="118"/>
      <c r="J200" s="118"/>
      <c r="K200" s="118"/>
      <c r="L200" s="118"/>
      <c r="M200" s="118"/>
      <c r="N200" s="118"/>
      <c r="O200" s="118"/>
      <c r="P200" s="133"/>
      <c r="Q200" s="133"/>
      <c r="R200" s="133"/>
      <c r="S200" s="133"/>
      <c r="T200" s="133"/>
      <c r="U200" s="133"/>
    </row>
    <row r="201" spans="3:21" s="50" customFormat="1" ht="12.6" hidden="1" x14ac:dyDescent="0.3">
      <c r="C201" s="75"/>
      <c r="D201" s="118"/>
      <c r="E201" s="118"/>
      <c r="F201" s="118"/>
      <c r="G201" s="118"/>
      <c r="H201" s="118"/>
      <c r="I201" s="118"/>
      <c r="J201" s="118"/>
      <c r="K201" s="118"/>
      <c r="L201" s="118"/>
      <c r="M201" s="118"/>
      <c r="N201" s="118"/>
      <c r="O201" s="118"/>
      <c r="P201" s="133"/>
      <c r="Q201" s="133"/>
      <c r="R201" s="133"/>
      <c r="S201" s="133"/>
      <c r="T201" s="133"/>
      <c r="U201" s="133"/>
    </row>
    <row r="202" spans="3:21" s="50" customFormat="1" ht="12.6" hidden="1" x14ac:dyDescent="0.3">
      <c r="C202" s="75"/>
      <c r="D202" s="118"/>
      <c r="E202" s="118"/>
      <c r="F202" s="118"/>
      <c r="G202" s="118"/>
      <c r="H202" s="118"/>
      <c r="I202" s="118"/>
      <c r="J202" s="118"/>
      <c r="K202" s="118"/>
      <c r="L202" s="118"/>
      <c r="M202" s="118"/>
      <c r="N202" s="118"/>
      <c r="O202" s="118"/>
      <c r="P202" s="133"/>
      <c r="Q202" s="133"/>
      <c r="R202" s="133"/>
      <c r="S202" s="133"/>
      <c r="T202" s="133"/>
      <c r="U202" s="133"/>
    </row>
    <row r="203" spans="3:21" s="50" customFormat="1" ht="12.6" hidden="1" x14ac:dyDescent="0.3">
      <c r="C203" s="75"/>
      <c r="D203" s="118"/>
      <c r="E203" s="118"/>
      <c r="F203" s="118"/>
      <c r="G203" s="118"/>
      <c r="H203" s="118"/>
      <c r="I203" s="118"/>
      <c r="J203" s="118"/>
      <c r="K203" s="118"/>
      <c r="L203" s="118"/>
      <c r="M203" s="118"/>
      <c r="N203" s="118"/>
      <c r="O203" s="118"/>
      <c r="P203" s="133"/>
      <c r="Q203" s="133"/>
      <c r="R203" s="133"/>
      <c r="S203" s="133"/>
      <c r="T203" s="133"/>
      <c r="U203" s="133"/>
    </row>
    <row r="204" spans="3:21" s="50" customFormat="1" ht="12.6" hidden="1" x14ac:dyDescent="0.3">
      <c r="C204" s="75"/>
      <c r="D204" s="118"/>
      <c r="E204" s="118"/>
      <c r="F204" s="118"/>
      <c r="G204" s="118"/>
      <c r="H204" s="118"/>
      <c r="I204" s="118"/>
      <c r="J204" s="118"/>
      <c r="K204" s="118"/>
      <c r="L204" s="118"/>
      <c r="M204" s="118"/>
      <c r="N204" s="118"/>
      <c r="O204" s="118"/>
      <c r="P204" s="133"/>
      <c r="Q204" s="133"/>
      <c r="R204" s="133"/>
      <c r="S204" s="133"/>
      <c r="T204" s="133"/>
      <c r="U204" s="133"/>
    </row>
    <row r="205" spans="3:21" s="50" customFormat="1" ht="12.6" hidden="1" x14ac:dyDescent="0.3">
      <c r="C205" s="75"/>
      <c r="D205" s="118"/>
      <c r="E205" s="118"/>
      <c r="F205" s="118"/>
      <c r="G205" s="118"/>
      <c r="H205" s="118"/>
      <c r="I205" s="118"/>
      <c r="J205" s="118"/>
      <c r="K205" s="118"/>
      <c r="L205" s="118"/>
      <c r="M205" s="118"/>
      <c r="N205" s="118"/>
      <c r="O205" s="118"/>
      <c r="P205" s="133"/>
      <c r="Q205" s="133"/>
      <c r="R205" s="133"/>
      <c r="S205" s="133"/>
      <c r="T205" s="133"/>
      <c r="U205" s="133"/>
    </row>
    <row r="206" spans="3:21" s="50" customFormat="1" ht="12.6" hidden="1" x14ac:dyDescent="0.3">
      <c r="C206" s="75"/>
      <c r="D206" s="118"/>
      <c r="E206" s="118"/>
      <c r="F206" s="118"/>
      <c r="G206" s="118"/>
      <c r="H206" s="118"/>
      <c r="I206" s="118"/>
      <c r="J206" s="118"/>
      <c r="K206" s="118"/>
      <c r="L206" s="118"/>
      <c r="M206" s="118"/>
      <c r="N206" s="118"/>
      <c r="O206" s="118"/>
      <c r="P206" s="133"/>
      <c r="Q206" s="133"/>
      <c r="R206" s="133"/>
      <c r="S206" s="133"/>
      <c r="T206" s="133"/>
      <c r="U206" s="133"/>
    </row>
    <row r="207" spans="3:21" s="50" customFormat="1" ht="12.6" hidden="1" x14ac:dyDescent="0.3">
      <c r="C207" s="75"/>
      <c r="D207" s="118"/>
      <c r="E207" s="118"/>
      <c r="F207" s="118"/>
      <c r="G207" s="118"/>
      <c r="H207" s="118"/>
      <c r="I207" s="118"/>
      <c r="J207" s="118"/>
      <c r="K207" s="118"/>
      <c r="L207" s="118"/>
      <c r="M207" s="118"/>
      <c r="N207" s="118"/>
      <c r="O207" s="118"/>
      <c r="P207" s="133"/>
      <c r="Q207" s="133"/>
      <c r="R207" s="133"/>
      <c r="S207" s="133"/>
      <c r="T207" s="133"/>
      <c r="U207" s="133"/>
    </row>
    <row r="208" spans="3:21" s="50" customFormat="1" ht="12.6" hidden="1" x14ac:dyDescent="0.3">
      <c r="C208" s="75"/>
      <c r="D208" s="118"/>
      <c r="E208" s="118"/>
      <c r="F208" s="118"/>
      <c r="G208" s="118"/>
      <c r="H208" s="118"/>
      <c r="I208" s="118"/>
      <c r="J208" s="118"/>
      <c r="K208" s="118"/>
      <c r="L208" s="118"/>
      <c r="M208" s="118"/>
      <c r="N208" s="118"/>
      <c r="O208" s="118"/>
      <c r="P208" s="133"/>
      <c r="Q208" s="133"/>
      <c r="R208" s="133"/>
      <c r="S208" s="133"/>
      <c r="T208" s="133"/>
      <c r="U208" s="133"/>
    </row>
    <row r="209" spans="3:21" s="50" customFormat="1" ht="12.6" hidden="1" x14ac:dyDescent="0.3">
      <c r="C209" s="75"/>
      <c r="D209" s="118"/>
      <c r="E209" s="118"/>
      <c r="F209" s="118"/>
      <c r="G209" s="118"/>
      <c r="H209" s="118"/>
      <c r="I209" s="118"/>
      <c r="J209" s="118"/>
      <c r="K209" s="118"/>
      <c r="L209" s="118"/>
      <c r="M209" s="118"/>
      <c r="N209" s="118"/>
      <c r="O209" s="118"/>
      <c r="P209" s="133"/>
      <c r="Q209" s="133"/>
      <c r="R209" s="133"/>
      <c r="S209" s="133"/>
      <c r="T209" s="133"/>
      <c r="U209" s="133"/>
    </row>
    <row r="210" spans="3:21" s="50" customFormat="1" ht="12.6" hidden="1" x14ac:dyDescent="0.3">
      <c r="C210" s="75"/>
      <c r="D210" s="118"/>
      <c r="E210" s="118"/>
      <c r="F210" s="118"/>
      <c r="G210" s="118"/>
      <c r="H210" s="118"/>
      <c r="I210" s="118"/>
      <c r="J210" s="118"/>
      <c r="K210" s="118"/>
      <c r="L210" s="118"/>
      <c r="M210" s="118"/>
      <c r="N210" s="118"/>
      <c r="O210" s="118"/>
      <c r="P210" s="133"/>
      <c r="Q210" s="133"/>
      <c r="R210" s="133"/>
      <c r="S210" s="133"/>
      <c r="T210" s="133"/>
      <c r="U210" s="133"/>
    </row>
    <row r="211" spans="3:21" s="50" customFormat="1" ht="12.6" hidden="1" x14ac:dyDescent="0.3">
      <c r="C211" s="75"/>
      <c r="D211" s="118"/>
      <c r="E211" s="118"/>
      <c r="F211" s="118"/>
      <c r="G211" s="118"/>
      <c r="H211" s="118"/>
      <c r="I211" s="118"/>
      <c r="J211" s="118"/>
      <c r="K211" s="118"/>
      <c r="L211" s="118"/>
      <c r="M211" s="118"/>
      <c r="N211" s="118"/>
      <c r="O211" s="118"/>
      <c r="P211" s="133"/>
      <c r="Q211" s="133"/>
      <c r="R211" s="133"/>
      <c r="S211" s="133"/>
      <c r="T211" s="133"/>
      <c r="U211" s="133"/>
    </row>
    <row r="212" spans="3:21" s="50" customFormat="1" ht="12.6" hidden="1" x14ac:dyDescent="0.3">
      <c r="C212" s="75"/>
      <c r="D212" s="118"/>
      <c r="E212" s="118"/>
      <c r="F212" s="118"/>
      <c r="G212" s="118"/>
      <c r="H212" s="118"/>
      <c r="I212" s="118"/>
      <c r="J212" s="118"/>
      <c r="K212" s="118"/>
      <c r="L212" s="118"/>
      <c r="M212" s="118"/>
      <c r="N212" s="118"/>
      <c r="O212" s="118"/>
      <c r="P212" s="133"/>
      <c r="Q212" s="133"/>
      <c r="R212" s="133"/>
      <c r="S212" s="133"/>
      <c r="T212" s="133"/>
      <c r="U212" s="133"/>
    </row>
    <row r="213" spans="3:21" s="50" customFormat="1" ht="12.6" hidden="1" x14ac:dyDescent="0.3">
      <c r="C213" s="75"/>
      <c r="D213" s="118"/>
      <c r="E213" s="118"/>
      <c r="F213" s="118"/>
      <c r="G213" s="118"/>
      <c r="H213" s="118"/>
      <c r="I213" s="118"/>
      <c r="J213" s="118"/>
      <c r="K213" s="118"/>
      <c r="L213" s="118"/>
      <c r="M213" s="118"/>
      <c r="N213" s="118"/>
      <c r="O213" s="118"/>
      <c r="P213" s="133"/>
      <c r="Q213" s="133"/>
      <c r="R213" s="133"/>
      <c r="S213" s="133"/>
      <c r="T213" s="133"/>
      <c r="U213" s="133"/>
    </row>
    <row r="214" spans="3:21" s="50" customFormat="1" ht="12.6" hidden="1" x14ac:dyDescent="0.3">
      <c r="C214" s="75"/>
      <c r="D214" s="118"/>
      <c r="E214" s="118"/>
      <c r="F214" s="118"/>
      <c r="G214" s="118"/>
      <c r="H214" s="118"/>
      <c r="I214" s="118"/>
      <c r="J214" s="118"/>
      <c r="K214" s="118"/>
      <c r="L214" s="118"/>
      <c r="M214" s="118"/>
      <c r="N214" s="118"/>
      <c r="O214" s="118"/>
      <c r="P214" s="133"/>
      <c r="Q214" s="133"/>
      <c r="R214" s="133"/>
      <c r="S214" s="133"/>
      <c r="T214" s="133"/>
      <c r="U214" s="133"/>
    </row>
    <row r="215" spans="3:21" s="50" customFormat="1" ht="12.6" hidden="1" x14ac:dyDescent="0.3">
      <c r="C215" s="75"/>
      <c r="D215" s="118"/>
      <c r="E215" s="118"/>
      <c r="F215" s="118"/>
      <c r="G215" s="118"/>
      <c r="H215" s="118"/>
      <c r="I215" s="118"/>
      <c r="J215" s="118"/>
      <c r="K215" s="118"/>
      <c r="L215" s="118"/>
      <c r="M215" s="118"/>
      <c r="N215" s="118"/>
      <c r="O215" s="118"/>
      <c r="P215" s="133"/>
      <c r="Q215" s="133"/>
      <c r="R215" s="133"/>
      <c r="S215" s="133"/>
      <c r="T215" s="133"/>
      <c r="U215" s="133"/>
    </row>
    <row r="216" spans="3:21" s="50" customFormat="1" ht="12.6" hidden="1" x14ac:dyDescent="0.3">
      <c r="C216" s="75"/>
      <c r="D216" s="118"/>
      <c r="E216" s="118"/>
      <c r="F216" s="118"/>
      <c r="G216" s="118"/>
      <c r="H216" s="118"/>
      <c r="I216" s="118"/>
      <c r="J216" s="118"/>
      <c r="K216" s="118"/>
      <c r="L216" s="118"/>
      <c r="M216" s="118"/>
      <c r="N216" s="118"/>
      <c r="O216" s="118"/>
      <c r="P216" s="133"/>
      <c r="Q216" s="133"/>
      <c r="R216" s="133"/>
      <c r="S216" s="133"/>
      <c r="T216" s="133"/>
      <c r="U216" s="133"/>
    </row>
    <row r="217" spans="3:21" s="50" customFormat="1" ht="12.6" hidden="1" x14ac:dyDescent="0.3">
      <c r="C217" s="75"/>
      <c r="D217" s="118"/>
      <c r="E217" s="118"/>
      <c r="F217" s="118"/>
      <c r="G217" s="118"/>
      <c r="H217" s="118"/>
      <c r="I217" s="118"/>
      <c r="J217" s="118"/>
      <c r="K217" s="118"/>
      <c r="L217" s="118"/>
      <c r="M217" s="118"/>
      <c r="N217" s="118"/>
      <c r="O217" s="118"/>
      <c r="P217" s="133"/>
      <c r="Q217" s="133"/>
      <c r="R217" s="133"/>
      <c r="S217" s="133"/>
      <c r="T217" s="133"/>
      <c r="U217" s="133"/>
    </row>
    <row r="218" spans="3:21" s="50" customFormat="1" ht="12.6" hidden="1" x14ac:dyDescent="0.3">
      <c r="C218" s="75"/>
      <c r="D218" s="118"/>
      <c r="E218" s="118"/>
      <c r="F218" s="118"/>
      <c r="G218" s="118"/>
      <c r="H218" s="118"/>
      <c r="I218" s="118"/>
      <c r="J218" s="118"/>
      <c r="K218" s="118"/>
      <c r="L218" s="118"/>
      <c r="M218" s="118"/>
      <c r="N218" s="118"/>
      <c r="O218" s="118"/>
      <c r="P218" s="133"/>
      <c r="Q218" s="133"/>
      <c r="R218" s="133"/>
      <c r="S218" s="133"/>
      <c r="T218" s="133"/>
      <c r="U218" s="133"/>
    </row>
    <row r="219" spans="3:21" s="50" customFormat="1" ht="12.6" hidden="1" x14ac:dyDescent="0.3">
      <c r="C219" s="75"/>
      <c r="D219" s="118"/>
      <c r="E219" s="118"/>
      <c r="F219" s="118"/>
      <c r="G219" s="118"/>
      <c r="H219" s="118"/>
      <c r="I219" s="118"/>
      <c r="J219" s="118"/>
      <c r="K219" s="118"/>
      <c r="L219" s="118"/>
      <c r="M219" s="118"/>
      <c r="N219" s="118"/>
      <c r="O219" s="118"/>
      <c r="P219" s="133"/>
      <c r="Q219" s="133"/>
      <c r="R219" s="133"/>
      <c r="S219" s="133"/>
      <c r="T219" s="133"/>
      <c r="U219" s="133"/>
    </row>
    <row r="220" spans="3:21" s="50" customFormat="1" ht="12.6" hidden="1" x14ac:dyDescent="0.3">
      <c r="C220" s="75"/>
      <c r="D220" s="118"/>
      <c r="E220" s="118"/>
      <c r="F220" s="118"/>
      <c r="G220" s="118"/>
      <c r="H220" s="118"/>
      <c r="I220" s="118"/>
      <c r="J220" s="118"/>
      <c r="K220" s="118"/>
      <c r="L220" s="118"/>
      <c r="M220" s="118"/>
      <c r="N220" s="118"/>
      <c r="O220" s="118"/>
      <c r="P220" s="133"/>
      <c r="Q220" s="133"/>
      <c r="R220" s="133"/>
      <c r="S220" s="133"/>
      <c r="T220" s="133"/>
      <c r="U220" s="133"/>
    </row>
    <row r="221" spans="3:21" s="50" customFormat="1" ht="12.6" hidden="1" x14ac:dyDescent="0.3">
      <c r="C221" s="75"/>
      <c r="D221" s="118"/>
      <c r="E221" s="118"/>
      <c r="F221" s="118"/>
      <c r="G221" s="118"/>
      <c r="H221" s="118"/>
      <c r="I221" s="118"/>
      <c r="J221" s="118"/>
      <c r="K221" s="118"/>
      <c r="L221" s="118"/>
      <c r="M221" s="118"/>
      <c r="N221" s="118"/>
      <c r="O221" s="118"/>
      <c r="P221" s="133"/>
      <c r="Q221" s="133"/>
      <c r="R221" s="133"/>
      <c r="S221" s="133"/>
      <c r="T221" s="133"/>
      <c r="U221" s="133"/>
    </row>
    <row r="222" spans="3:21" s="50" customFormat="1" ht="12.6" hidden="1" x14ac:dyDescent="0.3">
      <c r="C222" s="75"/>
      <c r="D222" s="118"/>
      <c r="E222" s="118"/>
      <c r="F222" s="118"/>
      <c r="G222" s="118"/>
      <c r="H222" s="118"/>
      <c r="I222" s="118"/>
      <c r="J222" s="118"/>
      <c r="K222" s="118"/>
      <c r="L222" s="118"/>
      <c r="M222" s="118"/>
      <c r="N222" s="118"/>
      <c r="O222" s="118"/>
      <c r="P222" s="133"/>
      <c r="Q222" s="133"/>
      <c r="R222" s="133"/>
      <c r="S222" s="133"/>
      <c r="T222" s="133"/>
      <c r="U222" s="133"/>
    </row>
    <row r="223" spans="3:21" s="50" customFormat="1" ht="12.6" hidden="1" x14ac:dyDescent="0.3">
      <c r="C223" s="75"/>
      <c r="D223" s="118"/>
      <c r="E223" s="118"/>
      <c r="F223" s="118"/>
      <c r="G223" s="118"/>
      <c r="H223" s="118"/>
      <c r="I223" s="118"/>
      <c r="J223" s="118"/>
      <c r="K223" s="118"/>
      <c r="L223" s="118"/>
      <c r="M223" s="118"/>
      <c r="N223" s="118"/>
      <c r="O223" s="118"/>
      <c r="P223" s="133"/>
      <c r="Q223" s="133"/>
      <c r="R223" s="133"/>
      <c r="S223" s="133"/>
      <c r="T223" s="133"/>
      <c r="U223" s="133"/>
    </row>
    <row r="224" spans="3:21" s="50" customFormat="1" ht="12.6" hidden="1" x14ac:dyDescent="0.3">
      <c r="C224" s="75"/>
      <c r="D224" s="118"/>
      <c r="E224" s="118"/>
      <c r="F224" s="118"/>
      <c r="G224" s="118"/>
      <c r="H224" s="118"/>
      <c r="I224" s="118"/>
      <c r="J224" s="118"/>
      <c r="K224" s="118"/>
      <c r="L224" s="118"/>
      <c r="M224" s="118"/>
      <c r="N224" s="118"/>
      <c r="O224" s="118"/>
      <c r="P224" s="133"/>
      <c r="Q224" s="133"/>
      <c r="R224" s="133"/>
      <c r="S224" s="133"/>
      <c r="T224" s="133"/>
      <c r="U224" s="133"/>
    </row>
    <row r="225" spans="3:21" s="50" customFormat="1" ht="12.6" hidden="1" x14ac:dyDescent="0.3">
      <c r="C225" s="75"/>
      <c r="D225" s="118"/>
      <c r="E225" s="118"/>
      <c r="F225" s="118"/>
      <c r="G225" s="118"/>
      <c r="H225" s="118"/>
      <c r="I225" s="118"/>
      <c r="J225" s="118"/>
      <c r="K225" s="118"/>
      <c r="L225" s="118"/>
      <c r="M225" s="118"/>
      <c r="N225" s="118"/>
      <c r="O225" s="118"/>
      <c r="P225" s="133"/>
      <c r="Q225" s="133"/>
      <c r="R225" s="133"/>
      <c r="S225" s="133"/>
      <c r="T225" s="133"/>
      <c r="U225" s="133"/>
    </row>
    <row r="226" spans="3:21" s="50" customFormat="1" ht="12.6" hidden="1" x14ac:dyDescent="0.3">
      <c r="C226" s="75"/>
      <c r="D226" s="118"/>
      <c r="E226" s="118"/>
      <c r="F226" s="118"/>
      <c r="G226" s="118"/>
      <c r="H226" s="118"/>
      <c r="I226" s="118"/>
      <c r="J226" s="118"/>
      <c r="K226" s="118"/>
      <c r="L226" s="118"/>
      <c r="M226" s="118"/>
      <c r="N226" s="118"/>
      <c r="O226" s="118"/>
      <c r="P226" s="133"/>
      <c r="Q226" s="133"/>
      <c r="R226" s="133"/>
      <c r="S226" s="133"/>
      <c r="T226" s="133"/>
      <c r="U226" s="133"/>
    </row>
    <row r="227" spans="3:21" s="50" customFormat="1" ht="12.6" hidden="1" x14ac:dyDescent="0.3">
      <c r="C227" s="75"/>
      <c r="D227" s="118"/>
      <c r="E227" s="118"/>
      <c r="F227" s="118"/>
      <c r="G227" s="118"/>
      <c r="H227" s="118"/>
      <c r="I227" s="118"/>
      <c r="J227" s="118"/>
      <c r="K227" s="118"/>
      <c r="L227" s="118"/>
      <c r="M227" s="118"/>
      <c r="N227" s="118"/>
      <c r="O227" s="118"/>
      <c r="P227" s="133"/>
      <c r="Q227" s="133"/>
      <c r="R227" s="133"/>
      <c r="S227" s="133"/>
      <c r="T227" s="133"/>
      <c r="U227" s="133"/>
    </row>
    <row r="228" spans="3:21" s="50" customFormat="1" ht="12.6" hidden="1" x14ac:dyDescent="0.3">
      <c r="C228" s="75"/>
      <c r="D228" s="118"/>
      <c r="E228" s="118"/>
      <c r="F228" s="118"/>
      <c r="G228" s="118"/>
      <c r="H228" s="118"/>
      <c r="I228" s="118"/>
      <c r="J228" s="118"/>
      <c r="K228" s="118"/>
      <c r="L228" s="118"/>
      <c r="M228" s="118"/>
      <c r="N228" s="118"/>
      <c r="O228" s="118"/>
      <c r="P228" s="133"/>
      <c r="Q228" s="133"/>
      <c r="R228" s="133"/>
      <c r="S228" s="133"/>
      <c r="T228" s="133"/>
      <c r="U228" s="133"/>
    </row>
    <row r="229" spans="3:21" s="50" customFormat="1" ht="12.6" hidden="1" x14ac:dyDescent="0.3">
      <c r="C229" s="75"/>
      <c r="D229" s="118"/>
      <c r="E229" s="118"/>
      <c r="F229" s="118"/>
      <c r="G229" s="118"/>
      <c r="H229" s="118"/>
      <c r="I229" s="118"/>
      <c r="J229" s="118"/>
      <c r="K229" s="118"/>
      <c r="L229" s="118"/>
      <c r="M229" s="118"/>
      <c r="N229" s="118"/>
      <c r="O229" s="118"/>
      <c r="P229" s="133"/>
      <c r="Q229" s="133"/>
      <c r="R229" s="133"/>
      <c r="S229" s="133"/>
      <c r="T229" s="133"/>
      <c r="U229" s="133"/>
    </row>
    <row r="230" spans="3:21" s="50" customFormat="1" ht="12.6" hidden="1" x14ac:dyDescent="0.3">
      <c r="C230" s="75"/>
      <c r="D230" s="118"/>
      <c r="E230" s="118"/>
      <c r="F230" s="118"/>
      <c r="G230" s="118"/>
      <c r="H230" s="118"/>
      <c r="I230" s="118"/>
      <c r="J230" s="118"/>
      <c r="K230" s="118"/>
      <c r="L230" s="118"/>
      <c r="M230" s="118"/>
      <c r="N230" s="118"/>
      <c r="O230" s="118"/>
      <c r="P230" s="133"/>
      <c r="Q230" s="133"/>
      <c r="R230" s="133"/>
      <c r="S230" s="133"/>
      <c r="T230" s="133"/>
      <c r="U230" s="133"/>
    </row>
    <row r="231" spans="3:21" s="50" customFormat="1" ht="12.6" hidden="1" x14ac:dyDescent="0.3">
      <c r="C231" s="75"/>
      <c r="D231" s="118"/>
      <c r="E231" s="118"/>
      <c r="F231" s="118"/>
      <c r="G231" s="118"/>
      <c r="H231" s="118"/>
      <c r="I231" s="118"/>
      <c r="J231" s="118"/>
      <c r="K231" s="118"/>
      <c r="L231" s="118"/>
      <c r="M231" s="118"/>
      <c r="N231" s="118"/>
      <c r="O231" s="118"/>
      <c r="P231" s="133"/>
      <c r="Q231" s="133"/>
      <c r="R231" s="133"/>
      <c r="S231" s="133"/>
      <c r="T231" s="133"/>
      <c r="U231" s="133"/>
    </row>
    <row r="232" spans="3:21" s="50" customFormat="1" ht="12.6" hidden="1" x14ac:dyDescent="0.3">
      <c r="C232" s="75"/>
      <c r="D232" s="118"/>
      <c r="E232" s="118"/>
      <c r="F232" s="118"/>
      <c r="G232" s="118"/>
      <c r="H232" s="118"/>
      <c r="I232" s="118"/>
      <c r="J232" s="118"/>
      <c r="K232" s="118"/>
      <c r="L232" s="118"/>
      <c r="M232" s="118"/>
      <c r="N232" s="118"/>
      <c r="O232" s="118"/>
      <c r="P232" s="133"/>
      <c r="Q232" s="133"/>
      <c r="R232" s="133"/>
      <c r="S232" s="133"/>
      <c r="T232" s="133"/>
      <c r="U232" s="133"/>
    </row>
    <row r="233" spans="3:21" s="50" customFormat="1" ht="12.6" hidden="1" x14ac:dyDescent="0.3">
      <c r="C233" s="75"/>
      <c r="D233" s="118"/>
      <c r="E233" s="118"/>
      <c r="F233" s="118"/>
      <c r="G233" s="118"/>
      <c r="H233" s="118"/>
      <c r="I233" s="118"/>
      <c r="J233" s="118"/>
      <c r="K233" s="118"/>
      <c r="L233" s="118"/>
      <c r="M233" s="118"/>
      <c r="N233" s="118"/>
      <c r="O233" s="118"/>
      <c r="P233" s="133"/>
      <c r="Q233" s="133"/>
      <c r="R233" s="133"/>
      <c r="S233" s="133"/>
      <c r="T233" s="133"/>
      <c r="U233" s="133"/>
    </row>
    <row r="234" spans="3:21" s="50" customFormat="1" ht="12.6" hidden="1" x14ac:dyDescent="0.3">
      <c r="C234" s="75"/>
      <c r="D234" s="118"/>
      <c r="E234" s="118"/>
      <c r="F234" s="118"/>
      <c r="G234" s="118"/>
      <c r="H234" s="118"/>
      <c r="I234" s="118"/>
      <c r="J234" s="118"/>
      <c r="K234" s="118"/>
      <c r="L234" s="118"/>
      <c r="M234" s="118"/>
      <c r="N234" s="118"/>
      <c r="O234" s="118"/>
      <c r="P234" s="133"/>
      <c r="Q234" s="133"/>
      <c r="R234" s="133"/>
      <c r="S234" s="133"/>
      <c r="T234" s="133"/>
      <c r="U234" s="133"/>
    </row>
    <row r="235" spans="3:21" s="50" customFormat="1" ht="12.6" hidden="1" x14ac:dyDescent="0.3">
      <c r="C235" s="75"/>
      <c r="D235" s="118"/>
      <c r="E235" s="118"/>
      <c r="F235" s="118"/>
      <c r="G235" s="118"/>
      <c r="H235" s="118"/>
      <c r="I235" s="118"/>
      <c r="J235" s="118"/>
      <c r="K235" s="118"/>
      <c r="L235" s="118"/>
      <c r="M235" s="118"/>
      <c r="N235" s="118"/>
      <c r="O235" s="118"/>
      <c r="P235" s="133"/>
      <c r="Q235" s="133"/>
      <c r="R235" s="133"/>
      <c r="S235" s="133"/>
      <c r="T235" s="133"/>
      <c r="U235" s="133"/>
    </row>
    <row r="236" spans="3:21" s="50" customFormat="1" ht="12.6" hidden="1" x14ac:dyDescent="0.3">
      <c r="C236" s="75"/>
      <c r="D236" s="118"/>
      <c r="E236" s="118"/>
      <c r="F236" s="118"/>
      <c r="G236" s="118"/>
      <c r="H236" s="118"/>
      <c r="I236" s="118"/>
      <c r="J236" s="118"/>
      <c r="K236" s="118"/>
      <c r="L236" s="118"/>
      <c r="M236" s="118"/>
      <c r="N236" s="118"/>
      <c r="O236" s="118"/>
      <c r="P236" s="133"/>
      <c r="Q236" s="133"/>
      <c r="R236" s="133"/>
      <c r="S236" s="133"/>
      <c r="T236" s="133"/>
      <c r="U236" s="133"/>
    </row>
    <row r="237" spans="3:21" s="50" customFormat="1" ht="12.6" hidden="1" x14ac:dyDescent="0.3">
      <c r="C237" s="75"/>
      <c r="D237" s="118"/>
      <c r="E237" s="118"/>
      <c r="F237" s="118"/>
      <c r="G237" s="118"/>
      <c r="H237" s="118"/>
      <c r="I237" s="118"/>
      <c r="J237" s="118"/>
      <c r="K237" s="118"/>
      <c r="L237" s="118"/>
      <c r="M237" s="118"/>
      <c r="N237" s="118"/>
      <c r="O237" s="118"/>
      <c r="P237" s="133"/>
      <c r="Q237" s="133"/>
      <c r="R237" s="133"/>
      <c r="S237" s="133"/>
      <c r="T237" s="133"/>
      <c r="U237" s="133"/>
    </row>
    <row r="238" spans="3:21" s="50" customFormat="1" ht="12.6" hidden="1" x14ac:dyDescent="0.3">
      <c r="C238" s="75"/>
      <c r="D238" s="118"/>
      <c r="E238" s="118"/>
      <c r="F238" s="118"/>
      <c r="G238" s="118"/>
      <c r="H238" s="118"/>
      <c r="I238" s="118"/>
      <c r="J238" s="118"/>
      <c r="K238" s="118"/>
      <c r="L238" s="118"/>
      <c r="M238" s="118"/>
      <c r="N238" s="118"/>
      <c r="O238" s="118"/>
      <c r="P238" s="133"/>
      <c r="Q238" s="133"/>
      <c r="R238" s="133"/>
      <c r="S238" s="133"/>
      <c r="T238" s="133"/>
      <c r="U238" s="133"/>
    </row>
    <row r="239" spans="3:21" s="50" customFormat="1" ht="12.6" hidden="1" x14ac:dyDescent="0.3">
      <c r="C239" s="75"/>
      <c r="D239" s="118"/>
      <c r="E239" s="118"/>
      <c r="F239" s="118"/>
      <c r="G239" s="118"/>
      <c r="H239" s="118"/>
      <c r="I239" s="118"/>
      <c r="J239" s="118"/>
      <c r="K239" s="118"/>
      <c r="L239" s="118"/>
      <c r="M239" s="118"/>
      <c r="N239" s="118"/>
      <c r="O239" s="118"/>
      <c r="P239" s="133"/>
      <c r="Q239" s="133"/>
      <c r="R239" s="133"/>
      <c r="S239" s="133"/>
      <c r="T239" s="133"/>
      <c r="U239" s="133"/>
    </row>
    <row r="240" spans="3:21" s="50" customFormat="1" ht="12.6" hidden="1" x14ac:dyDescent="0.3">
      <c r="C240" s="75"/>
      <c r="D240" s="118"/>
      <c r="E240" s="118"/>
      <c r="F240" s="118"/>
      <c r="G240" s="118"/>
      <c r="H240" s="118"/>
      <c r="I240" s="118"/>
      <c r="J240" s="118"/>
      <c r="K240" s="118"/>
      <c r="L240" s="118"/>
      <c r="M240" s="118"/>
      <c r="N240" s="118"/>
      <c r="O240" s="118"/>
      <c r="P240" s="133"/>
      <c r="Q240" s="133"/>
      <c r="R240" s="133"/>
      <c r="S240" s="133"/>
      <c r="T240" s="133"/>
      <c r="U240" s="133"/>
    </row>
    <row r="241" spans="3:21" s="50" customFormat="1" ht="12.6" hidden="1" x14ac:dyDescent="0.3">
      <c r="C241" s="75"/>
      <c r="D241" s="118"/>
      <c r="E241" s="118"/>
      <c r="F241" s="118"/>
      <c r="G241" s="118"/>
      <c r="H241" s="118"/>
      <c r="I241" s="118"/>
      <c r="J241" s="118"/>
      <c r="K241" s="118"/>
      <c r="L241" s="118"/>
      <c r="M241" s="118"/>
      <c r="N241" s="118"/>
      <c r="O241" s="118"/>
      <c r="P241" s="133"/>
      <c r="Q241" s="133"/>
      <c r="R241" s="133"/>
      <c r="S241" s="133"/>
      <c r="T241" s="133"/>
      <c r="U241" s="133"/>
    </row>
    <row r="242" spans="3:21" s="50" customFormat="1" ht="12.6" hidden="1" x14ac:dyDescent="0.3">
      <c r="C242" s="75"/>
      <c r="D242" s="118"/>
      <c r="E242" s="118"/>
      <c r="F242" s="118"/>
      <c r="G242" s="118"/>
      <c r="H242" s="118"/>
      <c r="I242" s="118"/>
      <c r="J242" s="118"/>
      <c r="K242" s="118"/>
      <c r="L242" s="118"/>
      <c r="M242" s="118"/>
      <c r="N242" s="118"/>
      <c r="O242" s="118"/>
      <c r="P242" s="133"/>
      <c r="Q242" s="133"/>
      <c r="R242" s="133"/>
      <c r="S242" s="133"/>
      <c r="T242" s="133"/>
      <c r="U242" s="133"/>
    </row>
    <row r="243" spans="3:21" s="50" customFormat="1" ht="12.6" hidden="1" x14ac:dyDescent="0.3">
      <c r="C243" s="75"/>
      <c r="D243" s="118"/>
      <c r="E243" s="118"/>
      <c r="F243" s="118"/>
      <c r="G243" s="118"/>
      <c r="H243" s="118"/>
      <c r="I243" s="118"/>
      <c r="J243" s="118"/>
      <c r="K243" s="118"/>
      <c r="L243" s="118"/>
      <c r="M243" s="118"/>
      <c r="N243" s="118"/>
      <c r="O243" s="118"/>
      <c r="P243" s="133"/>
      <c r="Q243" s="133"/>
      <c r="R243" s="133"/>
      <c r="S243" s="133"/>
      <c r="T243" s="133"/>
      <c r="U243" s="133"/>
    </row>
    <row r="244" spans="3:21" s="50" customFormat="1" ht="12.6" hidden="1" x14ac:dyDescent="0.3">
      <c r="C244" s="75"/>
      <c r="D244" s="118"/>
      <c r="E244" s="118"/>
      <c r="F244" s="118"/>
      <c r="G244" s="118"/>
      <c r="H244" s="118"/>
      <c r="I244" s="118"/>
      <c r="J244" s="118"/>
      <c r="K244" s="118"/>
      <c r="L244" s="118"/>
      <c r="M244" s="118"/>
      <c r="N244" s="118"/>
      <c r="O244" s="118"/>
      <c r="P244" s="133"/>
      <c r="Q244" s="133"/>
      <c r="R244" s="133"/>
      <c r="S244" s="133"/>
      <c r="T244" s="133"/>
      <c r="U244" s="133"/>
    </row>
    <row r="245" spans="3:21" s="50" customFormat="1" ht="12.6" hidden="1" x14ac:dyDescent="0.3">
      <c r="C245" s="75"/>
      <c r="D245" s="118"/>
      <c r="E245" s="118"/>
      <c r="F245" s="118"/>
      <c r="G245" s="118"/>
      <c r="H245" s="118"/>
      <c r="I245" s="118"/>
      <c r="J245" s="118"/>
      <c r="K245" s="118"/>
      <c r="L245" s="118"/>
      <c r="M245" s="118"/>
      <c r="N245" s="118"/>
      <c r="O245" s="118"/>
      <c r="P245" s="133"/>
      <c r="Q245" s="133"/>
      <c r="R245" s="133"/>
      <c r="S245" s="133"/>
      <c r="T245" s="133"/>
      <c r="U245" s="133"/>
    </row>
    <row r="246" spans="3:21" s="50" customFormat="1" ht="12.6" hidden="1" x14ac:dyDescent="0.3">
      <c r="C246" s="75"/>
      <c r="D246" s="118"/>
      <c r="E246" s="118"/>
      <c r="F246" s="118"/>
      <c r="G246" s="118"/>
      <c r="H246" s="118"/>
      <c r="I246" s="118"/>
      <c r="J246" s="118"/>
      <c r="K246" s="118"/>
      <c r="L246" s="118"/>
      <c r="M246" s="118"/>
      <c r="N246" s="118"/>
      <c r="O246" s="118"/>
      <c r="P246" s="133"/>
      <c r="Q246" s="133"/>
      <c r="R246" s="133"/>
      <c r="S246" s="133"/>
      <c r="T246" s="133"/>
      <c r="U246" s="133"/>
    </row>
    <row r="247" spans="3:21" s="50" customFormat="1" ht="12.6" hidden="1" x14ac:dyDescent="0.3">
      <c r="C247" s="75"/>
      <c r="D247" s="118"/>
      <c r="E247" s="118"/>
      <c r="F247" s="118"/>
      <c r="G247" s="118"/>
      <c r="H247" s="118"/>
      <c r="I247" s="118"/>
      <c r="J247" s="118"/>
      <c r="K247" s="118"/>
      <c r="L247" s="118"/>
      <c r="M247" s="118"/>
      <c r="N247" s="118"/>
      <c r="O247" s="118"/>
      <c r="P247" s="133"/>
      <c r="Q247" s="133"/>
      <c r="R247" s="133"/>
      <c r="S247" s="133"/>
      <c r="T247" s="133"/>
      <c r="U247" s="133"/>
    </row>
    <row r="248" spans="3:21" s="50" customFormat="1" ht="12.6" hidden="1" x14ac:dyDescent="0.3">
      <c r="C248" s="75"/>
      <c r="D248" s="118"/>
      <c r="E248" s="118"/>
      <c r="F248" s="118"/>
      <c r="G248" s="118"/>
      <c r="H248" s="118"/>
      <c r="I248" s="118"/>
      <c r="J248" s="118"/>
      <c r="K248" s="118"/>
      <c r="L248" s="118"/>
      <c r="M248" s="118"/>
      <c r="N248" s="118"/>
      <c r="O248" s="118"/>
      <c r="P248" s="133"/>
      <c r="Q248" s="133"/>
      <c r="R248" s="133"/>
      <c r="S248" s="133"/>
      <c r="T248" s="133"/>
      <c r="U248" s="133"/>
    </row>
    <row r="249" spans="3:21" s="50" customFormat="1" ht="12.6" hidden="1" x14ac:dyDescent="0.3">
      <c r="C249" s="75"/>
      <c r="D249" s="118"/>
      <c r="E249" s="118"/>
      <c r="F249" s="118"/>
      <c r="G249" s="118"/>
      <c r="H249" s="118"/>
      <c r="I249" s="118"/>
      <c r="J249" s="118"/>
      <c r="K249" s="118"/>
      <c r="L249" s="118"/>
      <c r="M249" s="118"/>
      <c r="N249" s="118"/>
      <c r="O249" s="118"/>
      <c r="P249" s="133"/>
      <c r="Q249" s="133"/>
      <c r="R249" s="133"/>
      <c r="S249" s="133"/>
      <c r="T249" s="133"/>
      <c r="U249" s="133"/>
    </row>
    <row r="250" spans="3:21" s="50" customFormat="1" ht="12.6" hidden="1" x14ac:dyDescent="0.3">
      <c r="C250" s="75"/>
      <c r="D250" s="118"/>
      <c r="E250" s="118"/>
      <c r="F250" s="118"/>
      <c r="G250" s="118"/>
      <c r="H250" s="118"/>
      <c r="I250" s="118"/>
      <c r="J250" s="118"/>
      <c r="K250" s="118"/>
      <c r="L250" s="118"/>
      <c r="M250" s="118"/>
      <c r="N250" s="118"/>
      <c r="O250" s="118"/>
      <c r="P250" s="133"/>
      <c r="Q250" s="133"/>
      <c r="R250" s="133"/>
      <c r="S250" s="133"/>
      <c r="T250" s="133"/>
      <c r="U250" s="133"/>
    </row>
    <row r="251" spans="3:21" s="50" customFormat="1" ht="12.6" hidden="1" x14ac:dyDescent="0.3">
      <c r="C251" s="75"/>
      <c r="D251" s="118"/>
      <c r="E251" s="118"/>
      <c r="F251" s="118"/>
      <c r="G251" s="118"/>
      <c r="H251" s="118"/>
      <c r="I251" s="118"/>
      <c r="J251" s="118"/>
      <c r="K251" s="118"/>
      <c r="L251" s="118"/>
      <c r="M251" s="118"/>
      <c r="N251" s="118"/>
      <c r="O251" s="118"/>
      <c r="P251" s="133"/>
      <c r="Q251" s="133"/>
      <c r="R251" s="133"/>
      <c r="S251" s="133"/>
      <c r="T251" s="133"/>
      <c r="U251" s="133"/>
    </row>
    <row r="252" spans="3:21" s="50" customFormat="1" ht="12.6" hidden="1" x14ac:dyDescent="0.3">
      <c r="C252" s="75"/>
      <c r="D252" s="118"/>
      <c r="E252" s="118"/>
      <c r="F252" s="118"/>
      <c r="G252" s="118"/>
      <c r="H252" s="118"/>
      <c r="I252" s="118"/>
      <c r="J252" s="118"/>
      <c r="K252" s="118"/>
      <c r="L252" s="118"/>
      <c r="M252" s="118"/>
      <c r="N252" s="118"/>
      <c r="O252" s="118"/>
      <c r="P252" s="133"/>
      <c r="Q252" s="133"/>
      <c r="R252" s="133"/>
      <c r="S252" s="133"/>
      <c r="T252" s="133"/>
      <c r="U252" s="133"/>
    </row>
    <row r="253" spans="3:21" s="50" customFormat="1" ht="12.6" hidden="1" x14ac:dyDescent="0.3">
      <c r="C253" s="75"/>
      <c r="D253" s="118"/>
      <c r="E253" s="118"/>
      <c r="F253" s="118"/>
      <c r="G253" s="118"/>
      <c r="H253" s="118"/>
      <c r="I253" s="118"/>
      <c r="J253" s="118"/>
      <c r="K253" s="118"/>
      <c r="L253" s="118"/>
      <c r="M253" s="118"/>
      <c r="N253" s="118"/>
      <c r="O253" s="118"/>
      <c r="P253" s="133"/>
      <c r="Q253" s="133"/>
      <c r="R253" s="133"/>
      <c r="S253" s="133"/>
      <c r="T253" s="133"/>
      <c r="U253" s="133"/>
    </row>
    <row r="254" spans="3:21" s="50" customFormat="1" ht="12.6" hidden="1" x14ac:dyDescent="0.3">
      <c r="C254" s="75"/>
      <c r="D254" s="118"/>
      <c r="E254" s="118"/>
      <c r="F254" s="118"/>
      <c r="G254" s="118"/>
      <c r="H254" s="118"/>
      <c r="I254" s="118"/>
      <c r="J254" s="118"/>
      <c r="K254" s="118"/>
      <c r="L254" s="118"/>
      <c r="M254" s="118"/>
      <c r="N254" s="118"/>
      <c r="O254" s="118"/>
      <c r="P254" s="133"/>
      <c r="Q254" s="133"/>
      <c r="R254" s="133"/>
      <c r="S254" s="133"/>
      <c r="T254" s="133"/>
      <c r="U254" s="133"/>
    </row>
    <row r="255" spans="3:21" s="50" customFormat="1" ht="12.6" hidden="1" x14ac:dyDescent="0.3">
      <c r="C255" s="75"/>
      <c r="D255" s="118"/>
      <c r="E255" s="118"/>
      <c r="F255" s="118"/>
      <c r="G255" s="118"/>
      <c r="H255" s="118"/>
      <c r="I255" s="118"/>
      <c r="J255" s="118"/>
      <c r="K255" s="118"/>
      <c r="L255" s="118"/>
      <c r="M255" s="118"/>
      <c r="N255" s="118"/>
      <c r="O255" s="118"/>
      <c r="P255" s="133"/>
      <c r="Q255" s="133"/>
      <c r="R255" s="133"/>
      <c r="S255" s="133"/>
      <c r="T255" s="133"/>
      <c r="U255" s="133"/>
    </row>
    <row r="256" spans="3:21" s="50" customFormat="1" ht="12.6" hidden="1" x14ac:dyDescent="0.3">
      <c r="C256" s="75"/>
      <c r="D256" s="118"/>
      <c r="E256" s="118"/>
      <c r="F256" s="118"/>
      <c r="G256" s="118"/>
      <c r="H256" s="118"/>
      <c r="I256" s="118"/>
      <c r="J256" s="118"/>
      <c r="K256" s="118"/>
      <c r="L256" s="118"/>
      <c r="M256" s="118"/>
      <c r="N256" s="118"/>
      <c r="O256" s="118"/>
      <c r="P256" s="133"/>
      <c r="Q256" s="133"/>
      <c r="R256" s="133"/>
      <c r="S256" s="133"/>
      <c r="T256" s="133"/>
      <c r="U256" s="133"/>
    </row>
    <row r="257" spans="3:21" s="50" customFormat="1" ht="12.6" hidden="1" x14ac:dyDescent="0.3">
      <c r="C257" s="75"/>
      <c r="D257" s="118"/>
      <c r="E257" s="118"/>
      <c r="F257" s="118"/>
      <c r="G257" s="118"/>
      <c r="H257" s="118"/>
      <c r="I257" s="118"/>
      <c r="J257" s="118"/>
      <c r="K257" s="118"/>
      <c r="L257" s="118"/>
      <c r="M257" s="118"/>
      <c r="N257" s="118"/>
      <c r="O257" s="118"/>
      <c r="P257" s="133"/>
      <c r="Q257" s="133"/>
      <c r="R257" s="133"/>
      <c r="S257" s="133"/>
      <c r="T257" s="133"/>
      <c r="U257" s="133"/>
    </row>
    <row r="258" spans="3:21" s="50" customFormat="1" ht="12.6" hidden="1" x14ac:dyDescent="0.3">
      <c r="C258" s="75"/>
      <c r="D258" s="118"/>
      <c r="E258" s="118"/>
      <c r="F258" s="118"/>
      <c r="G258" s="118"/>
      <c r="H258" s="118"/>
      <c r="I258" s="118"/>
      <c r="J258" s="118"/>
      <c r="K258" s="118"/>
      <c r="L258" s="118"/>
      <c r="M258" s="118"/>
      <c r="N258" s="118"/>
      <c r="O258" s="118"/>
      <c r="P258" s="133"/>
      <c r="Q258" s="133"/>
      <c r="R258" s="133"/>
      <c r="S258" s="133"/>
      <c r="T258" s="133"/>
      <c r="U258" s="133"/>
    </row>
    <row r="259" spans="3:21" s="50" customFormat="1" ht="12.6" hidden="1" x14ac:dyDescent="0.3">
      <c r="C259" s="75"/>
      <c r="D259" s="118"/>
      <c r="E259" s="118"/>
      <c r="F259" s="118"/>
      <c r="G259" s="118"/>
      <c r="H259" s="118"/>
      <c r="I259" s="118"/>
      <c r="J259" s="118"/>
      <c r="K259" s="118"/>
      <c r="L259" s="118"/>
      <c r="M259" s="118"/>
      <c r="N259" s="118"/>
      <c r="O259" s="118"/>
      <c r="P259" s="133"/>
      <c r="Q259" s="133"/>
      <c r="R259" s="133"/>
      <c r="S259" s="133"/>
      <c r="T259" s="133"/>
      <c r="U259" s="133"/>
    </row>
    <row r="260" spans="3:21" s="50" customFormat="1" ht="12.6" hidden="1" x14ac:dyDescent="0.3">
      <c r="C260" s="75"/>
      <c r="D260" s="118"/>
      <c r="E260" s="118"/>
      <c r="F260" s="118"/>
      <c r="G260" s="118"/>
      <c r="H260" s="118"/>
      <c r="I260" s="118"/>
      <c r="J260" s="118"/>
      <c r="K260" s="118"/>
      <c r="L260" s="118"/>
      <c r="M260" s="118"/>
      <c r="N260" s="118"/>
      <c r="O260" s="118"/>
      <c r="P260" s="133"/>
      <c r="Q260" s="133"/>
      <c r="R260" s="133"/>
      <c r="S260" s="133"/>
      <c r="T260" s="133"/>
      <c r="U260" s="133"/>
    </row>
    <row r="261" spans="3:21" s="50" customFormat="1" ht="12.6" hidden="1" x14ac:dyDescent="0.3">
      <c r="C261" s="75"/>
      <c r="D261" s="118"/>
      <c r="E261" s="118"/>
      <c r="F261" s="118"/>
      <c r="G261" s="118"/>
      <c r="H261" s="118"/>
      <c r="I261" s="118"/>
      <c r="J261" s="118"/>
      <c r="K261" s="118"/>
      <c r="L261" s="118"/>
      <c r="M261" s="118"/>
      <c r="N261" s="118"/>
      <c r="O261" s="118"/>
      <c r="P261" s="133"/>
      <c r="Q261" s="133"/>
      <c r="R261" s="133"/>
      <c r="S261" s="133"/>
      <c r="T261" s="133"/>
      <c r="U261" s="133"/>
    </row>
    <row r="262" spans="3:21" s="50" customFormat="1" ht="12.6" hidden="1" x14ac:dyDescent="0.3">
      <c r="C262" s="75"/>
      <c r="D262" s="118"/>
      <c r="E262" s="118"/>
      <c r="F262" s="118"/>
      <c r="G262" s="118"/>
      <c r="H262" s="118"/>
      <c r="I262" s="118"/>
      <c r="J262" s="118"/>
      <c r="K262" s="118"/>
      <c r="L262" s="118"/>
      <c r="M262" s="118"/>
      <c r="N262" s="118"/>
      <c r="O262" s="118"/>
      <c r="P262" s="133"/>
      <c r="Q262" s="133"/>
      <c r="R262" s="133"/>
      <c r="S262" s="133"/>
      <c r="T262" s="133"/>
      <c r="U262" s="133"/>
    </row>
    <row r="263" spans="3:21" s="50" customFormat="1" ht="12.6" hidden="1" x14ac:dyDescent="0.3">
      <c r="C263" s="75"/>
      <c r="D263" s="118"/>
      <c r="E263" s="118"/>
      <c r="F263" s="118"/>
      <c r="G263" s="118"/>
      <c r="H263" s="118"/>
      <c r="I263" s="118"/>
      <c r="J263" s="118"/>
      <c r="K263" s="118"/>
      <c r="L263" s="118"/>
      <c r="M263" s="118"/>
      <c r="N263" s="118"/>
      <c r="O263" s="118"/>
      <c r="P263" s="133"/>
      <c r="Q263" s="133"/>
      <c r="R263" s="133"/>
      <c r="S263" s="133"/>
      <c r="T263" s="133"/>
      <c r="U263" s="133"/>
    </row>
    <row r="264" spans="3:21" s="50" customFormat="1" ht="12.6" hidden="1" x14ac:dyDescent="0.3">
      <c r="C264" s="75"/>
      <c r="D264" s="118"/>
      <c r="E264" s="118"/>
      <c r="F264" s="118"/>
      <c r="G264" s="118"/>
      <c r="H264" s="118"/>
      <c r="I264" s="118"/>
      <c r="J264" s="118"/>
      <c r="K264" s="118"/>
      <c r="L264" s="118"/>
      <c r="M264" s="118"/>
      <c r="N264" s="118"/>
      <c r="O264" s="118"/>
      <c r="P264" s="133"/>
      <c r="Q264" s="133"/>
      <c r="R264" s="133"/>
      <c r="S264" s="133"/>
      <c r="T264" s="133"/>
      <c r="U264" s="133"/>
    </row>
    <row r="265" spans="3:21" s="50" customFormat="1" ht="12.6" hidden="1" x14ac:dyDescent="0.3">
      <c r="C265" s="75"/>
      <c r="D265" s="118"/>
      <c r="E265" s="118"/>
      <c r="F265" s="118"/>
      <c r="G265" s="118"/>
      <c r="H265" s="118"/>
      <c r="I265" s="118"/>
      <c r="J265" s="118"/>
      <c r="K265" s="118"/>
      <c r="L265" s="118"/>
      <c r="M265" s="118"/>
      <c r="N265" s="118"/>
      <c r="O265" s="118"/>
      <c r="P265" s="133"/>
      <c r="Q265" s="133"/>
      <c r="R265" s="133"/>
      <c r="S265" s="133"/>
      <c r="T265" s="133"/>
      <c r="U265" s="133"/>
    </row>
    <row r="266" spans="3:21" s="50" customFormat="1" ht="12.6" hidden="1" x14ac:dyDescent="0.3">
      <c r="C266" s="75"/>
      <c r="D266" s="118"/>
      <c r="E266" s="118"/>
      <c r="F266" s="118"/>
      <c r="G266" s="118"/>
      <c r="H266" s="118"/>
      <c r="I266" s="118"/>
      <c r="J266" s="118"/>
      <c r="K266" s="118"/>
      <c r="L266" s="118"/>
      <c r="M266" s="118"/>
      <c r="N266" s="118"/>
      <c r="O266" s="118"/>
      <c r="P266" s="133"/>
      <c r="Q266" s="133"/>
      <c r="R266" s="133"/>
      <c r="S266" s="133"/>
      <c r="T266" s="133"/>
      <c r="U266" s="133"/>
    </row>
    <row r="267" spans="3:21" s="50" customFormat="1" ht="12.6" hidden="1" x14ac:dyDescent="0.3">
      <c r="C267" s="75"/>
      <c r="D267" s="118"/>
      <c r="E267" s="118"/>
      <c r="F267" s="118"/>
      <c r="G267" s="118"/>
      <c r="H267" s="118"/>
      <c r="I267" s="118"/>
      <c r="J267" s="118"/>
      <c r="K267" s="118"/>
      <c r="L267" s="118"/>
      <c r="M267" s="118"/>
      <c r="N267" s="118"/>
      <c r="O267" s="118"/>
      <c r="P267" s="133"/>
      <c r="Q267" s="133"/>
      <c r="R267" s="133"/>
      <c r="S267" s="133"/>
      <c r="T267" s="133"/>
      <c r="U267" s="133"/>
    </row>
    <row r="268" spans="3:21" s="50" customFormat="1" ht="12.6" hidden="1" x14ac:dyDescent="0.3">
      <c r="C268" s="75"/>
      <c r="D268" s="118"/>
      <c r="E268" s="118"/>
      <c r="F268" s="118"/>
      <c r="G268" s="118"/>
      <c r="H268" s="118"/>
      <c r="I268" s="118"/>
      <c r="J268" s="118"/>
      <c r="K268" s="118"/>
      <c r="L268" s="118"/>
      <c r="M268" s="118"/>
      <c r="N268" s="118"/>
      <c r="O268" s="118"/>
      <c r="P268" s="133"/>
      <c r="Q268" s="133"/>
      <c r="R268" s="133"/>
      <c r="S268" s="133"/>
      <c r="T268" s="133"/>
      <c r="U268" s="133"/>
    </row>
    <row r="269" spans="3:21" s="50" customFormat="1" ht="12.6" hidden="1" x14ac:dyDescent="0.3">
      <c r="C269" s="75"/>
      <c r="D269" s="118"/>
      <c r="E269" s="118"/>
      <c r="F269" s="118"/>
      <c r="G269" s="118"/>
      <c r="H269" s="118"/>
      <c r="I269" s="118"/>
      <c r="J269" s="118"/>
      <c r="K269" s="118"/>
      <c r="L269" s="118"/>
      <c r="M269" s="118"/>
      <c r="N269" s="118"/>
      <c r="O269" s="118"/>
      <c r="P269" s="133"/>
      <c r="Q269" s="133"/>
      <c r="R269" s="133"/>
      <c r="S269" s="133"/>
      <c r="T269" s="133"/>
      <c r="U269" s="133"/>
    </row>
    <row r="270" spans="3:21" s="50" customFormat="1" ht="12.6" hidden="1" x14ac:dyDescent="0.3">
      <c r="C270" s="75"/>
      <c r="D270" s="118"/>
      <c r="E270" s="118"/>
      <c r="F270" s="118"/>
      <c r="G270" s="118"/>
      <c r="H270" s="118"/>
      <c r="I270" s="118"/>
      <c r="J270" s="118"/>
      <c r="K270" s="118"/>
      <c r="L270" s="118"/>
      <c r="M270" s="118"/>
      <c r="N270" s="118"/>
      <c r="O270" s="118"/>
      <c r="P270" s="133"/>
      <c r="Q270" s="133"/>
      <c r="R270" s="133"/>
      <c r="S270" s="133"/>
      <c r="T270" s="133"/>
      <c r="U270" s="133"/>
    </row>
    <row r="271" spans="3:21" s="50" customFormat="1" ht="12.6" hidden="1" x14ac:dyDescent="0.3">
      <c r="C271" s="75"/>
      <c r="D271" s="118"/>
      <c r="E271" s="118"/>
      <c r="F271" s="118"/>
      <c r="G271" s="118"/>
      <c r="H271" s="118"/>
      <c r="I271" s="118"/>
      <c r="J271" s="118"/>
      <c r="K271" s="118"/>
      <c r="L271" s="118"/>
      <c r="M271" s="118"/>
      <c r="N271" s="118"/>
      <c r="O271" s="118"/>
      <c r="P271" s="133"/>
      <c r="Q271" s="133"/>
      <c r="R271" s="133"/>
      <c r="S271" s="133"/>
      <c r="T271" s="133"/>
      <c r="U271" s="133"/>
    </row>
    <row r="272" spans="3:21" s="50" customFormat="1" ht="12.6" hidden="1" x14ac:dyDescent="0.3">
      <c r="C272" s="75"/>
      <c r="D272" s="118"/>
      <c r="E272" s="118"/>
      <c r="F272" s="118"/>
      <c r="G272" s="118"/>
      <c r="H272" s="118"/>
      <c r="I272" s="118"/>
      <c r="J272" s="118"/>
      <c r="K272" s="118"/>
      <c r="L272" s="118"/>
      <c r="M272" s="118"/>
      <c r="N272" s="118"/>
      <c r="O272" s="118"/>
      <c r="P272" s="133"/>
      <c r="Q272" s="133"/>
      <c r="R272" s="133"/>
      <c r="S272" s="133"/>
      <c r="T272" s="133"/>
      <c r="U272" s="133"/>
    </row>
    <row r="273" spans="3:21" s="50" customFormat="1" ht="12.6" hidden="1" x14ac:dyDescent="0.3">
      <c r="C273" s="75"/>
      <c r="D273" s="118"/>
      <c r="E273" s="118"/>
      <c r="F273" s="118"/>
      <c r="G273" s="118"/>
      <c r="H273" s="118"/>
      <c r="I273" s="118"/>
      <c r="J273" s="118"/>
      <c r="K273" s="118"/>
      <c r="L273" s="118"/>
      <c r="M273" s="118"/>
      <c r="N273" s="118"/>
      <c r="O273" s="118"/>
      <c r="P273" s="133"/>
      <c r="Q273" s="133"/>
      <c r="R273" s="133"/>
      <c r="S273" s="133"/>
      <c r="T273" s="133"/>
      <c r="U273" s="133"/>
    </row>
    <row r="274" spans="3:21" s="50" customFormat="1" ht="12.6" hidden="1" x14ac:dyDescent="0.3">
      <c r="C274" s="75"/>
      <c r="D274" s="118"/>
      <c r="E274" s="118"/>
      <c r="F274" s="118"/>
      <c r="G274" s="118"/>
      <c r="H274" s="118"/>
      <c r="I274" s="118"/>
      <c r="J274" s="118"/>
      <c r="K274" s="118"/>
      <c r="L274" s="118"/>
      <c r="M274" s="118"/>
      <c r="N274" s="118"/>
      <c r="O274" s="118"/>
      <c r="P274" s="133"/>
      <c r="Q274" s="133"/>
      <c r="R274" s="133"/>
      <c r="S274" s="133"/>
      <c r="T274" s="133"/>
      <c r="U274" s="133"/>
    </row>
    <row r="275" spans="3:21" s="50" customFormat="1" ht="12.6" hidden="1" x14ac:dyDescent="0.3">
      <c r="C275" s="75"/>
      <c r="D275" s="118"/>
      <c r="E275" s="118"/>
      <c r="F275" s="118"/>
      <c r="G275" s="118"/>
      <c r="H275" s="118"/>
      <c r="I275" s="118"/>
      <c r="J275" s="118"/>
      <c r="K275" s="118"/>
      <c r="L275" s="118"/>
      <c r="M275" s="118"/>
      <c r="N275" s="118"/>
      <c r="O275" s="118"/>
      <c r="P275" s="133"/>
      <c r="Q275" s="133"/>
      <c r="R275" s="133"/>
      <c r="S275" s="133"/>
      <c r="T275" s="133"/>
      <c r="U275" s="133"/>
    </row>
    <row r="276" spans="3:21" s="50" customFormat="1" ht="12.6" hidden="1" x14ac:dyDescent="0.3">
      <c r="C276" s="75"/>
      <c r="D276" s="118"/>
      <c r="E276" s="118"/>
      <c r="F276" s="118"/>
      <c r="G276" s="118"/>
      <c r="H276" s="118"/>
      <c r="I276" s="118"/>
      <c r="J276" s="118"/>
      <c r="K276" s="118"/>
      <c r="L276" s="118"/>
      <c r="M276" s="118"/>
      <c r="N276" s="118"/>
      <c r="O276" s="118"/>
      <c r="P276" s="133"/>
      <c r="Q276" s="133"/>
      <c r="R276" s="133"/>
      <c r="S276" s="133"/>
      <c r="T276" s="133"/>
      <c r="U276" s="133"/>
    </row>
    <row r="277" spans="3:21" s="50" customFormat="1" ht="12.6" hidden="1" x14ac:dyDescent="0.3">
      <c r="C277" s="75"/>
      <c r="D277" s="118"/>
      <c r="E277" s="118"/>
      <c r="F277" s="118"/>
      <c r="G277" s="118"/>
      <c r="H277" s="118"/>
      <c r="I277" s="118"/>
      <c r="J277" s="118"/>
      <c r="K277" s="118"/>
      <c r="L277" s="118"/>
      <c r="M277" s="118"/>
      <c r="N277" s="118"/>
      <c r="O277" s="118"/>
      <c r="P277" s="133"/>
      <c r="Q277" s="133"/>
      <c r="R277" s="133"/>
      <c r="S277" s="133"/>
      <c r="T277" s="133"/>
      <c r="U277" s="133"/>
    </row>
    <row r="278" spans="3:21" s="50" customFormat="1" ht="12.6" hidden="1" x14ac:dyDescent="0.3">
      <c r="C278" s="75"/>
      <c r="D278" s="118"/>
      <c r="E278" s="118"/>
      <c r="F278" s="118"/>
      <c r="G278" s="118"/>
      <c r="H278" s="118"/>
      <c r="I278" s="118"/>
      <c r="J278" s="118"/>
      <c r="K278" s="118"/>
      <c r="L278" s="118"/>
      <c r="M278" s="118"/>
      <c r="N278" s="118"/>
      <c r="O278" s="118"/>
      <c r="P278" s="133"/>
      <c r="Q278" s="133"/>
      <c r="R278" s="133"/>
      <c r="S278" s="133"/>
      <c r="T278" s="133"/>
      <c r="U278" s="133"/>
    </row>
    <row r="279" spans="3:21" s="50" customFormat="1" ht="12.6" hidden="1" x14ac:dyDescent="0.3">
      <c r="C279" s="75"/>
      <c r="D279" s="118"/>
      <c r="E279" s="118"/>
      <c r="F279" s="118"/>
      <c r="G279" s="118"/>
      <c r="H279" s="118"/>
      <c r="I279" s="118"/>
      <c r="J279" s="118"/>
      <c r="K279" s="118"/>
      <c r="L279" s="118"/>
      <c r="M279" s="118"/>
      <c r="N279" s="118"/>
      <c r="O279" s="118"/>
      <c r="P279" s="133"/>
      <c r="Q279" s="133"/>
      <c r="R279" s="133"/>
      <c r="S279" s="133"/>
      <c r="T279" s="133"/>
      <c r="U279" s="133"/>
    </row>
    <row r="280" spans="3:21" s="50" customFormat="1" ht="12.6" hidden="1" x14ac:dyDescent="0.3">
      <c r="C280" s="75"/>
      <c r="D280" s="118"/>
      <c r="E280" s="118"/>
      <c r="F280" s="118"/>
      <c r="G280" s="118"/>
      <c r="H280" s="118"/>
      <c r="I280" s="118"/>
      <c r="J280" s="118"/>
      <c r="K280" s="118"/>
      <c r="L280" s="118"/>
      <c r="M280" s="118"/>
      <c r="N280" s="118"/>
      <c r="O280" s="118"/>
      <c r="P280" s="133"/>
      <c r="Q280" s="133"/>
      <c r="R280" s="133"/>
      <c r="S280" s="133"/>
      <c r="T280" s="133"/>
      <c r="U280" s="133"/>
    </row>
    <row r="281" spans="3:21" s="50" customFormat="1" ht="12.6" hidden="1" x14ac:dyDescent="0.3">
      <c r="C281" s="75"/>
      <c r="D281" s="118"/>
      <c r="E281" s="118"/>
      <c r="F281" s="118"/>
      <c r="G281" s="118"/>
      <c r="H281" s="118"/>
      <c r="I281" s="118"/>
      <c r="J281" s="118"/>
      <c r="K281" s="118"/>
      <c r="L281" s="118"/>
      <c r="M281" s="118"/>
      <c r="N281" s="118"/>
      <c r="O281" s="118"/>
      <c r="P281" s="133"/>
      <c r="Q281" s="133"/>
      <c r="R281" s="133"/>
      <c r="S281" s="133"/>
      <c r="T281" s="133"/>
      <c r="U281" s="133"/>
    </row>
    <row r="282" spans="3:21" s="50" customFormat="1" ht="12.6" hidden="1" x14ac:dyDescent="0.3">
      <c r="C282" s="75"/>
      <c r="D282" s="118"/>
      <c r="E282" s="118"/>
      <c r="F282" s="118"/>
      <c r="G282" s="118"/>
      <c r="H282" s="118"/>
      <c r="I282" s="118"/>
      <c r="J282" s="118"/>
      <c r="K282" s="118"/>
      <c r="L282" s="118"/>
      <c r="M282" s="118"/>
      <c r="N282" s="118"/>
      <c r="O282" s="118"/>
      <c r="P282" s="133"/>
      <c r="Q282" s="133"/>
      <c r="R282" s="133"/>
      <c r="S282" s="133"/>
      <c r="T282" s="133"/>
      <c r="U282" s="133"/>
    </row>
    <row r="283" spans="3:21" s="50" customFormat="1" ht="12.6" hidden="1" x14ac:dyDescent="0.3">
      <c r="C283" s="75"/>
      <c r="D283" s="118"/>
      <c r="E283" s="118"/>
      <c r="F283" s="118"/>
      <c r="G283" s="118"/>
      <c r="H283" s="118"/>
      <c r="I283" s="118"/>
      <c r="J283" s="118"/>
      <c r="K283" s="118"/>
      <c r="L283" s="118"/>
      <c r="M283" s="118"/>
      <c r="N283" s="118"/>
      <c r="O283" s="118"/>
      <c r="P283" s="133"/>
      <c r="Q283" s="133"/>
      <c r="R283" s="133"/>
      <c r="S283" s="133"/>
      <c r="T283" s="133"/>
      <c r="U283" s="133"/>
    </row>
    <row r="284" spans="3:21" s="50" customFormat="1" ht="12.6" hidden="1" x14ac:dyDescent="0.3">
      <c r="C284" s="75"/>
      <c r="D284" s="118"/>
      <c r="E284" s="118"/>
      <c r="F284" s="118"/>
      <c r="G284" s="118"/>
      <c r="H284" s="118"/>
      <c r="I284" s="118"/>
      <c r="J284" s="118"/>
      <c r="K284" s="118"/>
      <c r="L284" s="118"/>
      <c r="M284" s="118"/>
      <c r="N284" s="118"/>
      <c r="O284" s="118"/>
      <c r="P284" s="133"/>
      <c r="Q284" s="133"/>
      <c r="R284" s="133"/>
      <c r="S284" s="133"/>
      <c r="T284" s="133"/>
      <c r="U284" s="133"/>
    </row>
    <row r="285" spans="3:21" s="50" customFormat="1" ht="12.6" hidden="1" x14ac:dyDescent="0.3">
      <c r="C285" s="75"/>
      <c r="D285" s="118"/>
      <c r="E285" s="118"/>
      <c r="F285" s="118"/>
      <c r="G285" s="118"/>
      <c r="H285" s="118"/>
      <c r="I285" s="118"/>
      <c r="J285" s="118"/>
      <c r="K285" s="118"/>
      <c r="L285" s="118"/>
      <c r="M285" s="118"/>
      <c r="N285" s="118"/>
      <c r="O285" s="118"/>
      <c r="P285" s="133"/>
      <c r="Q285" s="133"/>
      <c r="R285" s="133"/>
      <c r="S285" s="133"/>
      <c r="T285" s="133"/>
      <c r="U285" s="133"/>
    </row>
    <row r="286" spans="3:21" s="50" customFormat="1" ht="12.6" hidden="1" x14ac:dyDescent="0.3">
      <c r="C286" s="75"/>
      <c r="D286" s="118"/>
      <c r="E286" s="118"/>
      <c r="F286" s="118"/>
      <c r="G286" s="118"/>
      <c r="H286" s="118"/>
      <c r="I286" s="118"/>
      <c r="J286" s="118"/>
      <c r="K286" s="118"/>
      <c r="L286" s="118"/>
      <c r="M286" s="118"/>
      <c r="N286" s="118"/>
      <c r="O286" s="118"/>
      <c r="P286" s="133"/>
      <c r="Q286" s="133"/>
      <c r="R286" s="133"/>
      <c r="S286" s="133"/>
      <c r="T286" s="133"/>
      <c r="U286" s="133"/>
    </row>
    <row r="287" spans="3:21" s="50" customFormat="1" ht="12.6" hidden="1" x14ac:dyDescent="0.3">
      <c r="C287" s="75"/>
      <c r="D287" s="118"/>
      <c r="E287" s="118"/>
      <c r="F287" s="118"/>
      <c r="G287" s="118"/>
      <c r="H287" s="118"/>
      <c r="I287" s="118"/>
      <c r="J287" s="118"/>
      <c r="K287" s="118"/>
      <c r="L287" s="118"/>
      <c r="M287" s="118"/>
      <c r="N287" s="118"/>
      <c r="O287" s="118"/>
      <c r="P287" s="133"/>
      <c r="Q287" s="133"/>
      <c r="R287" s="133"/>
      <c r="S287" s="133"/>
      <c r="T287" s="133"/>
      <c r="U287" s="133"/>
    </row>
    <row r="288" spans="3:21" s="50" customFormat="1" ht="12.6" hidden="1" x14ac:dyDescent="0.3">
      <c r="C288" s="75"/>
      <c r="D288" s="118"/>
      <c r="E288" s="118"/>
      <c r="F288" s="118"/>
      <c r="G288" s="118"/>
      <c r="H288" s="118"/>
      <c r="I288" s="118"/>
      <c r="J288" s="118"/>
      <c r="K288" s="118"/>
      <c r="L288" s="118"/>
      <c r="M288" s="118"/>
      <c r="N288" s="118"/>
      <c r="O288" s="118"/>
      <c r="P288" s="133"/>
      <c r="Q288" s="133"/>
      <c r="R288" s="133"/>
      <c r="S288" s="133"/>
      <c r="T288" s="133"/>
      <c r="U288" s="133"/>
    </row>
    <row r="289" spans="3:21" s="50" customFormat="1" ht="12.6" hidden="1" x14ac:dyDescent="0.3">
      <c r="C289" s="75"/>
      <c r="D289" s="118"/>
      <c r="E289" s="118"/>
      <c r="F289" s="118"/>
      <c r="G289" s="118"/>
      <c r="H289" s="118"/>
      <c r="I289" s="118"/>
      <c r="J289" s="118"/>
      <c r="K289" s="118"/>
      <c r="L289" s="118"/>
      <c r="M289" s="118"/>
      <c r="N289" s="118"/>
      <c r="O289" s="118"/>
      <c r="P289" s="133"/>
      <c r="Q289" s="133"/>
      <c r="R289" s="133"/>
      <c r="S289" s="133"/>
      <c r="T289" s="133"/>
      <c r="U289" s="133"/>
    </row>
    <row r="290" spans="3:21" s="50" customFormat="1" ht="12.6" hidden="1" x14ac:dyDescent="0.3">
      <c r="C290" s="75"/>
      <c r="D290" s="118"/>
      <c r="E290" s="118"/>
      <c r="F290" s="118"/>
      <c r="G290" s="118"/>
      <c r="H290" s="118"/>
      <c r="I290" s="118"/>
      <c r="J290" s="118"/>
      <c r="K290" s="118"/>
      <c r="L290" s="118"/>
      <c r="M290" s="118"/>
      <c r="N290" s="118"/>
      <c r="O290" s="118"/>
      <c r="P290" s="133"/>
      <c r="Q290" s="133"/>
      <c r="R290" s="133"/>
      <c r="S290" s="133"/>
      <c r="T290" s="133"/>
      <c r="U290" s="133"/>
    </row>
    <row r="291" spans="3:21" s="50" customFormat="1" ht="12.6" hidden="1" x14ac:dyDescent="0.3">
      <c r="C291" s="75"/>
      <c r="D291" s="118"/>
      <c r="E291" s="118"/>
      <c r="F291" s="118"/>
      <c r="G291" s="118"/>
      <c r="H291" s="118"/>
      <c r="I291" s="118"/>
      <c r="J291" s="118"/>
      <c r="K291" s="118"/>
      <c r="L291" s="118"/>
      <c r="M291" s="118"/>
      <c r="N291" s="118"/>
      <c r="O291" s="118"/>
      <c r="P291" s="133"/>
      <c r="Q291" s="133"/>
      <c r="R291" s="133"/>
      <c r="S291" s="133"/>
      <c r="T291" s="133"/>
      <c r="U291" s="133"/>
    </row>
    <row r="292" spans="3:21" s="50" customFormat="1" ht="12.6" hidden="1" x14ac:dyDescent="0.3">
      <c r="C292" s="75"/>
      <c r="D292" s="118"/>
      <c r="E292" s="118"/>
      <c r="F292" s="118"/>
      <c r="G292" s="118"/>
      <c r="H292" s="118"/>
      <c r="I292" s="118"/>
      <c r="J292" s="118"/>
      <c r="K292" s="118"/>
      <c r="L292" s="118"/>
      <c r="M292" s="118"/>
      <c r="N292" s="118"/>
      <c r="O292" s="118"/>
      <c r="P292" s="133"/>
      <c r="Q292" s="133"/>
      <c r="R292" s="133"/>
      <c r="S292" s="133"/>
      <c r="T292" s="133"/>
      <c r="U292" s="133"/>
    </row>
    <row r="293" spans="3:21" s="50" customFormat="1" ht="12.6" hidden="1" x14ac:dyDescent="0.3">
      <c r="C293" s="75"/>
      <c r="D293" s="118"/>
      <c r="E293" s="118"/>
      <c r="F293" s="118"/>
      <c r="G293" s="118"/>
      <c r="H293" s="118"/>
      <c r="I293" s="118"/>
      <c r="J293" s="118"/>
      <c r="K293" s="118"/>
      <c r="L293" s="118"/>
      <c r="M293" s="118"/>
      <c r="N293" s="118"/>
      <c r="O293" s="118"/>
      <c r="P293" s="133"/>
      <c r="Q293" s="133"/>
      <c r="R293" s="133"/>
      <c r="S293" s="133"/>
      <c r="T293" s="133"/>
      <c r="U293" s="133"/>
    </row>
    <row r="294" spans="3:21" s="50" customFormat="1" ht="12.6" hidden="1" x14ac:dyDescent="0.3">
      <c r="C294" s="75"/>
      <c r="D294" s="118"/>
      <c r="E294" s="118"/>
      <c r="F294" s="118"/>
      <c r="G294" s="118"/>
      <c r="H294" s="118"/>
      <c r="I294" s="118"/>
      <c r="J294" s="118"/>
      <c r="K294" s="118"/>
      <c r="L294" s="118"/>
      <c r="M294" s="118"/>
      <c r="N294" s="118"/>
      <c r="O294" s="118"/>
      <c r="P294" s="133"/>
      <c r="Q294" s="133"/>
      <c r="R294" s="133"/>
      <c r="S294" s="133"/>
      <c r="T294" s="133"/>
      <c r="U294" s="133"/>
    </row>
    <row r="295" spans="3:21" s="50" customFormat="1" ht="12.6" hidden="1" x14ac:dyDescent="0.3">
      <c r="C295" s="75"/>
      <c r="D295" s="118"/>
      <c r="E295" s="118"/>
      <c r="F295" s="118"/>
      <c r="G295" s="118"/>
      <c r="H295" s="118"/>
      <c r="I295" s="118"/>
      <c r="J295" s="118"/>
      <c r="K295" s="118"/>
      <c r="L295" s="118"/>
      <c r="M295" s="118"/>
      <c r="N295" s="118"/>
      <c r="O295" s="118"/>
      <c r="P295" s="133"/>
      <c r="Q295" s="133"/>
      <c r="R295" s="133"/>
      <c r="S295" s="133"/>
      <c r="T295" s="133"/>
      <c r="U295" s="133"/>
    </row>
    <row r="296" spans="3:21" s="50" customFormat="1" ht="12.6" hidden="1" x14ac:dyDescent="0.3">
      <c r="C296" s="75"/>
      <c r="D296" s="118"/>
      <c r="E296" s="118"/>
      <c r="F296" s="118"/>
      <c r="G296" s="118"/>
      <c r="H296" s="118"/>
      <c r="I296" s="118"/>
      <c r="J296" s="118"/>
      <c r="K296" s="118"/>
      <c r="L296" s="118"/>
      <c r="M296" s="118"/>
      <c r="N296" s="118"/>
      <c r="O296" s="118"/>
      <c r="P296" s="133"/>
      <c r="Q296" s="133"/>
      <c r="R296" s="133"/>
      <c r="S296" s="133"/>
      <c r="T296" s="133"/>
      <c r="U296" s="133"/>
    </row>
    <row r="297" spans="3:21" s="50" customFormat="1" ht="12.6" hidden="1" x14ac:dyDescent="0.3">
      <c r="C297" s="75"/>
      <c r="D297" s="118"/>
      <c r="E297" s="118"/>
      <c r="F297" s="118"/>
      <c r="G297" s="118"/>
      <c r="H297" s="118"/>
      <c r="I297" s="118"/>
      <c r="J297" s="118"/>
      <c r="K297" s="118"/>
      <c r="L297" s="118"/>
      <c r="M297" s="118"/>
      <c r="N297" s="118"/>
      <c r="O297" s="118"/>
      <c r="P297" s="133"/>
      <c r="Q297" s="133"/>
      <c r="R297" s="133"/>
      <c r="S297" s="133"/>
      <c r="T297" s="133"/>
      <c r="U297" s="133"/>
    </row>
    <row r="298" spans="3:21" s="50" customFormat="1" ht="12.6" hidden="1" x14ac:dyDescent="0.3">
      <c r="C298" s="75"/>
      <c r="D298" s="118"/>
      <c r="E298" s="118"/>
      <c r="F298" s="118"/>
      <c r="G298" s="118"/>
      <c r="H298" s="118"/>
      <c r="I298" s="118"/>
      <c r="J298" s="118"/>
      <c r="K298" s="118"/>
      <c r="L298" s="118"/>
      <c r="M298" s="118"/>
      <c r="N298" s="118"/>
      <c r="O298" s="118"/>
      <c r="P298" s="133"/>
      <c r="Q298" s="133"/>
      <c r="R298" s="133"/>
      <c r="S298" s="133"/>
      <c r="T298" s="133"/>
      <c r="U298" s="133"/>
    </row>
    <row r="299" spans="3:21" s="50" customFormat="1" ht="12.6" hidden="1" x14ac:dyDescent="0.3">
      <c r="C299" s="75"/>
      <c r="D299" s="118"/>
      <c r="E299" s="118"/>
      <c r="F299" s="118"/>
      <c r="G299" s="118"/>
      <c r="H299" s="118"/>
      <c r="I299" s="118"/>
      <c r="J299" s="118"/>
      <c r="K299" s="118"/>
      <c r="L299" s="118"/>
      <c r="M299" s="118"/>
      <c r="N299" s="118"/>
      <c r="O299" s="118"/>
      <c r="P299" s="133"/>
      <c r="Q299" s="133"/>
      <c r="R299" s="133"/>
      <c r="S299" s="133"/>
      <c r="T299" s="133"/>
      <c r="U299" s="133"/>
    </row>
    <row r="300" spans="3:21" s="50" customFormat="1" ht="12.6" hidden="1" x14ac:dyDescent="0.3">
      <c r="C300" s="75"/>
      <c r="D300" s="118"/>
      <c r="E300" s="118"/>
      <c r="F300" s="118"/>
      <c r="G300" s="118"/>
      <c r="H300" s="118"/>
      <c r="I300" s="118"/>
      <c r="J300" s="118"/>
      <c r="K300" s="118"/>
      <c r="L300" s="118"/>
      <c r="M300" s="118"/>
      <c r="N300" s="118"/>
      <c r="O300" s="118"/>
      <c r="P300" s="133"/>
      <c r="Q300" s="133"/>
      <c r="R300" s="133"/>
      <c r="S300" s="133"/>
      <c r="T300" s="133"/>
      <c r="U300" s="133"/>
    </row>
    <row r="301" spans="3:21" s="50" customFormat="1" ht="12.6" hidden="1" x14ac:dyDescent="0.3">
      <c r="C301" s="75"/>
      <c r="D301" s="118"/>
      <c r="E301" s="118"/>
      <c r="F301" s="118"/>
      <c r="G301" s="118"/>
      <c r="H301" s="118"/>
      <c r="I301" s="118"/>
      <c r="J301" s="118"/>
      <c r="K301" s="118"/>
      <c r="L301" s="118"/>
      <c r="M301" s="118"/>
      <c r="N301" s="118"/>
      <c r="O301" s="118"/>
      <c r="P301" s="133"/>
      <c r="Q301" s="133"/>
      <c r="R301" s="133"/>
      <c r="S301" s="133"/>
      <c r="T301" s="133"/>
      <c r="U301" s="133"/>
    </row>
    <row r="302" spans="3:21" s="50" customFormat="1" ht="12.6" hidden="1" x14ac:dyDescent="0.3">
      <c r="C302" s="75"/>
      <c r="D302" s="118"/>
      <c r="E302" s="118"/>
      <c r="F302" s="118"/>
      <c r="G302" s="118"/>
      <c r="H302" s="118"/>
      <c r="I302" s="118"/>
      <c r="J302" s="118"/>
      <c r="K302" s="118"/>
      <c r="L302" s="118"/>
      <c r="M302" s="118"/>
      <c r="N302" s="118"/>
      <c r="O302" s="118"/>
      <c r="P302" s="133"/>
      <c r="Q302" s="133"/>
      <c r="R302" s="133"/>
      <c r="S302" s="133"/>
      <c r="T302" s="133"/>
      <c r="U302" s="133"/>
    </row>
    <row r="303" spans="3:21" s="50" customFormat="1" ht="12.6" hidden="1" x14ac:dyDescent="0.3">
      <c r="C303" s="75"/>
      <c r="D303" s="118"/>
      <c r="E303" s="118"/>
      <c r="F303" s="118"/>
      <c r="G303" s="118"/>
      <c r="H303" s="118"/>
      <c r="I303" s="118"/>
      <c r="J303" s="118"/>
      <c r="K303" s="118"/>
      <c r="L303" s="118"/>
      <c r="M303" s="118"/>
      <c r="N303" s="118"/>
      <c r="O303" s="118"/>
      <c r="P303" s="133"/>
      <c r="Q303" s="133"/>
      <c r="R303" s="133"/>
      <c r="S303" s="133"/>
      <c r="T303" s="133"/>
      <c r="U303" s="133"/>
    </row>
    <row r="304" spans="3:21" s="50" customFormat="1" ht="12.6" hidden="1" x14ac:dyDescent="0.3">
      <c r="C304" s="75"/>
      <c r="D304" s="118"/>
      <c r="E304" s="118"/>
      <c r="F304" s="118"/>
      <c r="G304" s="118"/>
      <c r="H304" s="118"/>
      <c r="I304" s="118"/>
      <c r="J304" s="118"/>
      <c r="K304" s="118"/>
      <c r="L304" s="118"/>
      <c r="M304" s="118"/>
      <c r="N304" s="118"/>
      <c r="O304" s="118"/>
      <c r="P304" s="133"/>
      <c r="Q304" s="133"/>
      <c r="R304" s="133"/>
      <c r="S304" s="133"/>
      <c r="T304" s="133"/>
      <c r="U304" s="133"/>
    </row>
    <row r="305" spans="3:21" s="50" customFormat="1" ht="12.6" hidden="1" x14ac:dyDescent="0.3">
      <c r="C305" s="75"/>
      <c r="D305" s="118"/>
      <c r="E305" s="118"/>
      <c r="F305" s="118"/>
      <c r="G305" s="118"/>
      <c r="H305" s="118"/>
      <c r="I305" s="118"/>
      <c r="J305" s="118"/>
      <c r="K305" s="118"/>
      <c r="L305" s="118"/>
      <c r="M305" s="118"/>
      <c r="N305" s="118"/>
      <c r="O305" s="118"/>
      <c r="P305" s="133"/>
      <c r="Q305" s="133"/>
      <c r="R305" s="133"/>
      <c r="S305" s="133"/>
      <c r="T305" s="133"/>
      <c r="U305" s="133"/>
    </row>
    <row r="306" spans="3:21" s="50" customFormat="1" ht="12.6" hidden="1" x14ac:dyDescent="0.3">
      <c r="C306" s="75"/>
      <c r="D306" s="118"/>
      <c r="E306" s="118"/>
      <c r="F306" s="118"/>
      <c r="G306" s="118"/>
      <c r="H306" s="118"/>
      <c r="I306" s="118"/>
      <c r="J306" s="118"/>
      <c r="K306" s="118"/>
      <c r="L306" s="118"/>
      <c r="M306" s="118"/>
      <c r="N306" s="118"/>
      <c r="O306" s="118"/>
      <c r="P306" s="133"/>
      <c r="Q306" s="133"/>
      <c r="R306" s="133"/>
      <c r="S306" s="133"/>
      <c r="T306" s="133"/>
      <c r="U306" s="133"/>
    </row>
    <row r="307" spans="3:21" s="50" customFormat="1" ht="12.6" hidden="1" x14ac:dyDescent="0.3">
      <c r="C307" s="75"/>
      <c r="D307" s="118"/>
      <c r="E307" s="118"/>
      <c r="F307" s="118"/>
      <c r="G307" s="118"/>
      <c r="H307" s="118"/>
      <c r="I307" s="118"/>
      <c r="J307" s="118"/>
      <c r="K307" s="118"/>
      <c r="L307" s="118"/>
      <c r="M307" s="118"/>
      <c r="N307" s="118"/>
      <c r="O307" s="118"/>
      <c r="P307" s="133"/>
      <c r="Q307" s="133"/>
      <c r="R307" s="133"/>
      <c r="S307" s="133"/>
      <c r="T307" s="133"/>
      <c r="U307" s="133"/>
    </row>
    <row r="308" spans="3:21" s="50" customFormat="1" ht="12.6" hidden="1" x14ac:dyDescent="0.3">
      <c r="C308" s="75"/>
      <c r="D308" s="118"/>
      <c r="E308" s="118"/>
      <c r="F308" s="118"/>
      <c r="G308" s="118"/>
      <c r="H308" s="118"/>
      <c r="I308" s="118"/>
      <c r="J308" s="118"/>
      <c r="K308" s="118"/>
      <c r="L308" s="118"/>
      <c r="M308" s="118"/>
      <c r="N308" s="118"/>
      <c r="O308" s="118"/>
      <c r="P308" s="133"/>
      <c r="Q308" s="133"/>
      <c r="R308" s="133"/>
      <c r="S308" s="133"/>
      <c r="T308" s="133"/>
      <c r="U308" s="133"/>
    </row>
    <row r="309" spans="3:21" s="50" customFormat="1" ht="12.6" hidden="1" x14ac:dyDescent="0.3">
      <c r="C309" s="75"/>
      <c r="D309" s="118"/>
      <c r="E309" s="118"/>
      <c r="F309" s="118"/>
      <c r="G309" s="118"/>
      <c r="H309" s="118"/>
      <c r="I309" s="118"/>
      <c r="J309" s="118"/>
      <c r="K309" s="118"/>
      <c r="L309" s="118"/>
      <c r="M309" s="118"/>
      <c r="N309" s="118"/>
      <c r="O309" s="118"/>
      <c r="P309" s="133"/>
      <c r="Q309" s="133"/>
      <c r="R309" s="133"/>
      <c r="S309" s="133"/>
      <c r="T309" s="133"/>
      <c r="U309" s="133"/>
    </row>
    <row r="310" spans="3:21" s="50" customFormat="1" ht="12.6" hidden="1" x14ac:dyDescent="0.3">
      <c r="C310" s="75"/>
      <c r="D310" s="118"/>
      <c r="E310" s="118"/>
      <c r="F310" s="118"/>
      <c r="G310" s="118"/>
      <c r="H310" s="118"/>
      <c r="I310" s="118"/>
      <c r="J310" s="118"/>
      <c r="K310" s="118"/>
      <c r="L310" s="118"/>
      <c r="M310" s="118"/>
      <c r="N310" s="118"/>
      <c r="O310" s="118"/>
      <c r="P310" s="133"/>
      <c r="Q310" s="133"/>
      <c r="R310" s="133"/>
      <c r="S310" s="133"/>
      <c r="T310" s="133"/>
      <c r="U310" s="133"/>
    </row>
    <row r="311" spans="3:21" s="50" customFormat="1" ht="12.6" hidden="1" x14ac:dyDescent="0.3">
      <c r="C311" s="75"/>
      <c r="D311" s="118"/>
      <c r="E311" s="118"/>
      <c r="F311" s="118"/>
      <c r="G311" s="118"/>
      <c r="H311" s="118"/>
      <c r="I311" s="118"/>
      <c r="J311" s="118"/>
      <c r="K311" s="118"/>
      <c r="L311" s="118"/>
      <c r="M311" s="118"/>
      <c r="N311" s="118"/>
      <c r="O311" s="118"/>
      <c r="P311" s="133"/>
      <c r="Q311" s="133"/>
      <c r="R311" s="133"/>
      <c r="S311" s="133"/>
      <c r="T311" s="133"/>
      <c r="U311" s="133"/>
    </row>
    <row r="312" spans="3:21" s="50" customFormat="1" ht="12.6" hidden="1" x14ac:dyDescent="0.3">
      <c r="C312" s="75"/>
      <c r="D312" s="118"/>
      <c r="E312" s="118"/>
      <c r="F312" s="118"/>
      <c r="G312" s="118"/>
      <c r="H312" s="118"/>
      <c r="I312" s="118"/>
      <c r="J312" s="118"/>
      <c r="K312" s="118"/>
      <c r="L312" s="118"/>
      <c r="M312" s="118"/>
      <c r="N312" s="118"/>
      <c r="O312" s="118"/>
      <c r="P312" s="133"/>
      <c r="Q312" s="133"/>
      <c r="R312" s="133"/>
      <c r="S312" s="133"/>
      <c r="T312" s="133"/>
      <c r="U312" s="133"/>
    </row>
    <row r="313" spans="3:21" s="50" customFormat="1" ht="12.6" hidden="1" x14ac:dyDescent="0.3">
      <c r="C313" s="75"/>
      <c r="D313" s="118"/>
      <c r="E313" s="118"/>
      <c r="F313" s="118"/>
      <c r="G313" s="118"/>
      <c r="H313" s="118"/>
      <c r="I313" s="118"/>
      <c r="J313" s="118"/>
      <c r="K313" s="118"/>
      <c r="L313" s="118"/>
      <c r="M313" s="118"/>
      <c r="N313" s="118"/>
      <c r="O313" s="118"/>
      <c r="P313" s="133"/>
      <c r="Q313" s="133"/>
      <c r="R313" s="133"/>
      <c r="S313" s="133"/>
      <c r="T313" s="133"/>
      <c r="U313" s="133"/>
    </row>
    <row r="314" spans="3:21" s="50" customFormat="1" ht="12.6" hidden="1" x14ac:dyDescent="0.3">
      <c r="C314" s="75"/>
      <c r="D314" s="118"/>
      <c r="E314" s="118"/>
      <c r="F314" s="118"/>
      <c r="G314" s="118"/>
      <c r="H314" s="118"/>
      <c r="I314" s="118"/>
      <c r="J314" s="118"/>
      <c r="K314" s="118"/>
      <c r="L314" s="118"/>
      <c r="M314" s="118"/>
      <c r="N314" s="118"/>
      <c r="O314" s="118"/>
      <c r="P314" s="133"/>
      <c r="Q314" s="133"/>
      <c r="R314" s="133"/>
      <c r="S314" s="133"/>
      <c r="T314" s="133"/>
      <c r="U314" s="133"/>
    </row>
    <row r="315" spans="3:21" s="50" customFormat="1" ht="12.6" hidden="1" x14ac:dyDescent="0.3">
      <c r="C315" s="75"/>
      <c r="D315" s="118"/>
      <c r="E315" s="118"/>
      <c r="F315" s="118"/>
      <c r="G315" s="118"/>
      <c r="H315" s="118"/>
      <c r="I315" s="118"/>
      <c r="J315" s="118"/>
      <c r="K315" s="118"/>
      <c r="L315" s="118"/>
      <c r="M315" s="118"/>
      <c r="N315" s="118"/>
      <c r="O315" s="118"/>
      <c r="P315" s="133"/>
      <c r="Q315" s="133"/>
      <c r="R315" s="133"/>
      <c r="S315" s="133"/>
      <c r="T315" s="133"/>
      <c r="U315" s="133"/>
    </row>
    <row r="316" spans="3:21" s="50" customFormat="1" ht="12.6" hidden="1" x14ac:dyDescent="0.3">
      <c r="C316" s="75"/>
      <c r="D316" s="118"/>
      <c r="E316" s="118"/>
      <c r="F316" s="118"/>
      <c r="G316" s="118"/>
      <c r="H316" s="118"/>
      <c r="I316" s="118"/>
      <c r="J316" s="118"/>
      <c r="K316" s="118"/>
      <c r="L316" s="118"/>
      <c r="M316" s="118"/>
      <c r="N316" s="118"/>
      <c r="O316" s="118"/>
      <c r="P316" s="133"/>
      <c r="Q316" s="133"/>
      <c r="R316" s="133"/>
      <c r="S316" s="133"/>
      <c r="T316" s="133"/>
      <c r="U316" s="133"/>
    </row>
    <row r="317" spans="3:21" s="50" customFormat="1" ht="12.6" hidden="1" x14ac:dyDescent="0.3">
      <c r="C317" s="75"/>
      <c r="D317" s="118"/>
      <c r="E317" s="118"/>
      <c r="F317" s="118"/>
      <c r="G317" s="118"/>
      <c r="H317" s="118"/>
      <c r="I317" s="118"/>
      <c r="J317" s="118"/>
      <c r="K317" s="118"/>
      <c r="L317" s="118"/>
      <c r="M317" s="118"/>
      <c r="N317" s="118"/>
      <c r="O317" s="118"/>
      <c r="P317" s="133"/>
      <c r="Q317" s="133"/>
      <c r="R317" s="133"/>
      <c r="S317" s="133"/>
      <c r="T317" s="133"/>
      <c r="U317" s="133"/>
    </row>
    <row r="318" spans="3:21" s="50" customFormat="1" ht="12.6" hidden="1" x14ac:dyDescent="0.3">
      <c r="C318" s="75"/>
      <c r="D318" s="118"/>
      <c r="E318" s="118"/>
      <c r="F318" s="118"/>
      <c r="G318" s="118"/>
      <c r="H318" s="118"/>
      <c r="I318" s="118"/>
      <c r="J318" s="118"/>
      <c r="K318" s="118"/>
      <c r="L318" s="118"/>
      <c r="M318" s="118"/>
      <c r="N318" s="118"/>
      <c r="O318" s="118"/>
      <c r="P318" s="133"/>
      <c r="Q318" s="133"/>
      <c r="R318" s="133"/>
      <c r="S318" s="133"/>
      <c r="T318" s="133"/>
      <c r="U318" s="133"/>
    </row>
    <row r="319" spans="3:21" s="50" customFormat="1" ht="12.6" hidden="1" x14ac:dyDescent="0.3">
      <c r="C319" s="75"/>
      <c r="D319" s="118"/>
      <c r="E319" s="118"/>
      <c r="F319" s="118"/>
      <c r="G319" s="118"/>
      <c r="H319" s="118"/>
      <c r="I319" s="118"/>
      <c r="J319" s="118"/>
      <c r="K319" s="118"/>
      <c r="L319" s="118"/>
      <c r="M319" s="118"/>
      <c r="N319" s="118"/>
      <c r="O319" s="118"/>
      <c r="P319" s="133"/>
      <c r="Q319" s="133"/>
      <c r="R319" s="133"/>
      <c r="S319" s="133"/>
      <c r="T319" s="133"/>
      <c r="U319" s="133"/>
    </row>
    <row r="320" spans="3:21" s="50" customFormat="1" ht="12.6" hidden="1" x14ac:dyDescent="0.3">
      <c r="C320" s="75"/>
      <c r="D320" s="118"/>
      <c r="E320" s="118"/>
      <c r="F320" s="118"/>
      <c r="G320" s="118"/>
      <c r="H320" s="118"/>
      <c r="I320" s="118"/>
      <c r="J320" s="118"/>
      <c r="K320" s="118"/>
      <c r="L320" s="118"/>
      <c r="M320" s="118"/>
      <c r="N320" s="118"/>
      <c r="O320" s="118"/>
      <c r="P320" s="133"/>
      <c r="Q320" s="133"/>
      <c r="R320" s="133"/>
      <c r="S320" s="133"/>
      <c r="T320" s="133"/>
      <c r="U320" s="133"/>
    </row>
  </sheetData>
  <mergeCells count="21">
    <mergeCell ref="C85:H86"/>
    <mergeCell ref="C43:H44"/>
    <mergeCell ref="C127:H128"/>
    <mergeCell ref="L116:L117"/>
    <mergeCell ref="H116:H117"/>
    <mergeCell ref="D116:E116"/>
    <mergeCell ref="F115:F116"/>
    <mergeCell ref="A1:B1"/>
    <mergeCell ref="F16:K16"/>
    <mergeCell ref="F17:K17"/>
    <mergeCell ref="F18:K18"/>
    <mergeCell ref="F31:F32"/>
    <mergeCell ref="D32:E32"/>
    <mergeCell ref="H32:H33"/>
    <mergeCell ref="F19:K19"/>
    <mergeCell ref="F9:G9"/>
    <mergeCell ref="L32:L33"/>
    <mergeCell ref="F73:F74"/>
    <mergeCell ref="D74:E74"/>
    <mergeCell ref="H74:H75"/>
    <mergeCell ref="L74:L75"/>
  </mergeCells>
  <conditionalFormatting sqref="I43">
    <cfRule type="expression" dxfId="249" priority="212">
      <formula>$P$43&gt;0</formula>
    </cfRule>
  </conditionalFormatting>
  <conditionalFormatting sqref="I35:I39 I42">
    <cfRule type="expression" dxfId="248" priority="213">
      <formula>O35=2</formula>
    </cfRule>
    <cfRule type="expression" dxfId="247" priority="214">
      <formula>P35=0</formula>
    </cfRule>
    <cfRule type="expression" dxfId="246" priority="215">
      <formula>P35=1</formula>
    </cfRule>
  </conditionalFormatting>
  <conditionalFormatting sqref="H34">
    <cfRule type="expression" dxfId="245" priority="211">
      <formula>O34=2</formula>
    </cfRule>
  </conditionalFormatting>
  <conditionalFormatting sqref="H38">
    <cfRule type="expression" dxfId="244" priority="210">
      <formula>O38=2</formula>
    </cfRule>
  </conditionalFormatting>
  <conditionalFormatting sqref="H39">
    <cfRule type="expression" dxfId="243" priority="209">
      <formula>O39=2</formula>
    </cfRule>
  </conditionalFormatting>
  <conditionalFormatting sqref="H40">
    <cfRule type="expression" dxfId="242" priority="208">
      <formula>O40=2</formula>
    </cfRule>
  </conditionalFormatting>
  <conditionalFormatting sqref="H41">
    <cfRule type="expression" dxfId="241" priority="207">
      <formula>O41=2</formula>
    </cfRule>
  </conditionalFormatting>
  <conditionalFormatting sqref="H42">
    <cfRule type="expression" dxfId="240" priority="206">
      <formula>O42=2</formula>
    </cfRule>
  </conditionalFormatting>
  <conditionalFormatting sqref="H37">
    <cfRule type="expression" dxfId="239" priority="205">
      <formula>O37=2</formula>
    </cfRule>
  </conditionalFormatting>
  <conditionalFormatting sqref="I40">
    <cfRule type="expression" dxfId="238" priority="202">
      <formula>O40=2</formula>
    </cfRule>
    <cfRule type="expression" dxfId="237" priority="203">
      <formula>P40=0</formula>
    </cfRule>
    <cfRule type="expression" dxfId="236" priority="204">
      <formula>P40=1</formula>
    </cfRule>
  </conditionalFormatting>
  <conditionalFormatting sqref="I41">
    <cfRule type="expression" dxfId="235" priority="199">
      <formula>O41=2</formula>
    </cfRule>
    <cfRule type="expression" dxfId="234" priority="200">
      <formula>P41=0</formula>
    </cfRule>
    <cfRule type="expression" dxfId="233" priority="201">
      <formula>P41=1</formula>
    </cfRule>
  </conditionalFormatting>
  <conditionalFormatting sqref="I34">
    <cfRule type="expression" dxfId="232" priority="196">
      <formula>O34=2</formula>
    </cfRule>
    <cfRule type="expression" dxfId="231" priority="197">
      <formula>P34=0</formula>
    </cfRule>
    <cfRule type="expression" dxfId="230" priority="198">
      <formula>P34=1</formula>
    </cfRule>
  </conditionalFormatting>
  <conditionalFormatting sqref="M43">
    <cfRule type="expression" dxfId="229" priority="192">
      <formula>$Q$43&gt;0</formula>
    </cfRule>
  </conditionalFormatting>
  <conditionalFormatting sqref="M35:M39">
    <cfRule type="expression" dxfId="228" priority="193">
      <formula>O35=2</formula>
    </cfRule>
    <cfRule type="expression" dxfId="227" priority="194">
      <formula>Q35=0</formula>
    </cfRule>
    <cfRule type="expression" dxfId="226" priority="195">
      <formula>Q35=1</formula>
    </cfRule>
  </conditionalFormatting>
  <conditionalFormatting sqref="L34">
    <cfRule type="expression" dxfId="225" priority="191">
      <formula>S34=2</formula>
    </cfRule>
  </conditionalFormatting>
  <conditionalFormatting sqref="E37">
    <cfRule type="expression" dxfId="224" priority="187">
      <formula>E36&lt;&gt;"&gt;"</formula>
    </cfRule>
    <cfRule type="expression" dxfId="223" priority="188">
      <formula>E36="&gt;"</formula>
    </cfRule>
  </conditionalFormatting>
  <conditionalFormatting sqref="E36">
    <cfRule type="expression" dxfId="222" priority="189">
      <formula>E35&lt;&gt;"&gt;"</formula>
    </cfRule>
    <cfRule type="expression" dxfId="221" priority="190">
      <formula>E35="&gt;"</formula>
    </cfRule>
  </conditionalFormatting>
  <conditionalFormatting sqref="E38">
    <cfRule type="expression" dxfId="220" priority="185">
      <formula>E37&lt;&gt;"&gt;"</formula>
    </cfRule>
    <cfRule type="expression" dxfId="219" priority="186">
      <formula>E37="&gt;"</formula>
    </cfRule>
  </conditionalFormatting>
  <conditionalFormatting sqref="E39">
    <cfRule type="expression" dxfId="218" priority="183">
      <formula>E38&lt;&gt;"&gt;"</formula>
    </cfRule>
    <cfRule type="expression" dxfId="217" priority="184">
      <formula>E38="&gt;"</formula>
    </cfRule>
  </conditionalFormatting>
  <conditionalFormatting sqref="E35:E40">
    <cfRule type="expression" dxfId="216" priority="181">
      <formula>E34&lt;&gt;"&gt;"</formula>
    </cfRule>
    <cfRule type="expression" dxfId="215" priority="182">
      <formula>E34="&gt;"</formula>
    </cfRule>
  </conditionalFormatting>
  <conditionalFormatting sqref="E41">
    <cfRule type="expression" dxfId="214" priority="179">
      <formula>E40&lt;&gt;"&gt;"</formula>
    </cfRule>
    <cfRule type="expression" dxfId="213" priority="180">
      <formula>E40="&gt;"</formula>
    </cfRule>
  </conditionalFormatting>
  <conditionalFormatting sqref="E42">
    <cfRule type="expression" dxfId="212" priority="177">
      <formula>E41&lt;&gt;"&gt;"</formula>
    </cfRule>
    <cfRule type="expression" dxfId="211" priority="178">
      <formula>E41="&gt;"</formula>
    </cfRule>
  </conditionalFormatting>
  <conditionalFormatting sqref="L35:L37">
    <cfRule type="expression" dxfId="210" priority="176">
      <formula>O35=2</formula>
    </cfRule>
  </conditionalFormatting>
  <conditionalFormatting sqref="L38">
    <cfRule type="expression" dxfId="209" priority="175">
      <formula>O38=2</formula>
    </cfRule>
  </conditionalFormatting>
  <conditionalFormatting sqref="L39">
    <cfRule type="expression" dxfId="208" priority="174">
      <formula>O39=2</formula>
    </cfRule>
  </conditionalFormatting>
  <conditionalFormatting sqref="L40">
    <cfRule type="expression" dxfId="207" priority="173">
      <formula>O40=2</formula>
    </cfRule>
  </conditionalFormatting>
  <conditionalFormatting sqref="L41">
    <cfRule type="expression" dxfId="206" priority="172">
      <formula>O41=2</formula>
    </cfRule>
  </conditionalFormatting>
  <conditionalFormatting sqref="L42">
    <cfRule type="expression" dxfId="205" priority="171">
      <formula>O42=2</formula>
    </cfRule>
  </conditionalFormatting>
  <conditionalFormatting sqref="L35">
    <cfRule type="expression" dxfId="204" priority="170">
      <formula>S35=2</formula>
    </cfRule>
  </conditionalFormatting>
  <conditionalFormatting sqref="L36">
    <cfRule type="expression" dxfId="203" priority="169">
      <formula>S36=2</formula>
    </cfRule>
  </conditionalFormatting>
  <conditionalFormatting sqref="H35">
    <cfRule type="expression" dxfId="202" priority="168">
      <formula>O35=2</formula>
    </cfRule>
  </conditionalFormatting>
  <conditionalFormatting sqref="H36:H42">
    <cfRule type="expression" dxfId="201" priority="167">
      <formula>O36=2</formula>
    </cfRule>
  </conditionalFormatting>
  <conditionalFormatting sqref="M40">
    <cfRule type="expression" dxfId="200" priority="164">
      <formula>O40=2</formula>
    </cfRule>
    <cfRule type="expression" dxfId="199" priority="165">
      <formula>Q40=0</formula>
    </cfRule>
    <cfRule type="expression" dxfId="198" priority="166">
      <formula>Q40=1</formula>
    </cfRule>
  </conditionalFormatting>
  <conditionalFormatting sqref="M41">
    <cfRule type="expression" dxfId="197" priority="161">
      <formula>O41=2</formula>
    </cfRule>
    <cfRule type="expression" dxfId="196" priority="162">
      <formula>Q41=0</formula>
    </cfRule>
    <cfRule type="expression" dxfId="195" priority="163">
      <formula>Q41=1</formula>
    </cfRule>
  </conditionalFormatting>
  <conditionalFormatting sqref="M42">
    <cfRule type="expression" dxfId="194" priority="158">
      <formula>O42=2</formula>
    </cfRule>
    <cfRule type="expression" dxfId="193" priority="159">
      <formula>Q42=0</formula>
    </cfRule>
    <cfRule type="expression" dxfId="192" priority="160">
      <formula>Q42=1</formula>
    </cfRule>
  </conditionalFormatting>
  <conditionalFormatting sqref="M34:M42">
    <cfRule type="expression" dxfId="191" priority="155">
      <formula>O34=2</formula>
    </cfRule>
    <cfRule type="expression" dxfId="190" priority="156">
      <formula>Q34=0</formula>
    </cfRule>
    <cfRule type="expression" dxfId="189" priority="157">
      <formula>Q34=1</formula>
    </cfRule>
  </conditionalFormatting>
  <conditionalFormatting sqref="E35">
    <cfRule type="expression" dxfId="188" priority="153">
      <formula>E34&lt;&gt;"&gt;"</formula>
    </cfRule>
    <cfRule type="expression" dxfId="187" priority="154">
      <formula>E34="&gt;"</formula>
    </cfRule>
  </conditionalFormatting>
  <conditionalFormatting sqref="E79">
    <cfRule type="expression" dxfId="186" priority="131">
      <formula>E78&lt;&gt;"&gt;"</formula>
    </cfRule>
    <cfRule type="expression" dxfId="185" priority="132">
      <formula>E78="&gt;"</formula>
    </cfRule>
  </conditionalFormatting>
  <conditionalFormatting sqref="I85">
    <cfRule type="expression" dxfId="184" priority="150">
      <formula>$P$43&gt;0</formula>
    </cfRule>
  </conditionalFormatting>
  <conditionalFormatting sqref="H76">
    <cfRule type="expression" dxfId="183" priority="149">
      <formula>O76=2</formula>
    </cfRule>
  </conditionalFormatting>
  <conditionalFormatting sqref="H80">
    <cfRule type="expression" dxfId="182" priority="148">
      <formula>O80=2</formula>
    </cfRule>
  </conditionalFormatting>
  <conditionalFormatting sqref="H81">
    <cfRule type="expression" dxfId="181" priority="147">
      <formula>O81=2</formula>
    </cfRule>
  </conditionalFormatting>
  <conditionalFormatting sqref="H82">
    <cfRule type="expression" dxfId="180" priority="146">
      <formula>O82=2</formula>
    </cfRule>
  </conditionalFormatting>
  <conditionalFormatting sqref="H83">
    <cfRule type="expression" dxfId="179" priority="145">
      <formula>O83=2</formula>
    </cfRule>
  </conditionalFormatting>
  <conditionalFormatting sqref="H84">
    <cfRule type="expression" dxfId="178" priority="144">
      <formula>O84=2</formula>
    </cfRule>
  </conditionalFormatting>
  <conditionalFormatting sqref="H79">
    <cfRule type="expression" dxfId="177" priority="143">
      <formula>O79=2</formula>
    </cfRule>
  </conditionalFormatting>
  <conditionalFormatting sqref="I76">
    <cfRule type="expression" dxfId="176" priority="140">
      <formula>O76=2</formula>
    </cfRule>
    <cfRule type="expression" dxfId="175" priority="141">
      <formula>P76=0</formula>
    </cfRule>
    <cfRule type="expression" dxfId="174" priority="142">
      <formula>P76=1</formula>
    </cfRule>
  </conditionalFormatting>
  <conditionalFormatting sqref="M85">
    <cfRule type="expression" dxfId="173" priority="136">
      <formula>$Q$43&gt;0</formula>
    </cfRule>
  </conditionalFormatting>
  <conditionalFormatting sqref="M77:M81">
    <cfRule type="expression" dxfId="172" priority="137">
      <formula>O77=2</formula>
    </cfRule>
    <cfRule type="expression" dxfId="171" priority="138">
      <formula>Q77=0</formula>
    </cfRule>
    <cfRule type="expression" dxfId="170" priority="139">
      <formula>Q77=1</formula>
    </cfRule>
  </conditionalFormatting>
  <conditionalFormatting sqref="L76">
    <cfRule type="expression" dxfId="169" priority="135">
      <formula>S76=2</formula>
    </cfRule>
  </conditionalFormatting>
  <conditionalFormatting sqref="E78">
    <cfRule type="expression" dxfId="168" priority="133">
      <formula>E77&lt;&gt;"&gt;"</formula>
    </cfRule>
    <cfRule type="expression" dxfId="167" priority="134">
      <formula>E77="&gt;"</formula>
    </cfRule>
  </conditionalFormatting>
  <conditionalFormatting sqref="E80">
    <cfRule type="expression" dxfId="166" priority="129">
      <formula>E79&lt;&gt;"&gt;"</formula>
    </cfRule>
    <cfRule type="expression" dxfId="165" priority="130">
      <formula>E79="&gt;"</formula>
    </cfRule>
  </conditionalFormatting>
  <conditionalFormatting sqref="E81">
    <cfRule type="expression" dxfId="164" priority="127">
      <formula>E80&lt;&gt;"&gt;"</formula>
    </cfRule>
    <cfRule type="expression" dxfId="163" priority="128">
      <formula>E80="&gt;"</formula>
    </cfRule>
  </conditionalFormatting>
  <conditionalFormatting sqref="E77:E82">
    <cfRule type="expression" dxfId="162" priority="125">
      <formula>E76&lt;&gt;"&gt;"</formula>
    </cfRule>
    <cfRule type="expression" dxfId="161" priority="126">
      <formula>E76="&gt;"</formula>
    </cfRule>
  </conditionalFormatting>
  <conditionalFormatting sqref="E83">
    <cfRule type="expression" dxfId="160" priority="123">
      <formula>E82&lt;&gt;"&gt;"</formula>
    </cfRule>
    <cfRule type="expression" dxfId="159" priority="124">
      <formula>E82="&gt;"</formula>
    </cfRule>
  </conditionalFormatting>
  <conditionalFormatting sqref="E84">
    <cfRule type="expression" dxfId="158" priority="121">
      <formula>E83&lt;&gt;"&gt;"</formula>
    </cfRule>
    <cfRule type="expression" dxfId="157" priority="122">
      <formula>E83="&gt;"</formula>
    </cfRule>
  </conditionalFormatting>
  <conditionalFormatting sqref="L77:L79">
    <cfRule type="expression" dxfId="156" priority="120">
      <formula>O77=2</formula>
    </cfRule>
  </conditionalFormatting>
  <conditionalFormatting sqref="L80">
    <cfRule type="expression" dxfId="155" priority="119">
      <formula>O80=2</formula>
    </cfRule>
  </conditionalFormatting>
  <conditionalFormatting sqref="L81">
    <cfRule type="expression" dxfId="154" priority="118">
      <formula>O81=2</formula>
    </cfRule>
  </conditionalFormatting>
  <conditionalFormatting sqref="L82">
    <cfRule type="expression" dxfId="153" priority="117">
      <formula>O82=2</formula>
    </cfRule>
  </conditionalFormatting>
  <conditionalFormatting sqref="L83">
    <cfRule type="expression" dxfId="152" priority="116">
      <formula>O83=2</formula>
    </cfRule>
  </conditionalFormatting>
  <conditionalFormatting sqref="L84">
    <cfRule type="expression" dxfId="151" priority="115">
      <formula>O84=2</formula>
    </cfRule>
  </conditionalFormatting>
  <conditionalFormatting sqref="L77">
    <cfRule type="expression" dxfId="150" priority="114">
      <formula>S77=2</formula>
    </cfRule>
  </conditionalFormatting>
  <conditionalFormatting sqref="L78">
    <cfRule type="expression" dxfId="149" priority="113">
      <formula>S78=2</formula>
    </cfRule>
  </conditionalFormatting>
  <conditionalFormatting sqref="H77">
    <cfRule type="expression" dxfId="148" priority="112">
      <formula>O77=2</formula>
    </cfRule>
  </conditionalFormatting>
  <conditionalFormatting sqref="H78:H84">
    <cfRule type="expression" dxfId="147" priority="111">
      <formula>O78=2</formula>
    </cfRule>
  </conditionalFormatting>
  <conditionalFormatting sqref="M82">
    <cfRule type="expression" dxfId="146" priority="108">
      <formula>O82=2</formula>
    </cfRule>
    <cfRule type="expression" dxfId="145" priority="109">
      <formula>Q82=0</formula>
    </cfRule>
    <cfRule type="expression" dxfId="144" priority="110">
      <formula>Q82=1</formula>
    </cfRule>
  </conditionalFormatting>
  <conditionalFormatting sqref="M83">
    <cfRule type="expression" dxfId="143" priority="105">
      <formula>O83=2</formula>
    </cfRule>
    <cfRule type="expression" dxfId="142" priority="106">
      <formula>Q83=0</formula>
    </cfRule>
    <cfRule type="expression" dxfId="141" priority="107">
      <formula>Q83=1</formula>
    </cfRule>
  </conditionalFormatting>
  <conditionalFormatting sqref="M84">
    <cfRule type="expression" dxfId="140" priority="102">
      <formula>O84=2</formula>
    </cfRule>
    <cfRule type="expression" dxfId="139" priority="103">
      <formula>Q84=0</formula>
    </cfRule>
    <cfRule type="expression" dxfId="138" priority="104">
      <formula>Q84=1</formula>
    </cfRule>
  </conditionalFormatting>
  <conditionalFormatting sqref="M76:M84">
    <cfRule type="expression" dxfId="137" priority="99">
      <formula>O76=2</formula>
    </cfRule>
    <cfRule type="expression" dxfId="136" priority="100">
      <formula>Q76=0</formula>
    </cfRule>
    <cfRule type="expression" dxfId="135" priority="101">
      <formula>Q76=1</formula>
    </cfRule>
  </conditionalFormatting>
  <conditionalFormatting sqref="E77">
    <cfRule type="expression" dxfId="134" priority="97">
      <formula>E76&lt;&gt;"&gt;"</formula>
    </cfRule>
    <cfRule type="expression" dxfId="133" priority="98">
      <formula>E76="&gt;"</formula>
    </cfRule>
  </conditionalFormatting>
  <conditionalFormatting sqref="I77:I84">
    <cfRule type="expression" dxfId="132" priority="92">
      <formula>O77=2</formula>
    </cfRule>
    <cfRule type="expression" dxfId="131" priority="93">
      <formula>P77=0</formula>
    </cfRule>
    <cfRule type="expression" dxfId="130" priority="94">
      <formula>P77=1</formula>
    </cfRule>
  </conditionalFormatting>
  <conditionalFormatting sqref="I127">
    <cfRule type="expression" dxfId="129" priority="91">
      <formula>$P$43&gt;0</formula>
    </cfRule>
  </conditionalFormatting>
  <conditionalFormatting sqref="H118">
    <cfRule type="expression" dxfId="128" priority="90">
      <formula>O118=2</formula>
    </cfRule>
  </conditionalFormatting>
  <conditionalFormatting sqref="H122">
    <cfRule type="expression" dxfId="127" priority="89">
      <formula>O122=2</formula>
    </cfRule>
  </conditionalFormatting>
  <conditionalFormatting sqref="H123">
    <cfRule type="expression" dxfId="126" priority="88">
      <formula>O123=2</formula>
    </cfRule>
  </conditionalFormatting>
  <conditionalFormatting sqref="H124">
    <cfRule type="expression" dxfId="125" priority="87">
      <formula>O124=2</formula>
    </cfRule>
  </conditionalFormatting>
  <conditionalFormatting sqref="H125">
    <cfRule type="expression" dxfId="124" priority="86">
      <formula>O125=2</formula>
    </cfRule>
  </conditionalFormatting>
  <conditionalFormatting sqref="H126">
    <cfRule type="expression" dxfId="123" priority="85">
      <formula>O126=2</formula>
    </cfRule>
  </conditionalFormatting>
  <conditionalFormatting sqref="H121">
    <cfRule type="expression" dxfId="122" priority="84">
      <formula>O121=2</formula>
    </cfRule>
  </conditionalFormatting>
  <conditionalFormatting sqref="I118">
    <cfRule type="expression" dxfId="121" priority="81">
      <formula>O118=2</formula>
    </cfRule>
    <cfRule type="expression" dxfId="120" priority="82">
      <formula>P118=0</formula>
    </cfRule>
    <cfRule type="expression" dxfId="119" priority="83">
      <formula>P118=1</formula>
    </cfRule>
  </conditionalFormatting>
  <conditionalFormatting sqref="M127">
    <cfRule type="expression" dxfId="118" priority="77">
      <formula>$Q$43&gt;0</formula>
    </cfRule>
  </conditionalFormatting>
  <conditionalFormatting sqref="M119:M123">
    <cfRule type="expression" dxfId="117" priority="78">
      <formula>O119=2</formula>
    </cfRule>
    <cfRule type="expression" dxfId="116" priority="79">
      <formula>Q119=0</formula>
    </cfRule>
    <cfRule type="expression" dxfId="115" priority="80">
      <formula>Q119=1</formula>
    </cfRule>
  </conditionalFormatting>
  <conditionalFormatting sqref="L118">
    <cfRule type="expression" dxfId="114" priority="76">
      <formula>S118=2</formula>
    </cfRule>
  </conditionalFormatting>
  <conditionalFormatting sqref="E121">
    <cfRule type="expression" dxfId="113" priority="72">
      <formula>E120&lt;&gt;"&gt;"</formula>
    </cfRule>
    <cfRule type="expression" dxfId="112" priority="73">
      <formula>E120="&gt;"</formula>
    </cfRule>
  </conditionalFormatting>
  <conditionalFormatting sqref="E120">
    <cfRule type="expression" dxfId="111" priority="74">
      <formula>E119&lt;&gt;"&gt;"</formula>
    </cfRule>
    <cfRule type="expression" dxfId="110" priority="75">
      <formula>E119="&gt;"</formula>
    </cfRule>
  </conditionalFormatting>
  <conditionalFormatting sqref="E122">
    <cfRule type="expression" dxfId="109" priority="70">
      <formula>E121&lt;&gt;"&gt;"</formula>
    </cfRule>
    <cfRule type="expression" dxfId="108" priority="71">
      <formula>E121="&gt;"</formula>
    </cfRule>
  </conditionalFormatting>
  <conditionalFormatting sqref="E123">
    <cfRule type="expression" dxfId="107" priority="68">
      <formula>E122&lt;&gt;"&gt;"</formula>
    </cfRule>
    <cfRule type="expression" dxfId="106" priority="69">
      <formula>E122="&gt;"</formula>
    </cfRule>
  </conditionalFormatting>
  <conditionalFormatting sqref="E119:E124">
    <cfRule type="expression" dxfId="105" priority="66">
      <formula>E118&lt;&gt;"&gt;"</formula>
    </cfRule>
    <cfRule type="expression" dxfId="104" priority="67">
      <formula>E118="&gt;"</formula>
    </cfRule>
  </conditionalFormatting>
  <conditionalFormatting sqref="E125">
    <cfRule type="expression" dxfId="103" priority="64">
      <formula>E124&lt;&gt;"&gt;"</formula>
    </cfRule>
    <cfRule type="expression" dxfId="102" priority="65">
      <formula>E124="&gt;"</formula>
    </cfRule>
  </conditionalFormatting>
  <conditionalFormatting sqref="E126">
    <cfRule type="expression" dxfId="101" priority="62">
      <formula>E125&lt;&gt;"&gt;"</formula>
    </cfRule>
    <cfRule type="expression" dxfId="100" priority="63">
      <formula>E125="&gt;"</formula>
    </cfRule>
  </conditionalFormatting>
  <conditionalFormatting sqref="L119:L121">
    <cfRule type="expression" dxfId="99" priority="61">
      <formula>O119=2</formula>
    </cfRule>
  </conditionalFormatting>
  <conditionalFormatting sqref="L122">
    <cfRule type="expression" dxfId="98" priority="60">
      <formula>O122=2</formula>
    </cfRule>
  </conditionalFormatting>
  <conditionalFormatting sqref="L123">
    <cfRule type="expression" dxfId="97" priority="59">
      <formula>O123=2</formula>
    </cfRule>
  </conditionalFormatting>
  <conditionalFormatting sqref="L124">
    <cfRule type="expression" dxfId="96" priority="58">
      <formula>O124=2</formula>
    </cfRule>
  </conditionalFormatting>
  <conditionalFormatting sqref="L125">
    <cfRule type="expression" dxfId="95" priority="57">
      <formula>O125=2</formula>
    </cfRule>
  </conditionalFormatting>
  <conditionalFormatting sqref="L126">
    <cfRule type="expression" dxfId="94" priority="56">
      <formula>O126=2</formula>
    </cfRule>
  </conditionalFormatting>
  <conditionalFormatting sqref="L119">
    <cfRule type="expression" dxfId="93" priority="55">
      <formula>S119=2</formula>
    </cfRule>
  </conditionalFormatting>
  <conditionalFormatting sqref="L120">
    <cfRule type="expression" dxfId="92" priority="54">
      <formula>S120=2</formula>
    </cfRule>
  </conditionalFormatting>
  <conditionalFormatting sqref="H119">
    <cfRule type="expression" dxfId="91" priority="53">
      <formula>O119=2</formula>
    </cfRule>
  </conditionalFormatting>
  <conditionalFormatting sqref="H120:H126">
    <cfRule type="expression" dxfId="90" priority="52">
      <formula>O120=2</formula>
    </cfRule>
  </conditionalFormatting>
  <conditionalFormatting sqref="M124">
    <cfRule type="expression" dxfId="89" priority="49">
      <formula>O124=2</formula>
    </cfRule>
    <cfRule type="expression" dxfId="88" priority="50">
      <formula>Q124=0</formula>
    </cfRule>
    <cfRule type="expression" dxfId="87" priority="51">
      <formula>Q124=1</formula>
    </cfRule>
  </conditionalFormatting>
  <conditionalFormatting sqref="M125">
    <cfRule type="expression" dxfId="86" priority="46">
      <formula>O125=2</formula>
    </cfRule>
    <cfRule type="expression" dxfId="85" priority="47">
      <formula>Q125=0</formula>
    </cfRule>
    <cfRule type="expression" dxfId="84" priority="48">
      <formula>Q125=1</formula>
    </cfRule>
  </conditionalFormatting>
  <conditionalFormatting sqref="M126">
    <cfRule type="expression" dxfId="83" priority="43">
      <formula>O126=2</formula>
    </cfRule>
    <cfRule type="expression" dxfId="82" priority="44">
      <formula>Q126=0</formula>
    </cfRule>
    <cfRule type="expression" dxfId="81" priority="45">
      <formula>Q126=1</formula>
    </cfRule>
  </conditionalFormatting>
  <conditionalFormatting sqref="M118:M126">
    <cfRule type="expression" dxfId="80" priority="40">
      <formula>O118=2</formula>
    </cfRule>
    <cfRule type="expression" dxfId="79" priority="41">
      <formula>Q118=0</formula>
    </cfRule>
    <cfRule type="expression" dxfId="78" priority="42">
      <formula>Q118=1</formula>
    </cfRule>
  </conditionalFormatting>
  <conditionalFormatting sqref="E119">
    <cfRule type="expression" dxfId="77" priority="38">
      <formula>E118&lt;&gt;"&gt;"</formula>
    </cfRule>
    <cfRule type="expression" dxfId="76" priority="39">
      <formula>E118="&gt;"</formula>
    </cfRule>
  </conditionalFormatting>
  <conditionalFormatting sqref="I119:I126">
    <cfRule type="expression" dxfId="75" priority="33">
      <formula>O119=2</formula>
    </cfRule>
    <cfRule type="expression" dxfId="74" priority="34">
      <formula>P119=0</formula>
    </cfRule>
    <cfRule type="expression" dxfId="73" priority="35">
      <formula>P119=1</formula>
    </cfRule>
  </conditionalFormatting>
  <conditionalFormatting sqref="E36">
    <cfRule type="expression" dxfId="72" priority="31">
      <formula>E35&lt;&gt;"&gt;"</formula>
    </cfRule>
    <cfRule type="expression" dxfId="71" priority="32">
      <formula>E35="&gt;"</formula>
    </cfRule>
  </conditionalFormatting>
  <conditionalFormatting sqref="E35">
    <cfRule type="expression" dxfId="70" priority="29">
      <formula>E34&lt;&gt;"&gt;"</formula>
    </cfRule>
    <cfRule type="expression" dxfId="69" priority="30">
      <formula>E34="&gt;"</formula>
    </cfRule>
  </conditionalFormatting>
  <conditionalFormatting sqref="E34">
    <cfRule type="expression" dxfId="68" priority="27">
      <formula>E33&lt;&gt;"&gt;"</formula>
    </cfRule>
    <cfRule type="expression" dxfId="67" priority="28">
      <formula>E33="&gt;"</formula>
    </cfRule>
  </conditionalFormatting>
  <conditionalFormatting sqref="E34">
    <cfRule type="expression" dxfId="66" priority="25">
      <formula>E33&lt;&gt;"&gt;"</formula>
    </cfRule>
    <cfRule type="expression" dxfId="65" priority="26">
      <formula>E33="&gt;"</formula>
    </cfRule>
  </conditionalFormatting>
  <conditionalFormatting sqref="E78">
    <cfRule type="expression" dxfId="64" priority="23">
      <formula>E77&lt;&gt;"&gt;"</formula>
    </cfRule>
    <cfRule type="expression" dxfId="63" priority="24">
      <formula>E77="&gt;"</formula>
    </cfRule>
  </conditionalFormatting>
  <conditionalFormatting sqref="E77">
    <cfRule type="expression" dxfId="62" priority="21">
      <formula>E76&lt;&gt;"&gt;"</formula>
    </cfRule>
    <cfRule type="expression" dxfId="61" priority="22">
      <formula>E76="&gt;"</formula>
    </cfRule>
  </conditionalFormatting>
  <conditionalFormatting sqref="E76">
    <cfRule type="expression" dxfId="60" priority="19">
      <formula>E75&lt;&gt;"&gt;"</formula>
    </cfRule>
    <cfRule type="expression" dxfId="59" priority="20">
      <formula>E75="&gt;"</formula>
    </cfRule>
  </conditionalFormatting>
  <conditionalFormatting sqref="E76">
    <cfRule type="expression" dxfId="58" priority="17">
      <formula>E75&lt;&gt;"&gt;"</formula>
    </cfRule>
    <cfRule type="expression" dxfId="57" priority="18">
      <formula>E75="&gt;"</formula>
    </cfRule>
  </conditionalFormatting>
  <conditionalFormatting sqref="E120">
    <cfRule type="expression" dxfId="56" priority="15">
      <formula>E119&lt;&gt;"&gt;"</formula>
    </cfRule>
    <cfRule type="expression" dxfId="55" priority="16">
      <formula>E119="&gt;"</formula>
    </cfRule>
  </conditionalFormatting>
  <conditionalFormatting sqref="E119">
    <cfRule type="expression" dxfId="54" priority="13">
      <formula>E118&lt;&gt;"&gt;"</formula>
    </cfRule>
    <cfRule type="expression" dxfId="53" priority="14">
      <formula>E118="&gt;"</formula>
    </cfRule>
  </conditionalFormatting>
  <conditionalFormatting sqref="E120">
    <cfRule type="expression" dxfId="7" priority="7">
      <formula>E119&lt;&gt;"&gt;"</formula>
    </cfRule>
    <cfRule type="expression" dxfId="6" priority="8">
      <formula>E119="&gt;"</formula>
    </cfRule>
  </conditionalFormatting>
  <conditionalFormatting sqref="E119">
    <cfRule type="expression" dxfId="5" priority="5">
      <formula>E118&lt;&gt;"&gt;"</formula>
    </cfRule>
    <cfRule type="expression" dxfId="4" priority="6">
      <formula>E118="&gt;"</formula>
    </cfRule>
  </conditionalFormatting>
  <conditionalFormatting sqref="E118">
    <cfRule type="expression" dxfId="3" priority="3">
      <formula>E117&lt;&gt;"&gt;"</formula>
    </cfRule>
    <cfRule type="expression" dxfId="2" priority="4">
      <formula>E117="&gt;"</formula>
    </cfRule>
  </conditionalFormatting>
  <conditionalFormatting sqref="E118">
    <cfRule type="expression" dxfId="1" priority="1">
      <formula>E117&lt;&gt;"&gt;"</formula>
    </cfRule>
    <cfRule type="expression" dxfId="0" priority="2">
      <formula>E117="&gt;"</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1"/>
  <sheetViews>
    <sheetView showGridLines="0" showZeros="0" zoomScale="80" zoomScaleNormal="80" workbookViewId="0">
      <selection activeCell="C19" sqref="C19"/>
    </sheetView>
  </sheetViews>
  <sheetFormatPr defaultColWidth="0" defaultRowHeight="0" customHeight="1" zeroHeight="1" x14ac:dyDescent="0.3"/>
  <cols>
    <col min="1" max="1" width="3.6640625" style="287" customWidth="1"/>
    <col min="2" max="2" width="67.33203125" style="287" customWidth="1"/>
    <col min="3" max="3" width="18.33203125" style="287" customWidth="1"/>
    <col min="4" max="4" width="15.6640625" style="287" customWidth="1"/>
    <col min="5" max="8" width="15.6640625" style="306" customWidth="1"/>
    <col min="9" max="12" width="15.6640625" style="287" customWidth="1"/>
    <col min="13" max="13" width="3.6640625" style="287" customWidth="1"/>
    <col min="14" max="25" width="10.5546875" style="287" hidden="1" customWidth="1"/>
    <col min="26" max="16384" width="8.88671875" style="287" hidden="1"/>
  </cols>
  <sheetData>
    <row r="1" spans="1:13" s="278" customFormat="1" ht="10.199999999999999" x14ac:dyDescent="0.3">
      <c r="A1" s="277"/>
      <c r="B1" s="277"/>
      <c r="C1" s="277"/>
      <c r="D1" s="277"/>
      <c r="E1" s="277"/>
      <c r="F1" s="277"/>
      <c r="G1" s="277"/>
      <c r="H1" s="277"/>
    </row>
    <row r="2" spans="1:13" s="282" customFormat="1" ht="22.2" x14ac:dyDescent="0.3">
      <c r="A2" s="279"/>
      <c r="B2" s="55" t="s">
        <v>81</v>
      </c>
      <c r="C2" s="128"/>
      <c r="D2" s="128"/>
      <c r="E2" s="62"/>
      <c r="F2" s="62"/>
      <c r="G2" s="62"/>
      <c r="H2" s="280"/>
      <c r="I2" s="281"/>
      <c r="J2" s="281"/>
      <c r="K2" s="281"/>
      <c r="L2" s="281"/>
    </row>
    <row r="3" spans="1:13" s="278" customFormat="1" ht="17.399999999999999" x14ac:dyDescent="0.3">
      <c r="A3" s="277"/>
      <c r="B3" s="60" t="s">
        <v>82</v>
      </c>
      <c r="C3" s="283"/>
      <c r="D3" s="65"/>
      <c r="E3" s="65"/>
      <c r="F3" s="65"/>
      <c r="G3" s="65"/>
      <c r="H3" s="280"/>
      <c r="I3" s="284"/>
      <c r="J3" s="284"/>
      <c r="K3" s="284"/>
      <c r="L3" s="284"/>
    </row>
    <row r="4" spans="1:13" s="278" customFormat="1" ht="16.2" customHeight="1" x14ac:dyDescent="0.3">
      <c r="A4" s="277"/>
      <c r="B4" s="63" t="s">
        <v>99</v>
      </c>
      <c r="C4" s="285"/>
      <c r="D4" s="65"/>
      <c r="E4" s="65"/>
      <c r="F4" s="65"/>
      <c r="G4" s="65"/>
      <c r="H4" s="280"/>
      <c r="I4" s="284"/>
      <c r="J4" s="284"/>
      <c r="K4" s="284"/>
      <c r="L4" s="284"/>
    </row>
    <row r="5" spans="1:13" s="278" customFormat="1" ht="12.6" customHeight="1" x14ac:dyDescent="0.3">
      <c r="A5" s="277"/>
      <c r="B5" s="19" t="s">
        <v>83</v>
      </c>
      <c r="C5" s="286"/>
      <c r="D5" s="65"/>
      <c r="E5" s="65"/>
      <c r="F5" s="65"/>
      <c r="G5" s="65"/>
      <c r="H5" s="280"/>
      <c r="I5" s="284"/>
      <c r="J5" s="284"/>
      <c r="K5" s="284"/>
      <c r="L5" s="284"/>
    </row>
    <row r="6" spans="1:13" s="278" customFormat="1" ht="12.6" customHeight="1" x14ac:dyDescent="0.3">
      <c r="A6" s="277"/>
      <c r="B6" s="66" t="s">
        <v>31</v>
      </c>
      <c r="C6" s="231"/>
      <c r="D6" s="65"/>
      <c r="E6" s="65"/>
      <c r="F6" s="65"/>
      <c r="G6" s="65"/>
      <c r="H6" s="280"/>
      <c r="I6" s="284"/>
      <c r="J6" s="284"/>
      <c r="K6" s="284"/>
      <c r="L6" s="284"/>
    </row>
    <row r="7" spans="1:13" s="278" customFormat="1" ht="12.6" x14ac:dyDescent="0.3">
      <c r="A7" s="277"/>
      <c r="B7" s="68"/>
      <c r="C7" s="68"/>
      <c r="D7" s="134"/>
      <c r="E7" s="70"/>
      <c r="F7" s="70"/>
      <c r="G7" s="70"/>
      <c r="H7" s="280"/>
      <c r="I7" s="284"/>
      <c r="J7" s="284"/>
      <c r="K7" s="284"/>
      <c r="L7" s="284"/>
    </row>
    <row r="8" spans="1:13" ht="13.2" thickBot="1" x14ac:dyDescent="0.35">
      <c r="B8" s="288"/>
      <c r="C8" s="288"/>
      <c r="D8" s="288"/>
      <c r="E8" s="289"/>
      <c r="F8" s="289"/>
      <c r="G8" s="289"/>
      <c r="H8" s="289"/>
      <c r="I8" s="289"/>
      <c r="J8" s="289"/>
      <c r="K8" s="289"/>
      <c r="L8" s="289"/>
    </row>
    <row r="9" spans="1:13" ht="12.6" x14ac:dyDescent="0.3">
      <c r="B9" s="290"/>
      <c r="C9" s="290"/>
      <c r="D9" s="290"/>
      <c r="E9" s="291"/>
      <c r="F9" s="291"/>
      <c r="G9" s="291"/>
      <c r="H9" s="291"/>
      <c r="I9" s="291"/>
      <c r="J9" s="291"/>
      <c r="K9" s="291"/>
      <c r="L9" s="291"/>
    </row>
    <row r="10" spans="1:13" ht="16.2" x14ac:dyDescent="0.3">
      <c r="B10" s="78" t="s">
        <v>9</v>
      </c>
      <c r="C10" s="80"/>
      <c r="D10" s="80"/>
      <c r="E10" s="80"/>
      <c r="F10" s="80"/>
      <c r="G10" s="80"/>
      <c r="H10" s="80"/>
      <c r="I10" s="80"/>
      <c r="J10" s="80"/>
      <c r="K10" s="80"/>
      <c r="L10" s="119"/>
    </row>
    <row r="11" spans="1:13" ht="12.6" x14ac:dyDescent="0.3">
      <c r="B11" s="120"/>
      <c r="C11" s="126" t="s">
        <v>23</v>
      </c>
      <c r="D11" s="126" t="s">
        <v>24</v>
      </c>
      <c r="E11" s="126" t="s">
        <v>25</v>
      </c>
      <c r="F11" s="126" t="s">
        <v>26</v>
      </c>
      <c r="G11" s="126" t="s">
        <v>57</v>
      </c>
      <c r="H11" s="126" t="s">
        <v>64</v>
      </c>
      <c r="I11" s="126" t="s">
        <v>65</v>
      </c>
      <c r="J11" s="126" t="s">
        <v>66</v>
      </c>
      <c r="K11" s="126" t="s">
        <v>67</v>
      </c>
      <c r="L11" s="126" t="s">
        <v>68</v>
      </c>
    </row>
    <row r="12" spans="1:13" ht="12.6" customHeight="1" x14ac:dyDescent="0.3">
      <c r="B12" s="124" t="s">
        <v>69</v>
      </c>
      <c r="C12" s="108">
        <v>112</v>
      </c>
      <c r="D12" s="108">
        <v>112</v>
      </c>
      <c r="E12" s="108">
        <v>122</v>
      </c>
      <c r="F12" s="108">
        <v>132</v>
      </c>
      <c r="G12" s="108">
        <v>132</v>
      </c>
      <c r="H12" s="108">
        <v>132</v>
      </c>
      <c r="I12" s="108">
        <v>132</v>
      </c>
      <c r="J12" s="108">
        <v>132</v>
      </c>
      <c r="K12" s="108">
        <v>132</v>
      </c>
      <c r="L12" s="108">
        <v>132</v>
      </c>
      <c r="M12" s="307"/>
    </row>
    <row r="13" spans="1:13" ht="12.6" customHeight="1" x14ac:dyDescent="0.3">
      <c r="B13" s="124" t="s">
        <v>157</v>
      </c>
      <c r="C13" s="101">
        <v>4</v>
      </c>
      <c r="D13" s="101">
        <v>4</v>
      </c>
      <c r="E13" s="101">
        <v>4</v>
      </c>
      <c r="F13" s="101">
        <v>6</v>
      </c>
      <c r="G13" s="101">
        <v>6</v>
      </c>
      <c r="H13" s="101">
        <v>6</v>
      </c>
      <c r="I13" s="101">
        <v>6</v>
      </c>
      <c r="J13" s="101">
        <v>6</v>
      </c>
      <c r="K13" s="101">
        <v>6</v>
      </c>
      <c r="L13" s="101">
        <v>6</v>
      </c>
    </row>
    <row r="14" spans="1:13" ht="12.6" x14ac:dyDescent="0.3">
      <c r="B14" s="124" t="s">
        <v>95</v>
      </c>
      <c r="C14" s="108">
        <f>SUM(C12:C13)</f>
        <v>116</v>
      </c>
      <c r="D14" s="108">
        <f t="shared" ref="D14:L14" si="0">SUM(D12:D13)</f>
        <v>116</v>
      </c>
      <c r="E14" s="108">
        <f t="shared" si="0"/>
        <v>126</v>
      </c>
      <c r="F14" s="108">
        <f t="shared" si="0"/>
        <v>138</v>
      </c>
      <c r="G14" s="108">
        <f t="shared" si="0"/>
        <v>138</v>
      </c>
      <c r="H14" s="108">
        <f t="shared" si="0"/>
        <v>138</v>
      </c>
      <c r="I14" s="108">
        <f t="shared" si="0"/>
        <v>138</v>
      </c>
      <c r="J14" s="108">
        <f t="shared" si="0"/>
        <v>138</v>
      </c>
      <c r="K14" s="108">
        <f t="shared" si="0"/>
        <v>138</v>
      </c>
      <c r="L14" s="108">
        <f t="shared" si="0"/>
        <v>138</v>
      </c>
    </row>
    <row r="15" spans="1:13" ht="13.2" thickBot="1" x14ac:dyDescent="0.35">
      <c r="B15" s="288"/>
      <c r="C15" s="288"/>
      <c r="D15" s="288"/>
      <c r="E15" s="289"/>
      <c r="F15" s="289"/>
      <c r="G15" s="289"/>
      <c r="H15" s="289"/>
      <c r="I15" s="289"/>
      <c r="J15" s="289"/>
      <c r="K15" s="289"/>
      <c r="L15" s="289"/>
    </row>
    <row r="16" spans="1:13" ht="12.6" x14ac:dyDescent="0.3">
      <c r="B16" s="290"/>
      <c r="C16" s="290"/>
      <c r="D16" s="290"/>
      <c r="E16" s="291"/>
      <c r="F16" s="291"/>
      <c r="G16" s="291"/>
      <c r="H16" s="291"/>
      <c r="I16" s="291"/>
      <c r="J16" s="291"/>
      <c r="K16" s="291"/>
      <c r="L16" s="291"/>
    </row>
    <row r="17" spans="2:14" ht="17.399999999999999" x14ac:dyDescent="0.3">
      <c r="B17" s="292" t="s">
        <v>98</v>
      </c>
      <c r="C17" s="293"/>
      <c r="D17" s="294"/>
      <c r="E17" s="295"/>
      <c r="F17" s="277"/>
      <c r="G17" s="277"/>
      <c r="H17" s="277"/>
    </row>
    <row r="18" spans="2:14" ht="25.2" x14ac:dyDescent="0.3">
      <c r="B18" s="296" t="s">
        <v>2</v>
      </c>
      <c r="C18" s="308" t="s">
        <v>96</v>
      </c>
      <c r="D18" s="309" t="s">
        <v>3</v>
      </c>
      <c r="E18" s="310" t="s">
        <v>97</v>
      </c>
      <c r="F18" s="277"/>
      <c r="G18" s="277"/>
      <c r="H18" s="277"/>
      <c r="M18" s="307"/>
    </row>
    <row r="19" spans="2:14" ht="12.6" x14ac:dyDescent="0.3">
      <c r="B19" s="345" t="str">
        <f>+B12</f>
        <v>Dosimeters (meten gamma- én röntgenstraling)</v>
      </c>
      <c r="C19" s="298">
        <v>0</v>
      </c>
      <c r="D19" s="299">
        <v>0</v>
      </c>
      <c r="E19" s="300">
        <f>+C19*(1-D19)</f>
        <v>0</v>
      </c>
      <c r="F19" s="277"/>
      <c r="G19" s="277"/>
      <c r="H19" s="277"/>
    </row>
    <row r="20" spans="2:14" ht="12.6" x14ac:dyDescent="0.3">
      <c r="B20" s="346" t="str">
        <f>+B13</f>
        <v>Dosimeters (meten gamma-, röntgen- én neutronenstraling)</v>
      </c>
      <c r="C20" s="298">
        <v>0</v>
      </c>
      <c r="D20" s="299">
        <v>0</v>
      </c>
      <c r="E20" s="300">
        <f>+C20*(1-D20)</f>
        <v>0</v>
      </c>
      <c r="F20" s="277"/>
      <c r="G20" s="277"/>
      <c r="H20" s="277"/>
    </row>
    <row r="21" spans="2:14" ht="13.2" thickBot="1" x14ac:dyDescent="0.35">
      <c r="B21" s="288"/>
      <c r="C21" s="288"/>
      <c r="D21" s="288"/>
      <c r="E21" s="289"/>
      <c r="F21" s="289"/>
      <c r="G21" s="289"/>
      <c r="H21" s="289"/>
      <c r="I21" s="289"/>
      <c r="J21" s="289"/>
      <c r="K21" s="289"/>
      <c r="L21" s="289"/>
    </row>
    <row r="22" spans="2:14" ht="12.6" x14ac:dyDescent="0.3">
      <c r="B22" s="290"/>
      <c r="C22" s="290"/>
      <c r="D22" s="290"/>
      <c r="E22" s="291"/>
      <c r="F22" s="291"/>
      <c r="G22" s="291"/>
      <c r="H22" s="291"/>
      <c r="I22" s="291"/>
      <c r="J22" s="291"/>
      <c r="K22" s="291"/>
      <c r="L22" s="291"/>
    </row>
    <row r="23" spans="2:14" ht="32.4" x14ac:dyDescent="0.3">
      <c r="B23" s="344" t="str">
        <f>"Kalibaratie " &amp;B12</f>
        <v>Kalibaratie Dosimeters (meten gamma- én röntgenstraling)</v>
      </c>
      <c r="C23" s="126" t="str">
        <f t="shared" ref="C23:L23" si="1">+C11</f>
        <v>Jaar 1</v>
      </c>
      <c r="D23" s="389" t="str">
        <f t="shared" si="1"/>
        <v>Jaar 2</v>
      </c>
      <c r="E23" s="126" t="str">
        <f t="shared" si="1"/>
        <v>Jaar 3</v>
      </c>
      <c r="F23" s="126" t="str">
        <f t="shared" si="1"/>
        <v>Jaar 4</v>
      </c>
      <c r="G23" s="126" t="str">
        <f t="shared" si="1"/>
        <v>Jaar 5</v>
      </c>
      <c r="H23" s="126" t="str">
        <f t="shared" si="1"/>
        <v>Jaar 6</v>
      </c>
      <c r="I23" s="126" t="str">
        <f t="shared" si="1"/>
        <v>Jaar 7</v>
      </c>
      <c r="J23" s="126" t="str">
        <f t="shared" si="1"/>
        <v>Jaar 8</v>
      </c>
      <c r="K23" s="126" t="str">
        <f t="shared" si="1"/>
        <v>Jaar 9</v>
      </c>
      <c r="L23" s="126" t="str">
        <f t="shared" si="1"/>
        <v>Jaar 10</v>
      </c>
      <c r="M23" s="127"/>
      <c r="N23" s="127"/>
    </row>
    <row r="24" spans="2:14" ht="16.2" x14ac:dyDescent="0.3">
      <c r="B24" s="229" t="s">
        <v>165</v>
      </c>
      <c r="C24" s="385"/>
      <c r="D24" s="303" t="s">
        <v>0</v>
      </c>
      <c r="E24" s="387"/>
      <c r="F24" s="206">
        <f>+F12</f>
        <v>132</v>
      </c>
      <c r="G24" s="387"/>
      <c r="H24" s="387"/>
      <c r="I24" s="206">
        <f>+I12</f>
        <v>132</v>
      </c>
      <c r="J24" s="387"/>
      <c r="K24" s="387"/>
      <c r="L24" s="387"/>
      <c r="M24" s="127"/>
      <c r="N24" s="127"/>
    </row>
    <row r="25" spans="2:14" ht="13.2" thickBot="1" x14ac:dyDescent="0.35">
      <c r="B25" s="229" t="s">
        <v>32</v>
      </c>
      <c r="C25" s="386">
        <f t="shared" ref="C25" si="2">+C24*$E$19</f>
        <v>0</v>
      </c>
      <c r="D25" s="304"/>
      <c r="E25" s="388"/>
      <c r="F25" s="252">
        <f>+F24*$E$19</f>
        <v>0</v>
      </c>
      <c r="G25" s="388"/>
      <c r="H25" s="388"/>
      <c r="I25" s="252">
        <f>+I24*$E$19</f>
        <v>0</v>
      </c>
      <c r="J25" s="388"/>
      <c r="K25" s="388"/>
      <c r="L25" s="388"/>
      <c r="M25" s="133"/>
      <c r="N25" s="133"/>
    </row>
    <row r="26" spans="2:14" ht="17.399999999999999" thickTop="1" thickBot="1" x14ac:dyDescent="0.35">
      <c r="B26" s="210" t="s">
        <v>73</v>
      </c>
      <c r="C26" s="253">
        <f>SUM(C25:L25)</f>
        <v>0</v>
      </c>
      <c r="D26" s="77"/>
      <c r="E26" s="77"/>
      <c r="F26" s="77"/>
      <c r="G26" s="77"/>
      <c r="H26" s="77"/>
      <c r="I26" s="77"/>
      <c r="J26" s="77"/>
      <c r="K26" s="127"/>
      <c r="L26" s="133"/>
      <c r="M26" s="133"/>
      <c r="N26" s="133"/>
    </row>
    <row r="27" spans="2:14" ht="13.8" thickTop="1" thickBot="1" x14ac:dyDescent="0.35">
      <c r="B27" s="288"/>
      <c r="C27" s="288"/>
      <c r="D27" s="288"/>
      <c r="E27" s="289"/>
      <c r="F27" s="289"/>
      <c r="G27" s="289"/>
      <c r="H27" s="289"/>
      <c r="I27" s="289"/>
      <c r="J27" s="289"/>
      <c r="K27" s="289"/>
      <c r="L27" s="289"/>
    </row>
    <row r="28" spans="2:14" ht="12.6" x14ac:dyDescent="0.3">
      <c r="B28" s="290"/>
      <c r="C28" s="290"/>
      <c r="D28" s="290"/>
      <c r="E28" s="291"/>
      <c r="F28" s="291"/>
      <c r="G28" s="291"/>
      <c r="H28" s="291"/>
      <c r="I28" s="291"/>
      <c r="J28" s="291"/>
      <c r="K28" s="291"/>
      <c r="L28" s="291"/>
    </row>
    <row r="29" spans="2:14" ht="32.4" x14ac:dyDescent="0.3">
      <c r="B29" s="344" t="str">
        <f>"Kalibaratie " &amp;B13</f>
        <v>Kalibaratie Dosimeters (meten gamma-, röntgen- én neutronenstraling)</v>
      </c>
      <c r="C29" s="126" t="str">
        <f>+C23</f>
        <v>Jaar 1</v>
      </c>
      <c r="D29" s="126" t="str">
        <f t="shared" ref="D29:L29" si="3">+D23</f>
        <v>Jaar 2</v>
      </c>
      <c r="E29" s="126" t="str">
        <f t="shared" si="3"/>
        <v>Jaar 3</v>
      </c>
      <c r="F29" s="126" t="str">
        <f t="shared" si="3"/>
        <v>Jaar 4</v>
      </c>
      <c r="G29" s="126" t="str">
        <f t="shared" si="3"/>
        <v>Jaar 5</v>
      </c>
      <c r="H29" s="126" t="str">
        <f t="shared" si="3"/>
        <v>Jaar 6</v>
      </c>
      <c r="I29" s="126" t="str">
        <f t="shared" si="3"/>
        <v>Jaar 7</v>
      </c>
      <c r="J29" s="126" t="str">
        <f t="shared" si="3"/>
        <v>Jaar 8</v>
      </c>
      <c r="K29" s="126" t="str">
        <f t="shared" si="3"/>
        <v>Jaar 9</v>
      </c>
      <c r="L29" s="126" t="str">
        <f t="shared" si="3"/>
        <v>Jaar 10</v>
      </c>
    </row>
    <row r="30" spans="2:14" ht="12.6" x14ac:dyDescent="0.3">
      <c r="B30" s="229" t="s">
        <v>165</v>
      </c>
      <c r="C30" s="303"/>
      <c r="D30" s="303" t="s">
        <v>0</v>
      </c>
      <c r="E30" s="303"/>
      <c r="F30" s="303">
        <v>6</v>
      </c>
      <c r="G30" s="387"/>
      <c r="H30" s="303" t="s">
        <v>0</v>
      </c>
      <c r="I30" s="206">
        <f>+I13</f>
        <v>6</v>
      </c>
      <c r="J30" s="303" t="s">
        <v>0</v>
      </c>
      <c r="K30" s="303" t="s">
        <v>0</v>
      </c>
      <c r="L30" s="303" t="s">
        <v>0</v>
      </c>
    </row>
    <row r="31" spans="2:14" ht="13.2" thickBot="1" x14ac:dyDescent="0.35">
      <c r="B31" s="229" t="s">
        <v>32</v>
      </c>
      <c r="C31" s="304">
        <f t="shared" ref="C31:E31" si="4">+C30*$E$19</f>
        <v>0</v>
      </c>
      <c r="D31" s="304"/>
      <c r="E31" s="304">
        <f t="shared" si="4"/>
        <v>0</v>
      </c>
      <c r="F31" s="252">
        <f>+F30*$E$20</f>
        <v>0</v>
      </c>
      <c r="G31" s="388"/>
      <c r="H31" s="304"/>
      <c r="I31" s="252">
        <f>+I30*$E$20</f>
        <v>0</v>
      </c>
      <c r="J31" s="304"/>
      <c r="K31" s="304"/>
      <c r="L31" s="304"/>
    </row>
    <row r="32" spans="2:14" ht="17.399999999999999" thickTop="1" thickBot="1" x14ac:dyDescent="0.35">
      <c r="B32" s="210" t="s">
        <v>73</v>
      </c>
      <c r="C32" s="253">
        <f>SUM(C31:L31)</f>
        <v>0</v>
      </c>
      <c r="D32" s="77"/>
      <c r="E32" s="77"/>
      <c r="F32" s="77"/>
      <c r="G32" s="77"/>
      <c r="H32" s="77"/>
      <c r="I32" s="77"/>
      <c r="J32" s="77"/>
      <c r="K32" s="127"/>
      <c r="L32" s="133"/>
    </row>
    <row r="33" spans="2:12" ht="13.8" thickTop="1" thickBot="1" x14ac:dyDescent="0.35">
      <c r="B33" s="288"/>
      <c r="C33" s="288"/>
      <c r="D33" s="288"/>
      <c r="E33" s="289"/>
      <c r="F33" s="289"/>
      <c r="G33" s="289"/>
      <c r="H33" s="289"/>
      <c r="I33" s="289"/>
      <c r="J33" s="289"/>
      <c r="K33" s="289"/>
      <c r="L33" s="289"/>
    </row>
    <row r="34" spans="2:12" ht="12.6" x14ac:dyDescent="0.3">
      <c r="B34" s="290"/>
      <c r="C34" s="290"/>
      <c r="D34" s="290"/>
      <c r="E34" s="291"/>
      <c r="F34" s="291"/>
      <c r="G34" s="291"/>
      <c r="H34" s="291"/>
      <c r="I34" s="291"/>
      <c r="J34" s="291"/>
      <c r="K34" s="291"/>
      <c r="L34" s="291"/>
    </row>
    <row r="35" spans="2:12" ht="13.2" thickBot="1" x14ac:dyDescent="0.35">
      <c r="B35" s="301" t="s">
        <v>56</v>
      </c>
      <c r="C35" s="227">
        <f>+C26+C32</f>
        <v>0</v>
      </c>
      <c r="E35" s="287"/>
      <c r="F35" s="287"/>
      <c r="G35" s="287"/>
      <c r="H35" s="287"/>
    </row>
    <row r="36" spans="2:12" ht="13.8" thickTop="1" thickBot="1" x14ac:dyDescent="0.35">
      <c r="B36" s="288"/>
      <c r="C36" s="288"/>
      <c r="D36" s="289"/>
      <c r="E36" s="289"/>
      <c r="F36" s="289"/>
      <c r="G36" s="289"/>
      <c r="H36" s="289"/>
      <c r="I36" s="289"/>
      <c r="J36" s="289"/>
      <c r="K36" s="289"/>
      <c r="L36" s="289"/>
    </row>
    <row r="37" spans="2:12" ht="12.6" x14ac:dyDescent="0.3">
      <c r="B37" s="290"/>
      <c r="C37" s="290"/>
      <c r="D37" s="305"/>
      <c r="E37" s="305"/>
      <c r="F37" s="305"/>
      <c r="G37" s="305"/>
    </row>
    <row r="38" spans="2:12" ht="12.6" customHeight="1" x14ac:dyDescent="0.3"/>
    <row r="39" spans="2:12" ht="12.6" customHeight="1" x14ac:dyDescent="0.3"/>
    <row r="40" spans="2:12" ht="12.6" customHeight="1" x14ac:dyDescent="0.3"/>
    <row r="41" spans="2:12" ht="12.6" customHeight="1" x14ac:dyDescent="0.3"/>
    <row r="42" spans="2:12" ht="12.6" customHeight="1" x14ac:dyDescent="0.3"/>
    <row r="43" spans="2:12" ht="12.6" customHeight="1" x14ac:dyDescent="0.3"/>
    <row r="44" spans="2:12" ht="12.6" customHeight="1" x14ac:dyDescent="0.3"/>
    <row r="45" spans="2:12" ht="12.6" customHeight="1" x14ac:dyDescent="0.3"/>
    <row r="46" spans="2:12" ht="12.6" customHeight="1" x14ac:dyDescent="0.3"/>
    <row r="47" spans="2:12" ht="12.6" customHeight="1" x14ac:dyDescent="0.3"/>
    <row r="48" spans="2:12" ht="12.6" customHeight="1" x14ac:dyDescent="0.3"/>
    <row r="49" ht="12.6" customHeight="1" x14ac:dyDescent="0.3"/>
    <row r="50" ht="12.6" customHeight="1" x14ac:dyDescent="0.3"/>
    <row r="51" ht="12.6" customHeight="1" x14ac:dyDescent="0.3"/>
    <row r="52" ht="12.6" customHeight="1" x14ac:dyDescent="0.3"/>
    <row r="53" ht="12.6" customHeight="1" x14ac:dyDescent="0.3"/>
    <row r="54" ht="12.6" customHeight="1" x14ac:dyDescent="0.3"/>
    <row r="55" ht="12.6" customHeight="1" x14ac:dyDescent="0.3"/>
    <row r="56" ht="12.6" customHeight="1" x14ac:dyDescent="0.3"/>
    <row r="57" ht="12.6" customHeight="1" x14ac:dyDescent="0.3"/>
    <row r="58" ht="12.6" customHeight="1" x14ac:dyDescent="0.3"/>
    <row r="59" ht="12.6" customHeight="1" x14ac:dyDescent="0.3"/>
    <row r="60" ht="12.6" customHeight="1" x14ac:dyDescent="0.3"/>
    <row r="61" ht="12.6" customHeight="1" x14ac:dyDescent="0.3"/>
  </sheetData>
  <sheetProtection algorithmName="SHA-512" hashValue="eK7cQuHqGcu4GlBrYJuQdGPdeFyhO1akzuUZDAUnSGSXsE6rriVguxAPeUNYZ1wdWmxqs9jv6sDNOKxn5z0ZJA==" saltValue="lv75xU0YypgOYVV6dXpJrw==" spinCount="100000" sheet="1" objects="1" scenarios="1"/>
  <pageMargins left="0.75" right="0.75" top="0.51" bottom="0.46" header="0.5" footer="0.5"/>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pageSetUpPr fitToPage="1"/>
  </sheetPr>
  <dimension ref="A1:XFD34"/>
  <sheetViews>
    <sheetView showGridLines="0" showZeros="0" zoomScale="80" zoomScaleNormal="80" workbookViewId="0">
      <selection activeCell="B14" sqref="B14"/>
    </sheetView>
  </sheetViews>
  <sheetFormatPr defaultColWidth="0" defaultRowHeight="12.6" zeroHeight="1" x14ac:dyDescent="0.3"/>
  <cols>
    <col min="1" max="1" width="3.6640625" style="287" customWidth="1"/>
    <col min="2" max="2" width="46.44140625" style="287" customWidth="1"/>
    <col min="3" max="3" width="15.33203125" style="287" customWidth="1"/>
    <col min="4" max="4" width="8.88671875" style="287" bestFit="1" customWidth="1"/>
    <col min="5" max="5" width="26.109375" style="306" customWidth="1"/>
    <col min="6" max="6" width="18.88671875" style="306" customWidth="1"/>
    <col min="7" max="7" width="15.6640625" style="306" customWidth="1"/>
    <col min="8" max="8" width="3.6640625" style="306" customWidth="1"/>
    <col min="9" max="10" width="2.5546875" style="287" hidden="1" customWidth="1"/>
    <col min="11" max="25" width="10.5546875" style="287" hidden="1" customWidth="1"/>
    <col min="26" max="16383" width="0" style="287" hidden="1"/>
    <col min="16384" max="16384" width="41.88671875" style="287" hidden="1" customWidth="1"/>
  </cols>
  <sheetData>
    <row r="1" spans="1:9" s="278" customFormat="1" ht="10.199999999999999" x14ac:dyDescent="0.3">
      <c r="A1" s="277"/>
      <c r="B1" s="277"/>
      <c r="C1" s="277"/>
      <c r="D1" s="277"/>
      <c r="E1" s="277"/>
      <c r="F1" s="277"/>
      <c r="G1" s="277"/>
      <c r="H1" s="277"/>
    </row>
    <row r="2" spans="1:9" s="282" customFormat="1" ht="22.2" x14ac:dyDescent="0.3">
      <c r="A2" s="279"/>
      <c r="B2" s="55" t="s">
        <v>81</v>
      </c>
      <c r="C2" s="128"/>
      <c r="D2" s="128"/>
      <c r="E2" s="62"/>
      <c r="F2" s="62"/>
      <c r="G2" s="62"/>
      <c r="H2" s="277"/>
    </row>
    <row r="3" spans="1:9" s="278" customFormat="1" ht="17.399999999999999" x14ac:dyDescent="0.3">
      <c r="A3" s="277"/>
      <c r="B3" s="60" t="s">
        <v>82</v>
      </c>
      <c r="C3" s="283"/>
      <c r="D3" s="65"/>
      <c r="E3" s="65"/>
      <c r="F3" s="65"/>
      <c r="G3" s="65"/>
      <c r="H3" s="277"/>
    </row>
    <row r="4" spans="1:9" s="278" customFormat="1" ht="16.2" customHeight="1" x14ac:dyDescent="0.3">
      <c r="A4" s="277"/>
      <c r="B4" s="63" t="s">
        <v>84</v>
      </c>
      <c r="C4" s="285"/>
      <c r="D4" s="65"/>
      <c r="E4" s="65"/>
      <c r="F4" s="65"/>
      <c r="G4" s="65"/>
      <c r="H4" s="277"/>
    </row>
    <row r="5" spans="1:9" s="278" customFormat="1" ht="12.6" customHeight="1" x14ac:dyDescent="0.3">
      <c r="A5" s="277"/>
      <c r="B5" s="19" t="s">
        <v>83</v>
      </c>
      <c r="C5" s="286"/>
      <c r="D5" s="65"/>
      <c r="E5" s="65"/>
      <c r="F5" s="65"/>
      <c r="G5" s="65"/>
      <c r="H5" s="277"/>
    </row>
    <row r="6" spans="1:9" s="278" customFormat="1" ht="12.6" customHeight="1" x14ac:dyDescent="0.3">
      <c r="A6" s="277"/>
      <c r="B6" s="66" t="s">
        <v>31</v>
      </c>
      <c r="C6" s="231"/>
      <c r="D6" s="65"/>
      <c r="E6" s="65"/>
      <c r="F6" s="65"/>
      <c r="G6" s="65"/>
      <c r="H6" s="277"/>
    </row>
    <row r="7" spans="1:9" s="278" customFormat="1" x14ac:dyDescent="0.3">
      <c r="A7" s="277"/>
      <c r="B7" s="68"/>
      <c r="C7" s="68"/>
      <c r="D7" s="134"/>
      <c r="E7" s="70"/>
      <c r="F7" s="70"/>
      <c r="G7" s="70"/>
      <c r="H7" s="277"/>
    </row>
    <row r="8" spans="1:9" ht="13.2" thickBot="1" x14ac:dyDescent="0.35">
      <c r="B8" s="288"/>
      <c r="C8" s="288"/>
      <c r="D8" s="288"/>
      <c r="E8" s="289"/>
      <c r="F8" s="289"/>
      <c r="G8" s="289"/>
      <c r="H8" s="277"/>
    </row>
    <row r="9" spans="1:9" x14ac:dyDescent="0.3">
      <c r="B9" s="290"/>
      <c r="C9" s="290"/>
      <c r="D9" s="305"/>
      <c r="E9" s="305"/>
      <c r="F9" s="305"/>
      <c r="G9" s="305"/>
      <c r="H9" s="277"/>
    </row>
    <row r="10" spans="1:9" ht="17.399999999999999" x14ac:dyDescent="0.3">
      <c r="B10" s="292" t="s">
        <v>85</v>
      </c>
      <c r="C10" s="293"/>
      <c r="D10" s="294"/>
      <c r="E10" s="294"/>
      <c r="F10" s="294" t="s">
        <v>0</v>
      </c>
      <c r="G10" s="295" t="s">
        <v>0</v>
      </c>
      <c r="H10" s="277"/>
    </row>
    <row r="11" spans="1:9" x14ac:dyDescent="0.3">
      <c r="B11" s="311"/>
      <c r="C11" s="312"/>
      <c r="D11" s="312"/>
      <c r="E11" s="312"/>
      <c r="F11" s="312"/>
      <c r="G11" s="313"/>
      <c r="H11" s="277"/>
    </row>
    <row r="12" spans="1:9" x14ac:dyDescent="0.3">
      <c r="B12" s="314" t="s">
        <v>1</v>
      </c>
      <c r="C12" s="315">
        <v>3</v>
      </c>
      <c r="D12" s="312"/>
      <c r="E12" s="312"/>
      <c r="F12" s="312"/>
      <c r="G12" s="313"/>
      <c r="H12" s="277"/>
    </row>
    <row r="13" spans="1:9" ht="39" x14ac:dyDescent="0.3">
      <c r="B13" s="296" t="s">
        <v>2</v>
      </c>
      <c r="C13" s="308" t="s">
        <v>28</v>
      </c>
      <c r="D13" s="309" t="s">
        <v>3</v>
      </c>
      <c r="E13" s="308" t="s">
        <v>27</v>
      </c>
      <c r="F13" s="308" t="s">
        <v>29</v>
      </c>
      <c r="G13" s="322" t="s">
        <v>23</v>
      </c>
      <c r="H13" s="277"/>
    </row>
    <row r="14" spans="1:9" x14ac:dyDescent="0.3">
      <c r="B14" s="297"/>
      <c r="C14" s="316">
        <v>0</v>
      </c>
      <c r="D14" s="299">
        <v>0</v>
      </c>
      <c r="E14" s="300">
        <f>+C14*(1-D14)</f>
        <v>0</v>
      </c>
      <c r="F14" s="352">
        <f>+C12</f>
        <v>3</v>
      </c>
      <c r="G14" s="317">
        <f>+E14*F14</f>
        <v>0</v>
      </c>
      <c r="H14" s="277"/>
    </row>
    <row r="15" spans="1:9" ht="16.8" thickBot="1" x14ac:dyDescent="0.35">
      <c r="B15" s="301" t="s">
        <v>73</v>
      </c>
      <c r="C15" s="302"/>
      <c r="D15" s="302"/>
      <c r="E15" s="302"/>
      <c r="F15" s="318" t="s">
        <v>0</v>
      </c>
      <c r="G15" s="211">
        <f>SUM(G14:G14)</f>
        <v>0</v>
      </c>
      <c r="H15" s="277"/>
    </row>
    <row r="16" spans="1:9" ht="13.2" thickTop="1" x14ac:dyDescent="0.3">
      <c r="B16" s="290"/>
      <c r="C16" s="319" t="s">
        <v>30</v>
      </c>
      <c r="D16" s="290"/>
      <c r="E16" s="291"/>
      <c r="F16" s="291"/>
      <c r="G16" s="291"/>
      <c r="H16" s="277"/>
      <c r="I16" s="306"/>
    </row>
    <row r="17" spans="2:9 16384:16384" x14ac:dyDescent="0.3">
      <c r="B17" s="290"/>
      <c r="C17" s="319"/>
      <c r="D17" s="290"/>
      <c r="E17" s="291"/>
      <c r="F17" s="291"/>
      <c r="G17" s="291"/>
      <c r="H17" s="277"/>
      <c r="I17" s="306"/>
    </row>
    <row r="18" spans="2:9 16384:16384" x14ac:dyDescent="0.3">
      <c r="B18" s="320" t="s">
        <v>140</v>
      </c>
      <c r="C18" s="290"/>
      <c r="D18" s="290"/>
      <c r="E18" s="291"/>
      <c r="F18" s="291"/>
      <c r="G18" s="291"/>
      <c r="H18" s="277"/>
    </row>
    <row r="19" spans="2:9 16384:16384" ht="13.2" thickBot="1" x14ac:dyDescent="0.35">
      <c r="B19" s="321">
        <v>1</v>
      </c>
      <c r="C19" s="288"/>
      <c r="D19" s="288"/>
      <c r="E19" s="289"/>
      <c r="F19" s="289"/>
      <c r="G19" s="289"/>
      <c r="H19" s="277"/>
    </row>
    <row r="20" spans="2:9 16384:16384" x14ac:dyDescent="0.3">
      <c r="B20" s="290"/>
      <c r="C20" s="290"/>
      <c r="D20" s="305"/>
      <c r="E20" s="305"/>
      <c r="F20" s="305"/>
      <c r="G20" s="305"/>
      <c r="H20" s="277"/>
    </row>
    <row r="21" spans="2:9 16384:16384" ht="17.399999999999999" x14ac:dyDescent="0.3">
      <c r="B21" s="292" t="s">
        <v>86</v>
      </c>
      <c r="C21" s="293"/>
      <c r="D21" s="294"/>
      <c r="E21" s="294"/>
      <c r="F21" s="294" t="s">
        <v>0</v>
      </c>
      <c r="G21" s="295" t="s">
        <v>0</v>
      </c>
    </row>
    <row r="22" spans="2:9 16384:16384" x14ac:dyDescent="0.3">
      <c r="B22" s="311"/>
      <c r="C22" s="312"/>
      <c r="D22" s="312"/>
      <c r="E22" s="312"/>
      <c r="F22" s="312"/>
      <c r="G22" s="313"/>
    </row>
    <row r="23" spans="2:9 16384:16384" x14ac:dyDescent="0.3">
      <c r="B23" s="314" t="s">
        <v>1</v>
      </c>
      <c r="C23" s="315">
        <v>2</v>
      </c>
      <c r="D23" s="312"/>
      <c r="E23" s="312"/>
      <c r="F23" s="312"/>
      <c r="G23" s="313"/>
    </row>
    <row r="24" spans="2:9 16384:16384" ht="39" x14ac:dyDescent="0.3">
      <c r="B24" s="296" t="s">
        <v>2</v>
      </c>
      <c r="C24" s="308" t="s">
        <v>28</v>
      </c>
      <c r="D24" s="309" t="s">
        <v>3</v>
      </c>
      <c r="E24" s="308" t="s">
        <v>27</v>
      </c>
      <c r="F24" s="308" t="s">
        <v>29</v>
      </c>
      <c r="G24" s="322" t="s">
        <v>23</v>
      </c>
    </row>
    <row r="25" spans="2:9 16384:16384" x14ac:dyDescent="0.3">
      <c r="B25" s="297"/>
      <c r="C25" s="316">
        <v>0</v>
      </c>
      <c r="D25" s="299">
        <v>0</v>
      </c>
      <c r="E25" s="300">
        <f>+C25*(1-D25)</f>
        <v>0</v>
      </c>
      <c r="F25" s="352">
        <f>+C23</f>
        <v>2</v>
      </c>
      <c r="G25" s="317">
        <f>+E25*F25</f>
        <v>0</v>
      </c>
    </row>
    <row r="26" spans="2:9 16384:16384" ht="16.8" thickBot="1" x14ac:dyDescent="0.35">
      <c r="B26" s="301" t="s">
        <v>73</v>
      </c>
      <c r="C26" s="302"/>
      <c r="D26" s="302"/>
      <c r="E26" s="302"/>
      <c r="F26" s="318" t="s">
        <v>0</v>
      </c>
      <c r="G26" s="211">
        <f>SUM(G25:G25)</f>
        <v>0</v>
      </c>
    </row>
    <row r="27" spans="2:9 16384:16384" ht="13.2" thickTop="1" x14ac:dyDescent="0.3">
      <c r="B27" s="290"/>
      <c r="C27" s="319" t="s">
        <v>30</v>
      </c>
      <c r="D27" s="290"/>
      <c r="E27" s="291"/>
      <c r="F27" s="291"/>
      <c r="G27" s="291"/>
    </row>
    <row r="28" spans="2:9 16384:16384" x14ac:dyDescent="0.3">
      <c r="B28" s="290"/>
      <c r="C28" s="319"/>
      <c r="D28" s="290"/>
      <c r="E28" s="291"/>
      <c r="F28" s="291"/>
      <c r="G28" s="291"/>
    </row>
    <row r="29" spans="2:9 16384:16384" x14ac:dyDescent="0.3">
      <c r="B29" s="320" t="s">
        <v>140</v>
      </c>
      <c r="C29" s="290"/>
      <c r="D29" s="290"/>
      <c r="E29" s="291"/>
      <c r="F29" s="291"/>
      <c r="G29" s="291"/>
    </row>
    <row r="30" spans="2:9 16384:16384" ht="13.2" thickBot="1" x14ac:dyDescent="0.35">
      <c r="B30" s="288"/>
      <c r="C30" s="288"/>
      <c r="D30" s="288"/>
      <c r="E30" s="289"/>
      <c r="F30" s="289"/>
      <c r="G30" s="289"/>
    </row>
    <row r="31" spans="2:9 16384:16384" x14ac:dyDescent="0.3">
      <c r="B31" s="290"/>
      <c r="C31" s="290"/>
      <c r="D31" s="305"/>
      <c r="E31" s="305"/>
      <c r="F31" s="305"/>
      <c r="G31" s="305"/>
    </row>
    <row r="32" spans="2:9 16384:16384" ht="16.8" thickBot="1" x14ac:dyDescent="0.35">
      <c r="B32" s="301" t="s">
        <v>56</v>
      </c>
      <c r="C32" s="302"/>
      <c r="D32" s="302"/>
      <c r="E32" s="302"/>
      <c r="F32" s="318" t="s">
        <v>0</v>
      </c>
      <c r="G32" s="227">
        <f>+G26+G15</f>
        <v>0</v>
      </c>
      <c r="XFD32" s="475"/>
    </row>
    <row r="33" spans="2:7 16384:16384" ht="13.8" thickTop="1" thickBot="1" x14ac:dyDescent="0.35">
      <c r="B33" s="288"/>
      <c r="C33" s="288"/>
      <c r="D33" s="288"/>
      <c r="E33" s="289"/>
      <c r="F33" s="289"/>
      <c r="G33" s="289"/>
      <c r="XFD33" s="475"/>
    </row>
    <row r="34" spans="2:7 16384:16384" x14ac:dyDescent="0.3">
      <c r="B34" s="290"/>
      <c r="C34" s="290"/>
      <c r="D34" s="305"/>
      <c r="E34" s="305"/>
      <c r="F34" s="305"/>
      <c r="G34" s="305"/>
      <c r="XFD34" s="475"/>
    </row>
  </sheetData>
  <sheetProtection algorithmName="SHA-512" hashValue="0atilmkjG5+5/zslwEtrB8YMTQ0wx+cHF5HSIocX+FDKWlrQHzAssqVhfxi8WxI8/h4I7yXqc942u84w9r8aLQ==" saltValue="DoS6n6DyTOG/Qe7wWJH6fg==" spinCount="100000" sheet="1" objects="1" scenarios="1"/>
  <mergeCells count="1">
    <mergeCell ref="XFD32:XFD34"/>
  </mergeCells>
  <pageMargins left="0.75" right="0.75" top="0.51" bottom="0.46" header="0.5" footer="0.5"/>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Samenvatting</vt:lpstr>
      <vt:lpstr>0a. Eerste ORDER | special BID</vt:lpstr>
      <vt:lpstr>0b. Dimensonering</vt:lpstr>
      <vt:lpstr>1a Aanschaf Apparatuur</vt:lpstr>
      <vt:lpstr>1b Aanschaf Overige componenten</vt:lpstr>
      <vt:lpstr>2a Gebr. Prog. CENTRAAL</vt:lpstr>
      <vt:lpstr>2b Gebr. Prog. DECENTRAAL</vt:lpstr>
      <vt:lpstr>3. Kalibratie Dosimeters</vt:lpstr>
      <vt:lpstr>4. Opleiding-Training</vt:lpstr>
      <vt:lpstr>5. Product Specifieke Diensten</vt:lpstr>
      <vt:lpstr>EMVI-Grafiek</vt:lpstr>
      <vt:lpstr>DATA</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Pieter P.C. van Dorth</cp:lastModifiedBy>
  <dcterms:created xsi:type="dcterms:W3CDTF">2019-08-27T11:41:48Z</dcterms:created>
  <dcterms:modified xsi:type="dcterms:W3CDTF">2021-12-13T10:35:23Z</dcterms:modified>
</cp:coreProperties>
</file>