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Kostmgt\PF\60\6053\format aanbiedingsbegroting\Definitief\"/>
    </mc:Choice>
  </mc:AlternateContent>
  <xr:revisionPtr revIDLastSave="0" documentId="8_{5FD61B8D-9108-4E30-88E9-4CCE99EAA818}" xr6:coauthVersionLast="47" xr6:coauthVersionMax="47" xr10:uidLastSave="{00000000-0000-0000-0000-000000000000}"/>
  <bookViews>
    <workbookView xWindow="25974" yWindow="-109" windowWidth="26301" windowHeight="14305" xr2:uid="{D8BA331B-9397-4300-BA54-83C3B0447325}"/>
  </bookViews>
  <sheets>
    <sheet name="Totaal" sheetId="4" r:id="rId1"/>
    <sheet name="Metingen" sheetId="3" r:id="rId2"/>
    <sheet name="Stelpost" sheetId="8" r:id="rId3"/>
    <sheet name="Validatieovereenkomst" sheetId="9" r:id="rId4"/>
  </sheets>
  <definedNames>
    <definedName name="_xlnm.Print_Area" localSheetId="1">Metingen!$B$2:$J$70</definedName>
    <definedName name="_xlnm.Print_Area" localSheetId="2">Stelpost!$B$2:$K$26</definedName>
    <definedName name="_xlnm.Print_Area" localSheetId="0">Totaal!$B$2:$K$48</definedName>
    <definedName name="_xlnm.Print_Area" localSheetId="3">Validatieovereenkomst!$B$2:$K$29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3" l="1"/>
  <c r="I34" i="3"/>
  <c r="I21" i="3"/>
  <c r="J28" i="4" s="1"/>
  <c r="I19" i="3"/>
  <c r="H13" i="3" l="1"/>
  <c r="H14" i="3"/>
  <c r="H16" i="9"/>
  <c r="H16" i="8"/>
  <c r="H17" i="8"/>
  <c r="H15" i="8"/>
  <c r="H14" i="8"/>
  <c r="H13" i="8"/>
  <c r="I12" i="3" l="1"/>
  <c r="I16" i="9"/>
  <c r="I23" i="9" s="1"/>
  <c r="F43" i="3" l="1"/>
  <c r="F31" i="3"/>
  <c r="G29" i="3"/>
  <c r="F42" i="3"/>
  <c r="F30" i="3"/>
  <c r="F41" i="3"/>
  <c r="F29" i="3"/>
  <c r="F40" i="3"/>
  <c r="G43" i="3"/>
  <c r="G31" i="3"/>
  <c r="G42" i="3"/>
  <c r="G41" i="3"/>
  <c r="G30" i="3"/>
  <c r="F44" i="3"/>
  <c r="F32" i="3"/>
  <c r="E17" i="8"/>
  <c r="I17" i="8" s="1"/>
  <c r="E16" i="8"/>
  <c r="I16" i="8" s="1"/>
  <c r="E15" i="8"/>
  <c r="I15" i="8" s="1"/>
  <c r="E14" i="8"/>
  <c r="I14" i="8" s="1"/>
  <c r="E13" i="8"/>
  <c r="I13" i="8" s="1"/>
  <c r="I20" i="8" l="1"/>
  <c r="J26" i="4" s="1"/>
  <c r="J31" i="4" l="1"/>
  <c r="J32" i="4"/>
  <c r="J27" i="4"/>
  <c r="E33" i="3"/>
  <c r="D34" i="3" s="1"/>
  <c r="F60" i="3" l="1"/>
  <c r="G28" i="3"/>
  <c r="G44" i="3" l="1"/>
  <c r="G40" i="3"/>
  <c r="G32" i="3"/>
  <c r="F62" i="3"/>
  <c r="E45" i="3" l="1"/>
  <c r="D46" i="3" s="1"/>
  <c r="F28" i="3" l="1"/>
  <c r="F58" i="3"/>
  <c r="H58" i="3" l="1"/>
  <c r="I58" i="3"/>
  <c r="H42" i="3" l="1" a="1"/>
  <c r="H42" i="3" s="1"/>
  <c r="I42" i="3" s="1"/>
  <c r="H29" i="3" a="1"/>
  <c r="H29" i="3" s="1"/>
  <c r="I29" i="3" s="1"/>
  <c r="H43" i="3" a="1"/>
  <c r="H43" i="3" s="1"/>
  <c r="I43" i="3" s="1"/>
  <c r="H41" i="3" a="1"/>
  <c r="H41" i="3" s="1"/>
  <c r="I41" i="3" s="1"/>
  <c r="H31" i="3" a="1"/>
  <c r="H31" i="3" s="1"/>
  <c r="I31" i="3" s="1"/>
  <c r="H30" i="3" a="1"/>
  <c r="H30" i="3" s="1"/>
  <c r="I30" i="3" s="1"/>
  <c r="H28" i="3" a="1"/>
  <c r="H28" i="3" s="1"/>
  <c r="I28" i="3" s="1"/>
  <c r="H44" i="3" a="1"/>
  <c r="H44" i="3" s="1"/>
  <c r="I44" i="3" s="1"/>
  <c r="H40" i="3" a="1"/>
  <c r="H40" i="3" s="1"/>
  <c r="I40" i="3" s="1"/>
  <c r="H32" i="3" a="1"/>
  <c r="H32" i="3" s="1"/>
  <c r="I32" i="3" s="1"/>
  <c r="F61" i="3" a="1"/>
  <c r="F61" i="3" s="1"/>
  <c r="I33" i="3" l="1"/>
  <c r="I36" i="3" s="1"/>
  <c r="I45" i="3"/>
  <c r="J25" i="4" l="1"/>
  <c r="J24" i="4" s="1"/>
  <c r="F23" i="4" s="1"/>
  <c r="I48" i="3"/>
  <c r="J30" i="4" s="1"/>
  <c r="J29" i="4" s="1"/>
  <c r="F22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<sst xmlns="http://schemas.openxmlformats.org/spreadsheetml/2006/main" count="132" uniqueCount="94">
  <si>
    <t xml:space="preserve">Ja </t>
  </si>
  <si>
    <t>Aanbiedingsbegroting</t>
  </si>
  <si>
    <t>Nee</t>
  </si>
  <si>
    <t>Alle groene cellen "op alle tabbladen" dienen door de gegadigde te worden in gevuld.</t>
  </si>
  <si>
    <t>Deze aanbiedingsbegroting dient rechtsgeldig te worden ondertekend.</t>
  </si>
  <si>
    <t>Er mogen geen negatieve bedragen worden ingevuld.</t>
  </si>
  <si>
    <t>Het biljet aanbiedingsbegroting mag niet worden gewijzigd door de leverancier.</t>
  </si>
  <si>
    <t>Alle op te geven prijzen mogen de maximale tarieven niet overscheiden.</t>
  </si>
  <si>
    <t>Alle bedragen dienen te worden afgerond op 2 decimalen</t>
  </si>
  <si>
    <t>Detailbegrotingen dienen te worden bijgevoegd.</t>
  </si>
  <si>
    <t>Algemeen deel</t>
  </si>
  <si>
    <t>Project:</t>
  </si>
  <si>
    <t>Wissel- en Spoorinspectie</t>
  </si>
  <si>
    <t>TN nummer:</t>
  </si>
  <si>
    <t>Versie:</t>
  </si>
  <si>
    <t>V1.1</t>
  </si>
  <si>
    <t>Inschrijfsom</t>
  </si>
  <si>
    <t>Werkpakket 1 (ca 60%)</t>
  </si>
  <si>
    <t>Metingen</t>
  </si>
  <si>
    <t>Stelpost</t>
  </si>
  <si>
    <t>Validatieovereenkomst</t>
  </si>
  <si>
    <t>Werkpakket 2 (ca 40%)</t>
  </si>
  <si>
    <t>Ondertekening:</t>
  </si>
  <si>
    <t>Organisatie:</t>
  </si>
  <si>
    <t>….</t>
  </si>
  <si>
    <t>Telefoon nummer:</t>
  </si>
  <si>
    <t>Naam:</t>
  </si>
  <si>
    <t>…</t>
  </si>
  <si>
    <t>Functie:</t>
  </si>
  <si>
    <t>Plaats:</t>
  </si>
  <si>
    <t>Datum:</t>
  </si>
  <si>
    <t>Handtekening</t>
  </si>
  <si>
    <t>Aanbiedingsbegroting "Wissel- en Spoorinspectie"</t>
  </si>
  <si>
    <t>alle groen gemarkeerde velden in te vullen door gegadigde.</t>
  </si>
  <si>
    <t>Het aantal benoemde inzetten is t.b.v. beoordeling inschrijving, hieraan kunnen geen rechten worden ontleend.</t>
  </si>
  <si>
    <t>Metingen, fysieke meting/inwinnen,analyseren, verwerken, opleveren data.</t>
  </si>
  <si>
    <t>Basis Inzetprijs , gebaseerd op een aantal inzetten van 80 per jaar</t>
  </si>
  <si>
    <t>maximale prijs</t>
  </si>
  <si>
    <t>I</t>
  </si>
  <si>
    <t>Fysiek meting en inwinning *</t>
  </si>
  <si>
    <t>II</t>
  </si>
  <si>
    <t>Analyseren, verwerken, opleveren data **</t>
  </si>
  <si>
    <t>*Gegadigde dient hier alle kosten op te nemen voor de inzet van het meetvoertuig, All-In prijs, inclusief meetsystemen, personeel ten behoeve rijden/meten, voorbereiding, plannen, brandstof, transporten, onderhoud.</t>
  </si>
  <si>
    <t>**Gegadigde dient hier alle kosten op te geven die nodig zijn voor het analyseren, verwerken en raporteren van van de meting, en opleveren meetdata.</t>
  </si>
  <si>
    <t>Bijkomde kosten per inzet t.b.v. rijden op ERTMS baanvakken ***</t>
  </si>
  <si>
    <t xml:space="preserve">*** Gegadigde dient hier, indien van toepassing, de bijkomende kosten voor het rijden op ERTMS baanvakken per inzet op te geven. </t>
  </si>
  <si>
    <t>In bovenstaande op te geven prijzen moeten alle overige en bijkomende kosten zijn opgenomen, meer of andere kosten, verbonden aan het leveren van deze dienst worden niet vergoed.</t>
  </si>
  <si>
    <t>Berekening t.b.v. Werkpakket 1</t>
  </si>
  <si>
    <t>aantal inzetten</t>
  </si>
  <si>
    <t>Basis inzetprijs</t>
  </si>
  <si>
    <t>berekend</t>
  </si>
  <si>
    <t>te hanteren Inzetprijs</t>
  </si>
  <si>
    <t>totaal</t>
  </si>
  <si>
    <t>Meetinzet</t>
  </si>
  <si>
    <t>Totaal</t>
  </si>
  <si>
    <t>kosten i.v.m. ERTMS baanvakken</t>
  </si>
  <si>
    <t>(5% van het aantal inzetten)</t>
  </si>
  <si>
    <t xml:space="preserve">Inschrijfsom Werkpakket 1 </t>
  </si>
  <si>
    <t>Berekening t.b.v. Werkpakket 2</t>
  </si>
  <si>
    <t xml:space="preserve">Inschrijfsom Werkpakket 2 </t>
  </si>
  <si>
    <t>Berekening  t.b.v. te hanteren inzetprijs.</t>
  </si>
  <si>
    <t>De te hanteren inzetprijs wordt vastgesteld op basis van het werkelijk aantal inzetten per jaar:</t>
  </si>
  <si>
    <r>
      <t>Indien meer inzetten worden afgenomen dan 80</t>
    </r>
    <r>
      <rPr>
        <sz val="8"/>
        <color rgb="FFFF0000"/>
        <rFont val="Calibri"/>
        <family val="2"/>
      </rPr>
      <t xml:space="preserve"> </t>
    </r>
    <r>
      <rPr>
        <sz val="8"/>
        <rFont val="Calibri"/>
        <family val="2"/>
      </rPr>
      <t>zal de Basis inzetprijs naar beneden worden bijgesteld met - 0,42% per inzet, tot een maximum van -8%.</t>
    </r>
  </si>
  <si>
    <r>
      <t>Indien minder dan 80</t>
    </r>
    <r>
      <rPr>
        <sz val="8"/>
        <color rgb="FFFF0000"/>
        <rFont val="Calibri"/>
        <family val="2"/>
      </rPr>
      <t xml:space="preserve"> </t>
    </r>
    <r>
      <rPr>
        <sz val="8"/>
        <color theme="1"/>
        <rFont val="Calibri"/>
        <family val="2"/>
      </rPr>
      <t xml:space="preserve">inzetten worden afgenomen </t>
    </r>
    <r>
      <rPr>
        <sz val="8"/>
        <rFont val="Calibri"/>
        <family val="2"/>
      </rPr>
      <t>zal de Basis Inzetprijs naar boven worden bijgesteld met  0,42 % per inzet, tot een maximum van +8 %.</t>
    </r>
  </si>
  <si>
    <t>maximaal tarief</t>
  </si>
  <si>
    <t>minimaal tarief</t>
  </si>
  <si>
    <t>Basis aantal inzetten</t>
  </si>
  <si>
    <t>Werkelijk aantal inzetten</t>
  </si>
  <si>
    <t>Berekende inzetprijs</t>
  </si>
  <si>
    <t xml:space="preserve"> </t>
  </si>
  <si>
    <t>bijkomende kosten per inzet, indien gereden wordt op ERTMS baanvakken</t>
  </si>
  <si>
    <t>De opgegeven hoeveelheid inzetten betreft nadrukkelijk geen afnamegarantie.</t>
  </si>
  <si>
    <t>De op te geven Basis inzetprijs is op basis van 80 inzetten per jaar, bij meer of minder inzetten wordt de Basis inzetprijs aangepast conform "Berekening t.b.v. te hanteren inzetprijs"</t>
  </si>
  <si>
    <t>Alle prijzen = prijspeil 2023, exclusief BTW</t>
  </si>
  <si>
    <t>Het aantal benoemde uren is t.b.v. beoordeling inschrijving, hieraan kunnen geen rechten worden ontleend.</t>
  </si>
  <si>
    <t>Tarieven ten behoeve van de stelpost Annex 10, artikel 3.1</t>
  </si>
  <si>
    <t>aantal uren</t>
  </si>
  <si>
    <t>Tarief</t>
  </si>
  <si>
    <t>sub totaal</t>
  </si>
  <si>
    <t>Senior adviseur of projectleider</t>
  </si>
  <si>
    <t>Data Analist</t>
  </si>
  <si>
    <t>Sofware architect</t>
  </si>
  <si>
    <t>Software ontwikkelaar</t>
  </si>
  <si>
    <t>Software tester</t>
  </si>
  <si>
    <t>Inschrijfsom Stelpost</t>
  </si>
  <si>
    <t>De op te geven tarieven zijn van toepassing op de gehele looptijd.</t>
  </si>
  <si>
    <t>Aanspraak eenmalige vergoeding validatie Overeenkomst</t>
  </si>
  <si>
    <t>ProRail stelt eenmalig een maximale vergoeding ter beschikking ten behoeven van de validatieovereenkomst.</t>
  </si>
  <si>
    <t>Aanspraak op deze vergoeding is alleen van toepassing als de validatie succesvol is afgerond en geaccepteerd door ProRail.</t>
  </si>
  <si>
    <t>maximale vergoeding</t>
  </si>
  <si>
    <t>Aanspraak eenmalige vergoeding validatieovereenkomst</t>
  </si>
  <si>
    <t>Inschrijfsom Validatie Overeenkomst</t>
  </si>
  <si>
    <t>Indien beide percelen aan 1 partij worden gegund wordt de vergoeding 1x toegekend.</t>
  </si>
  <si>
    <t>Alle prijzen exclusief BTW, De inschrijfsom voor de validatie overeenkomst wordt niet geïndexeerd.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</si>
</sst>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</numFmts>
  <fonts count="40"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6"/>
      <color theme="1"/>
      <name val="Calibri"/>
      <family val="2"/>
    </font>
    <font>
      <sz val="10"/>
      <color theme="6" tint="0.79998168889431442"/>
      <name val="Arial"/>
      <family val="2"/>
    </font>
    <font>
      <b/>
      <sz val="18"/>
      <color theme="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i/>
      <sz val="8"/>
      <name val="Calibri"/>
      <family val="2"/>
    </font>
    <font>
      <i/>
      <sz val="8"/>
      <color theme="0" tint="-0.499984740745262"/>
      <name val="Calibri"/>
      <family val="2"/>
    </font>
    <font>
      <i/>
      <sz val="8"/>
      <color rgb="FFFF0000"/>
      <name val="Calibri"/>
      <family val="2"/>
    </font>
    <font>
      <i/>
      <sz val="8"/>
      <color theme="1"/>
      <name val="Calibri"/>
      <family val="2"/>
    </font>
    <font>
      <b/>
      <i/>
      <sz val="8"/>
      <color theme="1"/>
      <name val="Calibri"/>
      <family val="2"/>
    </font>
    <font>
      <b/>
      <sz val="14"/>
      <color theme="1"/>
      <name val="Calibri"/>
      <family val="2"/>
    </font>
    <font>
      <b/>
      <i/>
      <sz val="9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rgb="FFFF0000"/>
      <name val="Calibri"/>
      <family val="2"/>
    </font>
    <font>
      <i/>
      <sz val="8"/>
      <color theme="0" tint="-0.249977111117893"/>
      <name val="Calibri"/>
      <family val="2"/>
    </font>
    <font>
      <b/>
      <i/>
      <sz val="9"/>
      <color rgb="FFFF0000"/>
      <name val="Arial"/>
      <family val="2"/>
    </font>
    <font>
      <b/>
      <i/>
      <sz val="8"/>
      <name val="Calibri"/>
      <family val="2"/>
    </font>
    <font>
      <b/>
      <sz val="8"/>
      <color theme="0" tint="-0.499984740745262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6" tint="0.7999816888943144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</cellStyleXfs>
  <cellXfs count="211">
    <xf numFmtId="0" fontId="0" fillId="0" borderId="0" xfId="0"/>
    <xf numFmtId="0" fontId="0" fillId="4" borderId="0" xfId="0" applyFill="1"/>
    <xf numFmtId="0" fontId="0" fillId="4" borderId="0" xfId="0" applyFill="1" applyAlignment="1">
      <alignment horizontal="left"/>
    </xf>
    <xf numFmtId="0" fontId="4" fillId="4" borderId="0" xfId="0" applyFont="1" applyFill="1"/>
    <xf numFmtId="0" fontId="0" fillId="4" borderId="16" xfId="0" applyFill="1" applyBorder="1"/>
    <xf numFmtId="0" fontId="0" fillId="4" borderId="17" xfId="0" applyFill="1" applyBorder="1" applyAlignment="1">
      <alignment horizontal="left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0" xfId="0" applyFill="1" applyAlignment="1">
      <alignment textRotation="90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7" fillId="4" borderId="0" xfId="0" applyFont="1" applyFill="1" applyAlignment="1">
      <alignment horizontal="left"/>
    </xf>
    <xf numFmtId="0" fontId="8" fillId="4" borderId="0" xfId="0" applyFont="1" applyFill="1"/>
    <xf numFmtId="0" fontId="10" fillId="4" borderId="0" xfId="3" applyFont="1" applyFill="1"/>
    <xf numFmtId="164" fontId="0" fillId="4" borderId="0" xfId="0" applyNumberFormat="1" applyFill="1" applyAlignment="1">
      <alignment horizontal="left" wrapText="1"/>
    </xf>
    <xf numFmtId="0" fontId="0" fillId="4" borderId="0" xfId="0" applyFill="1" applyAlignment="1">
      <alignment wrapText="1"/>
    </xf>
    <xf numFmtId="164" fontId="0" fillId="4" borderId="0" xfId="2" applyNumberFormat="1" applyFont="1" applyFill="1"/>
    <xf numFmtId="44" fontId="0" fillId="4" borderId="0" xfId="0" applyNumberFormat="1" applyFill="1"/>
    <xf numFmtId="44" fontId="0" fillId="4" borderId="0" xfId="1" applyFont="1" applyFill="1"/>
    <xf numFmtId="0" fontId="0" fillId="4" borderId="24" xfId="0" applyFill="1" applyBorder="1"/>
    <xf numFmtId="0" fontId="0" fillId="4" borderId="25" xfId="0" applyFill="1" applyBorder="1" applyAlignment="1">
      <alignment horizontal="left"/>
    </xf>
    <xf numFmtId="0" fontId="0" fillId="4" borderId="25" xfId="0" applyFill="1" applyBorder="1"/>
    <xf numFmtId="0" fontId="0" fillId="4" borderId="26" xfId="0" applyFill="1" applyBorder="1"/>
    <xf numFmtId="0" fontId="7" fillId="4" borderId="0" xfId="0" applyFont="1" applyFill="1" applyAlignment="1">
      <alignment horizontal="left" wrapText="1"/>
    </xf>
    <xf numFmtId="44" fontId="7" fillId="4" borderId="0" xfId="0" applyNumberFormat="1" applyFont="1" applyFill="1"/>
    <xf numFmtId="0" fontId="11" fillId="4" borderId="0" xfId="0" applyFont="1" applyFill="1" applyAlignment="1">
      <alignment horizontal="center" wrapText="1"/>
    </xf>
    <xf numFmtId="0" fontId="0" fillId="4" borderId="0" xfId="0" applyFill="1" applyAlignment="1">
      <alignment vertical="top"/>
    </xf>
    <xf numFmtId="0" fontId="14" fillId="4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7" fontId="0" fillId="2" borderId="0" xfId="1" applyNumberFormat="1" applyFont="1" applyFill="1" applyAlignment="1">
      <alignment horizontal="center" vertical="center"/>
    </xf>
    <xf numFmtId="7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7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7" fontId="0" fillId="2" borderId="28" xfId="0" applyNumberFormat="1" applyFill="1" applyBorder="1" applyAlignment="1">
      <alignment horizontal="center" vertical="center"/>
    </xf>
    <xf numFmtId="9" fontId="0" fillId="2" borderId="28" xfId="2" applyFont="1" applyFill="1" applyBorder="1" applyAlignment="1">
      <alignment horizontal="center" vertical="center"/>
    </xf>
    <xf numFmtId="0" fontId="0" fillId="2" borderId="27" xfId="0" applyFill="1" applyBorder="1" applyAlignment="1">
      <alignment horizontal="left" vertical="center"/>
    </xf>
    <xf numFmtId="0" fontId="12" fillId="4" borderId="0" xfId="0" applyFont="1" applyFill="1" applyAlignment="1">
      <alignment horizontal="right"/>
    </xf>
    <xf numFmtId="0" fontId="7" fillId="4" borderId="0" xfId="0" applyFont="1" applyFill="1"/>
    <xf numFmtId="0" fontId="15" fillId="2" borderId="0" xfId="0" applyFont="1" applyFill="1" applyAlignment="1">
      <alignment horizontal="center" vertical="center"/>
    </xf>
    <xf numFmtId="7" fontId="15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7" fontId="21" fillId="2" borderId="0" xfId="0" applyNumberFormat="1" applyFont="1" applyFill="1" applyAlignment="1">
      <alignment horizontal="center" vertical="center"/>
    </xf>
    <xf numFmtId="7" fontId="0" fillId="2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2" fillId="2" borderId="2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0" fillId="5" borderId="0" xfId="0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44" fontId="0" fillId="2" borderId="0" xfId="0" applyNumberForma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4" fontId="0" fillId="2" borderId="5" xfId="0" applyNumberForma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7" fontId="1" fillId="2" borderId="28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7" fontId="17" fillId="2" borderId="6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6" fillId="4" borderId="0" xfId="0" applyFont="1" applyFill="1"/>
    <xf numFmtId="0" fontId="27" fillId="4" borderId="0" xfId="0" applyFont="1" applyFill="1" applyAlignment="1">
      <alignment horizontal="left" wrapText="1"/>
    </xf>
    <xf numFmtId="7" fontId="27" fillId="4" borderId="15" xfId="0" applyNumberFormat="1" applyFont="1" applyFill="1" applyBorder="1"/>
    <xf numFmtId="0" fontId="28" fillId="4" borderId="0" xfId="0" applyFont="1" applyFill="1" applyAlignment="1">
      <alignment horizontal="left" wrapText="1"/>
    </xf>
    <xf numFmtId="0" fontId="19" fillId="4" borderId="19" xfId="0" applyFont="1" applyFill="1" applyBorder="1"/>
    <xf numFmtId="0" fontId="29" fillId="4" borderId="0" xfId="0" applyFont="1" applyFill="1" applyAlignment="1">
      <alignment horizontal="left"/>
    </xf>
    <xf numFmtId="7" fontId="30" fillId="4" borderId="15" xfId="0" applyNumberFormat="1" applyFont="1" applyFill="1" applyBorder="1" applyAlignment="1">
      <alignment horizontal="center"/>
    </xf>
    <xf numFmtId="0" fontId="31" fillId="4" borderId="0" xfId="0" applyFont="1" applyFill="1" applyAlignment="1">
      <alignment horizontal="left" vertical="top" wrapText="1"/>
    </xf>
    <xf numFmtId="0" fontId="19" fillId="4" borderId="0" xfId="0" applyFont="1" applyFill="1"/>
    <xf numFmtId="0" fontId="19" fillId="4" borderId="20" xfId="0" applyFont="1" applyFill="1" applyBorder="1"/>
    <xf numFmtId="0" fontId="19" fillId="4" borderId="0" xfId="0" applyFont="1" applyFill="1" applyAlignment="1">
      <alignment textRotation="90"/>
    </xf>
    <xf numFmtId="0" fontId="17" fillId="2" borderId="2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7" fontId="0" fillId="2" borderId="3" xfId="0" applyNumberForma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21" fillId="2" borderId="28" xfId="0" applyFont="1" applyFill="1" applyBorder="1" applyAlignment="1">
      <alignment horizontal="center" vertical="center"/>
    </xf>
    <xf numFmtId="7" fontId="21" fillId="2" borderId="28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7" fontId="17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165" fontId="22" fillId="2" borderId="0" xfId="0" applyNumberFormat="1" applyFont="1" applyFill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/>
    </xf>
    <xf numFmtId="7" fontId="16" fillId="7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17" fillId="2" borderId="2" xfId="0" applyFont="1" applyFill="1" applyBorder="1" applyAlignment="1">
      <alignment horizontal="right" vertical="center"/>
    </xf>
    <xf numFmtId="7" fontId="22" fillId="0" borderId="0" xfId="0" applyNumberFormat="1" applyFont="1" applyAlignment="1">
      <alignment horizontal="right" vertical="center"/>
    </xf>
    <xf numFmtId="0" fontId="32" fillId="2" borderId="0" xfId="0" applyFont="1" applyFill="1" applyAlignment="1">
      <alignment horizontal="center" vertical="center"/>
    </xf>
    <xf numFmtId="7" fontId="32" fillId="2" borderId="0" xfId="0" applyNumberFormat="1" applyFont="1" applyFill="1" applyAlignment="1">
      <alignment horizontal="center" vertical="center"/>
    </xf>
    <xf numFmtId="7" fontId="0" fillId="5" borderId="28" xfId="0" applyNumberFormat="1" applyFill="1" applyBorder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8" borderId="0" xfId="0" applyFill="1"/>
    <xf numFmtId="0" fontId="0" fillId="4" borderId="19" xfId="0" applyFill="1" applyBorder="1" applyAlignment="1">
      <alignment horizontal="right"/>
    </xf>
    <xf numFmtId="0" fontId="7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11" fillId="4" borderId="0" xfId="0" applyFont="1" applyFill="1" applyAlignment="1">
      <alignment horizontal="right" wrapText="1"/>
    </xf>
    <xf numFmtId="0" fontId="28" fillId="4" borderId="0" xfId="0" applyFont="1" applyFill="1" applyAlignment="1">
      <alignment horizontal="right" wrapText="1"/>
    </xf>
    <xf numFmtId="0" fontId="0" fillId="4" borderId="20" xfId="0" applyFill="1" applyBorder="1" applyAlignment="1">
      <alignment horizontal="right"/>
    </xf>
    <xf numFmtId="0" fontId="0" fillId="4" borderId="0" xfId="0" applyFill="1" applyAlignment="1">
      <alignment horizontal="right" wrapText="1"/>
    </xf>
    <xf numFmtId="164" fontId="0" fillId="4" borderId="0" xfId="2" applyNumberFormat="1" applyFont="1" applyFill="1" applyAlignment="1">
      <alignment horizontal="right"/>
    </xf>
    <xf numFmtId="7" fontId="26" fillId="4" borderId="0" xfId="0" applyNumberFormat="1" applyFont="1" applyFill="1" applyAlignment="1">
      <alignment horizontal="left"/>
    </xf>
    <xf numFmtId="0" fontId="17" fillId="2" borderId="1" xfId="0" applyFont="1" applyFill="1" applyBorder="1" applyAlignment="1">
      <alignment horizontal="center" vertical="center"/>
    </xf>
    <xf numFmtId="0" fontId="33" fillId="4" borderId="0" xfId="0" applyFont="1" applyFill="1" applyAlignment="1">
      <alignment horizontal="right"/>
    </xf>
    <xf numFmtId="0" fontId="1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165" fontId="34" fillId="2" borderId="0" xfId="0" applyNumberFormat="1" applyFont="1" applyFill="1" applyAlignment="1">
      <alignment horizontal="center" vertical="center"/>
    </xf>
    <xf numFmtId="7" fontId="22" fillId="2" borderId="0" xfId="0" applyNumberFormat="1" applyFont="1" applyFill="1" applyAlignment="1">
      <alignment horizontal="right" vertical="center"/>
    </xf>
    <xf numFmtId="7" fontId="16" fillId="2" borderId="28" xfId="0" applyNumberFormat="1" applyFont="1" applyFill="1" applyBorder="1" applyAlignment="1">
      <alignment horizontal="center" vertical="center"/>
    </xf>
    <xf numFmtId="165" fontId="14" fillId="2" borderId="0" xfId="0" applyNumberFormat="1" applyFont="1" applyFill="1" applyAlignment="1">
      <alignment horizontal="center" vertical="center"/>
    </xf>
    <xf numFmtId="7" fontId="27" fillId="2" borderId="0" xfId="0" applyNumberFormat="1" applyFont="1" applyFill="1" applyAlignment="1">
      <alignment horizontal="center" vertical="center"/>
    </xf>
    <xf numFmtId="0" fontId="0" fillId="2" borderId="28" xfId="0" applyFill="1" applyBorder="1" applyAlignment="1">
      <alignment horizontal="left" vertical="center"/>
    </xf>
    <xf numFmtId="7" fontId="0" fillId="2" borderId="28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165" fontId="0" fillId="5" borderId="0" xfId="0" applyNumberFormat="1" applyFill="1" applyAlignment="1" applyProtection="1">
      <alignment horizontal="center" vertical="center"/>
      <protection locked="0"/>
    </xf>
    <xf numFmtId="0" fontId="17" fillId="2" borderId="2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right" vertical="center"/>
    </xf>
    <xf numFmtId="0" fontId="17" fillId="2" borderId="2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36" fillId="4" borderId="0" xfId="0" applyFont="1" applyFill="1"/>
    <xf numFmtId="0" fontId="37" fillId="4" borderId="0" xfId="0" applyFont="1" applyFill="1" applyAlignment="1">
      <alignment horizontal="left" wrapText="1"/>
    </xf>
    <xf numFmtId="7" fontId="37" fillId="4" borderId="15" xfId="0" applyNumberFormat="1" applyFont="1" applyFill="1" applyBorder="1"/>
    <xf numFmtId="7" fontId="35" fillId="2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0" fillId="2" borderId="27" xfId="0" applyFill="1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4" fillId="4" borderId="0" xfId="0" applyFont="1" applyFill="1"/>
    <xf numFmtId="0" fontId="38" fillId="4" borderId="0" xfId="0" applyFont="1" applyFill="1"/>
    <xf numFmtId="0" fontId="15" fillId="4" borderId="0" xfId="0" applyFont="1" applyFill="1"/>
    <xf numFmtId="7" fontId="39" fillId="4" borderId="0" xfId="0" applyNumberFormat="1" applyFont="1" applyFill="1"/>
    <xf numFmtId="7" fontId="35" fillId="2" borderId="28" xfId="0" applyNumberFormat="1" applyFont="1" applyFill="1" applyBorder="1" applyAlignment="1">
      <alignment horizontal="left" vertical="center"/>
    </xf>
    <xf numFmtId="7" fontId="35" fillId="2" borderId="28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top" wrapText="1"/>
    </xf>
    <xf numFmtId="1" fontId="10" fillId="4" borderId="0" xfId="3" applyNumberFormat="1" applyFont="1" applyFill="1" applyAlignment="1">
      <alignment horizontal="left"/>
    </xf>
    <xf numFmtId="0" fontId="15" fillId="0" borderId="0" xfId="0" applyFont="1" applyAlignment="1">
      <alignment horizontal="left"/>
    </xf>
    <xf numFmtId="7" fontId="12" fillId="4" borderId="0" xfId="0" applyNumberFormat="1" applyFont="1" applyFill="1" applyAlignment="1">
      <alignment horizontal="right"/>
    </xf>
    <xf numFmtId="0" fontId="13" fillId="0" borderId="0" xfId="0" applyFont="1" applyAlignment="1">
      <alignment horizontal="right"/>
    </xf>
    <xf numFmtId="0" fontId="14" fillId="4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0" fillId="2" borderId="0" xfId="0" applyFont="1" applyFill="1" applyAlignment="1">
      <alignment horizontal="left" vertical="center" wrapText="1"/>
    </xf>
    <xf numFmtId="0" fontId="22" fillId="2" borderId="28" xfId="0" applyFont="1" applyFill="1" applyBorder="1" applyAlignment="1">
      <alignment horizontal="left" vertical="center" wrapText="1"/>
    </xf>
    <xf numFmtId="0" fontId="23" fillId="0" borderId="28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2" borderId="0" xfId="0" applyFont="1" applyFill="1" applyAlignment="1">
      <alignment horizontal="left" vertical="center" wrapText="1"/>
    </xf>
    <xf numFmtId="0" fontId="23" fillId="2" borderId="28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28" xfId="0" applyFill="1" applyBorder="1" applyAlignment="1">
      <alignment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9" fillId="4" borderId="0" xfId="0" applyFont="1" applyFill="1" applyAlignment="1"/>
    <xf numFmtId="0" fontId="19" fillId="0" borderId="0" xfId="0" applyFont="1" applyAlignment="1"/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3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16" fontId="0" fillId="3" borderId="21" xfId="0" applyNumberFormat="1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4">
    <cellStyle name="Procent" xfId="2" builtinId="5"/>
    <cellStyle name="Standaard" xfId="0" builtinId="0"/>
    <cellStyle name="Standaard 3" xfId="3" xr:uid="{2AA00738-8330-49AD-93A4-F3C09A0FD545}"/>
    <cellStyle name="Valuta" xfId="1" builtinId="4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1D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586155</xdr:colOff>
      <xdr:row>1</xdr:row>
      <xdr:rowOff>279574</xdr:rowOff>
    </xdr:from>
    <xdr:to>
      <xdr:col>9</xdr:col>
      <xdr:colOff>686382</xdr:colOff>
      <xdr:row>4</xdr:row>
      <xdr:rowOff>77443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F1C61D4-41E8-4082-81CA-5D60B3697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144" y="469355"/>
          <a:ext cx="1420068" cy="35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55D4-5753-4D16-8A0E-7F52F38BE4EF}">
  <sheetPr>
    <pageSetUpPr fitToPage="1"/>
  </sheetPr>
  <dimension ref="B1:Z62"/>
  <sheetViews>
    <sheetView tabSelected="1" workbookViewId="0">
      <selection activeCell="E19" sqref="E19"/>
    </sheetView>
  </sheetViews>
  <sheetFormatPr defaultColWidth="9.5" defaultRowHeight="10.9"/>
  <cols>
    <col min="1" max="2" width="2" style="1" customWidth="1"/>
    <col min="3" max="3" width="6.5" style="2" customWidth="1"/>
    <col min="4" max="4" width="24.5" style="1" customWidth="1"/>
    <col min="5" max="5" width="8.5" style="1" customWidth="1"/>
    <col min="6" max="6" width="46.83203125" style="1" customWidth="1"/>
    <col min="7" max="7" width="3.5" style="1" customWidth="1"/>
    <col min="8" max="8" width="22.33203125" style="1" customWidth="1"/>
    <col min="9" max="9" width="3.5" style="1" customWidth="1"/>
    <col min="10" max="10" width="28.5" style="1" customWidth="1"/>
    <col min="11" max="11" width="2.5" style="1" customWidth="1"/>
    <col min="12" max="16" width="10.5" style="1" customWidth="1"/>
    <col min="17" max="20" width="9.5" style="1"/>
    <col min="21" max="22" width="10.5" style="1" customWidth="1"/>
    <col min="23" max="24" width="9.5" style="1"/>
    <col min="25" max="28" width="10.5" style="1" customWidth="1"/>
    <col min="29" max="16384" width="9.5" style="1"/>
  </cols>
  <sheetData>
    <row r="1" spans="2:26" ht="15" customHeight="1" thickBot="1">
      <c r="M1" s="3" t="s">
        <v>0</v>
      </c>
    </row>
    <row r="2" spans="2:26" ht="22.7" customHeight="1" thickTop="1">
      <c r="B2" s="4"/>
      <c r="C2" s="5"/>
      <c r="D2" s="152" t="s">
        <v>1</v>
      </c>
      <c r="E2" s="152"/>
      <c r="F2" s="152"/>
      <c r="G2" s="152"/>
      <c r="H2" s="152"/>
      <c r="I2" s="152"/>
      <c r="J2" s="152"/>
      <c r="K2" s="6"/>
      <c r="M2" s="3" t="s">
        <v>2</v>
      </c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spans="2:26">
      <c r="B3" s="7"/>
      <c r="D3" s="153"/>
      <c r="E3" s="153"/>
      <c r="F3" s="153"/>
      <c r="G3" s="153"/>
      <c r="H3" s="153"/>
      <c r="I3" s="153"/>
      <c r="J3" s="153"/>
      <c r="K3" s="8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spans="2:26">
      <c r="B4" s="7"/>
      <c r="D4" s="109" t="s">
        <v>3</v>
      </c>
      <c r="E4" s="109"/>
      <c r="F4" s="109"/>
      <c r="K4" s="8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spans="2:26">
      <c r="B5" s="7"/>
      <c r="D5" s="146"/>
      <c r="K5" s="8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spans="2:26">
      <c r="B6" s="7"/>
      <c r="K6" s="8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spans="2:26" ht="11.25">
      <c r="B7" s="7"/>
      <c r="D7" s="1" t="s">
        <v>4</v>
      </c>
      <c r="K7" s="8"/>
    </row>
    <row r="8" spans="2:26">
      <c r="B8" s="7"/>
      <c r="D8" s="1" t="s">
        <v>5</v>
      </c>
      <c r="K8" s="8"/>
      <c r="M8" s="9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spans="2:26">
      <c r="B9" s="7"/>
      <c r="D9" s="1" t="s">
        <v>6</v>
      </c>
      <c r="K9" s="8"/>
      <c r="M9" s="9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spans="2:26" ht="11.1" customHeight="1">
      <c r="B10" s="7"/>
      <c r="D10" s="1" t="s">
        <v>7</v>
      </c>
      <c r="K10" s="8"/>
      <c r="M10" s="9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spans="2:26">
      <c r="B11" s="7"/>
      <c r="D11" s="155" t="s">
        <v>8</v>
      </c>
      <c r="E11" s="155"/>
      <c r="F11" s="155"/>
      <c r="G11" s="155"/>
      <c r="H11" s="155"/>
      <c r="I11" s="155"/>
      <c r="J11" s="10"/>
      <c r="K11" s="8"/>
      <c r="M11" s="9"/>
    </row>
    <row r="12" spans="2:26">
      <c r="B12" s="7"/>
      <c r="D12" s="155" t="s">
        <v>9</v>
      </c>
      <c r="E12" s="155"/>
      <c r="F12" s="155"/>
      <c r="G12" s="155"/>
      <c r="H12" s="155"/>
      <c r="I12" s="155"/>
      <c r="J12" s="10"/>
      <c r="K12" s="8"/>
      <c r="M12" s="9"/>
    </row>
    <row r="13" spans="2:26">
      <c r="B13" s="7"/>
      <c r="D13" s="11"/>
      <c r="E13" s="10"/>
      <c r="F13" s="10"/>
      <c r="G13" s="10"/>
      <c r="H13" s="10"/>
      <c r="I13" s="10"/>
      <c r="J13" s="10"/>
      <c r="K13" s="8"/>
      <c r="M13" s="9"/>
    </row>
    <row r="14" spans="2:26">
      <c r="B14" s="7"/>
      <c r="D14" s="10"/>
      <c r="E14" s="10"/>
      <c r="F14" s="10"/>
      <c r="G14" s="10"/>
      <c r="H14" s="10"/>
      <c r="I14" s="10"/>
      <c r="J14" s="10"/>
      <c r="K14" s="8"/>
      <c r="M14" s="9"/>
    </row>
    <row r="15" spans="2:26" ht="14.25">
      <c r="B15" s="7"/>
      <c r="C15" s="12">
        <v>1</v>
      </c>
      <c r="D15" s="13" t="s">
        <v>10</v>
      </c>
      <c r="K15" s="8"/>
      <c r="M15" s="9"/>
    </row>
    <row r="16" spans="2:26" ht="12.95">
      <c r="B16" s="7"/>
      <c r="C16" s="1"/>
      <c r="D16" s="14" t="s">
        <v>11</v>
      </c>
      <c r="E16" s="156" t="s">
        <v>12</v>
      </c>
      <c r="F16" s="156"/>
      <c r="G16" s="157"/>
      <c r="H16" s="157"/>
      <c r="K16" s="8"/>
      <c r="M16" s="9"/>
    </row>
    <row r="17" spans="2:13" ht="13.7">
      <c r="B17" s="7"/>
      <c r="C17" s="1"/>
      <c r="D17" s="14" t="s">
        <v>13</v>
      </c>
      <c r="E17" s="156">
        <v>329039</v>
      </c>
      <c r="F17" s="156"/>
      <c r="G17" s="147"/>
      <c r="H17" s="148"/>
      <c r="K17" s="8"/>
      <c r="M17" s="9"/>
    </row>
    <row r="18" spans="2:13" ht="13.7">
      <c r="B18" s="7"/>
      <c r="C18" s="1"/>
      <c r="D18" s="14" t="s">
        <v>14</v>
      </c>
      <c r="E18" s="14" t="s">
        <v>15</v>
      </c>
      <c r="F18" s="148"/>
      <c r="G18" s="147"/>
      <c r="H18" s="148"/>
      <c r="K18" s="8"/>
      <c r="M18" s="9"/>
    </row>
    <row r="19" spans="2:13">
      <c r="B19" s="7"/>
      <c r="C19" s="1"/>
      <c r="K19" s="8"/>
      <c r="M19" s="9"/>
    </row>
    <row r="20" spans="2:13">
      <c r="B20" s="7"/>
      <c r="C20" s="1"/>
      <c r="K20" s="8"/>
      <c r="M20" s="9"/>
    </row>
    <row r="21" spans="2:13" ht="13.7" customHeight="1">
      <c r="B21" s="7"/>
      <c r="C21" s="1"/>
      <c r="D21" s="27"/>
      <c r="E21" s="28"/>
      <c r="F21" s="28"/>
      <c r="G21" s="28"/>
      <c r="H21" s="28"/>
      <c r="J21" s="80"/>
      <c r="K21" s="8"/>
      <c r="M21" s="9"/>
    </row>
    <row r="22" spans="2:13" s="80" customFormat="1" ht="30.6" customHeight="1">
      <c r="B22" s="76"/>
      <c r="C22" s="77">
        <v>3</v>
      </c>
      <c r="D22" s="194" t="s">
        <v>16</v>
      </c>
      <c r="E22" s="195"/>
      <c r="F22" s="78">
        <f>J24+J29</f>
        <v>0</v>
      </c>
      <c r="G22" s="79"/>
      <c r="H22" s="79"/>
      <c r="K22" s="81"/>
      <c r="M22" s="82"/>
    </row>
    <row r="23" spans="2:13" ht="15" customHeight="1">
      <c r="B23" s="7"/>
      <c r="C23" s="1"/>
      <c r="D23" s="27"/>
      <c r="E23" s="28"/>
      <c r="F23" s="160" t="str">
        <f>IF(ISERROR(VLOOKUP("ongeldig",J24:J32,1,FALSE)),"","LET OP: ONGELDIGE INSCHRIJVING, controleer de bedragen")</f>
        <v/>
      </c>
      <c r="G23" s="161"/>
      <c r="H23" s="161"/>
      <c r="J23" s="15"/>
      <c r="K23" s="8"/>
      <c r="M23" s="9"/>
    </row>
    <row r="24" spans="2:13" ht="15" customHeight="1">
      <c r="B24" s="7"/>
      <c r="C24" s="1"/>
      <c r="F24" s="158"/>
      <c r="G24" s="159"/>
      <c r="H24" s="138" t="s">
        <v>17</v>
      </c>
      <c r="I24" s="139"/>
      <c r="J24" s="140">
        <f>SUM(J25:J27)</f>
        <v>0</v>
      </c>
      <c r="K24" s="8"/>
      <c r="L24" s="16"/>
      <c r="M24" s="17"/>
    </row>
    <row r="25" spans="2:13" ht="15" customHeight="1">
      <c r="B25" s="7"/>
      <c r="C25" s="12"/>
      <c r="D25" s="46"/>
      <c r="E25" s="46"/>
      <c r="F25" s="45"/>
      <c r="G25" s="46"/>
      <c r="H25" s="72" t="s">
        <v>18</v>
      </c>
      <c r="I25" s="73"/>
      <c r="J25" s="74">
        <f>Metingen!I36</f>
        <v>0</v>
      </c>
      <c r="K25" s="8"/>
      <c r="L25" s="16"/>
      <c r="M25" s="17"/>
    </row>
    <row r="26" spans="2:13" ht="15" customHeight="1">
      <c r="B26" s="7"/>
      <c r="C26" s="12"/>
      <c r="D26" s="46"/>
      <c r="E26" s="46"/>
      <c r="F26" s="46"/>
      <c r="G26" s="46"/>
      <c r="H26" s="72" t="s">
        <v>19</v>
      </c>
      <c r="I26" s="75"/>
      <c r="J26" s="74">
        <f>Stelpost!I20</f>
        <v>0</v>
      </c>
      <c r="K26" s="8"/>
      <c r="L26" s="16"/>
      <c r="M26" s="17"/>
    </row>
    <row r="27" spans="2:13" ht="15" customHeight="1">
      <c r="B27" s="7"/>
      <c r="C27" s="12"/>
      <c r="D27" s="46"/>
      <c r="E27" s="46"/>
      <c r="F27" s="46"/>
      <c r="G27" s="46"/>
      <c r="H27" s="72" t="s">
        <v>20</v>
      </c>
      <c r="I27" s="75"/>
      <c r="J27" s="74">
        <f>Validatieovereenkomst!I23</f>
        <v>0</v>
      </c>
      <c r="K27" s="8"/>
      <c r="L27" s="16"/>
      <c r="M27" s="17"/>
    </row>
    <row r="28" spans="2:13" ht="15" customHeight="1">
      <c r="B28" s="7"/>
      <c r="C28" s="12"/>
      <c r="D28" s="46"/>
      <c r="E28" s="46"/>
      <c r="F28" s="46"/>
      <c r="G28" s="46"/>
      <c r="H28" s="72"/>
      <c r="I28" s="75"/>
      <c r="J28" s="149" t="str">
        <f>Metingen!I21</f>
        <v/>
      </c>
      <c r="K28" s="8"/>
      <c r="L28" s="16"/>
      <c r="M28" s="17"/>
    </row>
    <row r="29" spans="2:13" ht="15" customHeight="1">
      <c r="B29" s="7"/>
      <c r="C29" s="12"/>
      <c r="E29" s="26"/>
      <c r="F29" s="158"/>
      <c r="G29" s="159"/>
      <c r="H29" s="138" t="s">
        <v>21</v>
      </c>
      <c r="I29" s="139"/>
      <c r="J29" s="140">
        <f>SUM(J30:J32)</f>
        <v>0</v>
      </c>
      <c r="K29" s="8"/>
      <c r="L29" s="16"/>
      <c r="M29" s="17"/>
    </row>
    <row r="30" spans="2:13" ht="15" customHeight="1">
      <c r="B30" s="7"/>
      <c r="C30" s="12"/>
      <c r="E30" s="26"/>
      <c r="F30" s="45"/>
      <c r="G30" s="45"/>
      <c r="H30" s="72" t="s">
        <v>18</v>
      </c>
      <c r="I30" s="73"/>
      <c r="J30" s="74">
        <f>Metingen!I48</f>
        <v>0</v>
      </c>
      <c r="K30" s="8"/>
      <c r="L30" s="16"/>
      <c r="M30" s="17"/>
    </row>
    <row r="31" spans="2:13" ht="15" customHeight="1">
      <c r="B31" s="7"/>
      <c r="C31" s="12"/>
      <c r="E31" s="26"/>
      <c r="F31" s="45"/>
      <c r="G31" s="45"/>
      <c r="H31" s="72" t="s">
        <v>19</v>
      </c>
      <c r="I31" s="75"/>
      <c r="J31" s="74">
        <f>Stelpost!I20</f>
        <v>0</v>
      </c>
      <c r="K31" s="8"/>
      <c r="L31" s="16"/>
      <c r="M31" s="17"/>
    </row>
    <row r="32" spans="2:13" ht="15" customHeight="1">
      <c r="B32" s="7"/>
      <c r="C32" s="12"/>
      <c r="E32" s="26"/>
      <c r="F32" s="45"/>
      <c r="G32" s="45"/>
      <c r="H32" s="72" t="s">
        <v>20</v>
      </c>
      <c r="I32" s="75"/>
      <c r="J32" s="74">
        <f>Validatieovereenkomst!I23</f>
        <v>0</v>
      </c>
      <c r="K32" s="8"/>
      <c r="L32" s="16"/>
      <c r="M32" s="17"/>
    </row>
    <row r="33" spans="2:16" s="112" customFormat="1" ht="15" customHeight="1">
      <c r="B33" s="110"/>
      <c r="C33" s="111"/>
      <c r="E33" s="113"/>
      <c r="I33" s="114"/>
      <c r="K33" s="115"/>
      <c r="L33" s="116"/>
      <c r="M33" s="117"/>
    </row>
    <row r="34" spans="2:16" ht="15" customHeight="1">
      <c r="B34" s="7"/>
      <c r="C34" s="12"/>
      <c r="E34" s="26"/>
      <c r="F34" s="45"/>
      <c r="G34" s="45"/>
      <c r="H34" s="118"/>
      <c r="I34" s="24"/>
      <c r="J34" s="25"/>
      <c r="K34" s="8"/>
      <c r="L34" s="16"/>
      <c r="M34" s="17"/>
    </row>
    <row r="35" spans="2:16" ht="15" customHeight="1">
      <c r="B35" s="7"/>
      <c r="C35" s="12"/>
      <c r="E35" s="26"/>
      <c r="F35" s="120"/>
      <c r="G35" s="45"/>
      <c r="H35" s="118"/>
      <c r="I35" s="24"/>
      <c r="J35" s="25"/>
      <c r="K35" s="8"/>
      <c r="L35" s="16"/>
      <c r="M35" s="17"/>
    </row>
    <row r="36" spans="2:16" ht="15" customHeight="1">
      <c r="B36" s="7"/>
      <c r="D36" s="13" t="s">
        <v>22</v>
      </c>
      <c r="K36" s="8"/>
      <c r="P36" s="18"/>
    </row>
    <row r="37" spans="2:16" ht="15" customHeight="1">
      <c r="B37" s="7"/>
      <c r="D37" s="1" t="s">
        <v>23</v>
      </c>
      <c r="E37" s="196" t="s">
        <v>24</v>
      </c>
      <c r="F37" s="197"/>
      <c r="G37" s="197"/>
      <c r="H37" s="197"/>
      <c r="I37" s="197"/>
      <c r="J37" s="198"/>
      <c r="K37" s="8"/>
      <c r="P37" s="19"/>
    </row>
    <row r="38" spans="2:16" ht="15" customHeight="1">
      <c r="B38" s="7"/>
      <c r="D38" s="1" t="s">
        <v>25</v>
      </c>
      <c r="E38" s="196" t="s">
        <v>24</v>
      </c>
      <c r="F38" s="199"/>
      <c r="G38" s="199"/>
      <c r="H38" s="199"/>
      <c r="I38" s="199"/>
      <c r="J38" s="200"/>
      <c r="K38" s="8"/>
      <c r="P38" s="19"/>
    </row>
    <row r="39" spans="2:16" ht="15" customHeight="1">
      <c r="B39" s="7"/>
      <c r="D39" s="1" t="s">
        <v>26</v>
      </c>
      <c r="E39" s="196" t="s">
        <v>27</v>
      </c>
      <c r="F39" s="199"/>
      <c r="G39" s="199"/>
      <c r="H39" s="199"/>
      <c r="I39" s="199"/>
      <c r="J39" s="200"/>
      <c r="K39" s="8"/>
      <c r="P39" s="19"/>
    </row>
    <row r="40" spans="2:16" ht="15" customHeight="1">
      <c r="B40" s="7"/>
      <c r="D40" s="1" t="s">
        <v>28</v>
      </c>
      <c r="E40" s="196" t="s">
        <v>27</v>
      </c>
      <c r="F40" s="199"/>
      <c r="G40" s="199"/>
      <c r="H40" s="199"/>
      <c r="I40" s="199"/>
      <c r="J40" s="200"/>
      <c r="K40" s="8"/>
      <c r="P40" s="19"/>
    </row>
    <row r="41" spans="2:16" ht="15" customHeight="1">
      <c r="B41" s="7"/>
      <c r="D41" s="1" t="s">
        <v>29</v>
      </c>
      <c r="E41" s="196" t="s">
        <v>27</v>
      </c>
      <c r="F41" s="199"/>
      <c r="G41" s="199"/>
      <c r="H41" s="199"/>
      <c r="I41" s="199"/>
      <c r="J41" s="200"/>
      <c r="K41" s="8"/>
      <c r="P41" s="19"/>
    </row>
    <row r="42" spans="2:16" ht="15" customHeight="1">
      <c r="B42" s="7"/>
      <c r="D42" s="1" t="s">
        <v>30</v>
      </c>
      <c r="E42" s="201" t="s">
        <v>27</v>
      </c>
      <c r="F42" s="199"/>
      <c r="G42" s="199"/>
      <c r="H42" s="199"/>
      <c r="I42" s="199"/>
      <c r="J42" s="200"/>
      <c r="K42" s="8"/>
      <c r="P42" s="18"/>
    </row>
    <row r="43" spans="2:16" ht="15" customHeight="1">
      <c r="B43" s="7"/>
      <c r="K43" s="8"/>
      <c r="P43" s="18"/>
    </row>
    <row r="44" spans="2:16" ht="15" customHeight="1">
      <c r="B44" s="7"/>
      <c r="D44" s="1" t="s">
        <v>31</v>
      </c>
      <c r="E44" s="202"/>
      <c r="F44" s="203"/>
      <c r="G44" s="203"/>
      <c r="H44" s="203"/>
      <c r="I44" s="203"/>
      <c r="J44" s="204"/>
      <c r="K44" s="8"/>
      <c r="P44" s="18"/>
    </row>
    <row r="45" spans="2:16" ht="15" customHeight="1">
      <c r="B45" s="7"/>
      <c r="E45" s="205"/>
      <c r="F45" s="206"/>
      <c r="G45" s="206"/>
      <c r="H45" s="206"/>
      <c r="I45" s="206"/>
      <c r="J45" s="207"/>
      <c r="K45" s="8"/>
      <c r="P45" s="18"/>
    </row>
    <row r="46" spans="2:16" ht="15" customHeight="1">
      <c r="B46" s="7"/>
      <c r="E46" s="205"/>
      <c r="F46" s="206"/>
      <c r="G46" s="206"/>
      <c r="H46" s="206"/>
      <c r="I46" s="206"/>
      <c r="J46" s="207"/>
      <c r="K46" s="8"/>
      <c r="P46" s="18"/>
    </row>
    <row r="47" spans="2:16" ht="15" customHeight="1">
      <c r="B47" s="7"/>
      <c r="E47" s="208"/>
      <c r="F47" s="209"/>
      <c r="G47" s="209"/>
      <c r="H47" s="209"/>
      <c r="I47" s="209"/>
      <c r="J47" s="210"/>
      <c r="K47" s="8"/>
      <c r="P47" s="18"/>
    </row>
    <row r="48" spans="2:16" ht="22.7" customHeight="1" thickBot="1">
      <c r="B48" s="20"/>
      <c r="C48" s="21"/>
      <c r="D48" s="22"/>
      <c r="E48" s="22"/>
      <c r="F48" s="22"/>
      <c r="G48" s="22"/>
      <c r="H48" s="22"/>
      <c r="I48" s="22"/>
      <c r="J48" s="22"/>
      <c r="K48" s="23"/>
      <c r="P48" s="18"/>
    </row>
    <row r="49" spans="4:6" ht="12.75" customHeight="1" thickTop="1"/>
    <row r="50" spans="4:6" ht="12.75" customHeight="1"/>
    <row r="51" spans="4:6" ht="12.75" customHeight="1"/>
    <row r="52" spans="4:6" ht="12.75" customHeight="1"/>
    <row r="53" spans="4:6" ht="12.75" customHeight="1">
      <c r="D53" s="3"/>
      <c r="E53" s="3"/>
      <c r="F53" s="3"/>
    </row>
    <row r="54" spans="4:6" ht="12.95">
      <c r="D54" s="3"/>
      <c r="E54" s="3"/>
      <c r="F54" s="3"/>
    </row>
    <row r="55" spans="4:6" ht="12.95">
      <c r="D55" s="3">
        <v>5</v>
      </c>
      <c r="E55" s="3">
        <v>0.1</v>
      </c>
      <c r="F55" s="3"/>
    </row>
    <row r="56" spans="4:6" ht="12.95">
      <c r="D56" s="3">
        <v>4</v>
      </c>
      <c r="E56" s="3">
        <v>7.0000000000000007E-2</v>
      </c>
      <c r="F56" s="3"/>
    </row>
    <row r="57" spans="4:6" ht="12.95">
      <c r="D57" s="3">
        <v>3</v>
      </c>
      <c r="E57" s="3">
        <v>0.04</v>
      </c>
      <c r="F57" s="3"/>
    </row>
    <row r="58" spans="4:6" ht="12.75" customHeight="1">
      <c r="D58" s="3">
        <v>2</v>
      </c>
      <c r="E58" s="3">
        <v>0.02</v>
      </c>
      <c r="F58" s="3"/>
    </row>
    <row r="59" spans="4:6" ht="12.95">
      <c r="D59" s="3">
        <v>1</v>
      </c>
      <c r="E59" s="3">
        <v>0.01</v>
      </c>
      <c r="F59" s="3"/>
    </row>
    <row r="60" spans="4:6" ht="12.95">
      <c r="D60" s="3">
        <v>0</v>
      </c>
      <c r="E60" s="3">
        <v>0</v>
      </c>
      <c r="F60" s="3"/>
    </row>
    <row r="61" spans="4:6" ht="12.95">
      <c r="D61" s="3"/>
      <c r="E61" s="3"/>
      <c r="F61" s="3"/>
    </row>
    <row r="62" spans="4:6" ht="12.95">
      <c r="D62" s="3"/>
      <c r="E62" s="3"/>
      <c r="F62" s="3"/>
    </row>
  </sheetData>
  <sheetProtection algorithmName="SHA-512" hashValue="biNJolYl8xbYS8MsUQjyoHZWxXaX92oyjf6rQAZbl0nipNFaoB3/c5umqOFIhO6RHd+Q0yFjjGmeyjxZKCCLwg==" saltValue="5EIDgX4o2yDDzXM3PhxhvQ==" spinCount="100000" sheet="1" objects="1" scenarios="1"/>
  <mergeCells count="18">
    <mergeCell ref="D22:E22"/>
    <mergeCell ref="E44:J47"/>
    <mergeCell ref="F24:G24"/>
    <mergeCell ref="F29:G29"/>
    <mergeCell ref="E37:J37"/>
    <mergeCell ref="E38:J38"/>
    <mergeCell ref="E39:J39"/>
    <mergeCell ref="E40:J40"/>
    <mergeCell ref="E41:J41"/>
    <mergeCell ref="E42:J42"/>
    <mergeCell ref="F23:H23"/>
    <mergeCell ref="D2:J3"/>
    <mergeCell ref="O2:Z6"/>
    <mergeCell ref="O8:Z9"/>
    <mergeCell ref="D11:I11"/>
    <mergeCell ref="E17:F17"/>
    <mergeCell ref="E16:H16"/>
    <mergeCell ref="D12:I12"/>
  </mergeCells>
  <dataValidations disablePrompts="1" count="1">
    <dataValidation type="list" allowBlank="1" showInputMessage="1" showErrorMessage="1" sqref="J23" xr:uid="{59580624-9FFB-4040-B366-79E3B76A28CA}">
      <formula1>$M$1:$M$2</formula1>
    </dataValidation>
  </dataValidations>
  <pageMargins left="0.7" right="0.7" top="0.75" bottom="0.75" header="0.3" footer="0.3"/>
  <pageSetup paperSize="9" scale="8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B73F-2F5B-476A-9703-CD9652BF8A9B}">
  <sheetPr>
    <pageSetUpPr fitToPage="1"/>
  </sheetPr>
  <dimension ref="B1:W70"/>
  <sheetViews>
    <sheetView topLeftCell="A40" zoomScaleNormal="100" workbookViewId="0">
      <selection activeCell="C68" sqref="C68:I69"/>
    </sheetView>
  </sheetViews>
  <sheetFormatPr defaultColWidth="9.33203125" defaultRowHeight="10.9"/>
  <cols>
    <col min="1" max="1" width="16.83203125" style="29" customWidth="1"/>
    <col min="2" max="2" width="4.83203125" style="29" customWidth="1"/>
    <col min="3" max="3" width="50.6640625" style="29" customWidth="1"/>
    <col min="4" max="4" width="7.1640625" style="29" customWidth="1"/>
    <col min="5" max="5" width="23.5" style="29" customWidth="1"/>
    <col min="6" max="8" width="20.83203125" style="29" customWidth="1"/>
    <col min="9" max="9" width="30.6640625" style="29" customWidth="1"/>
    <col min="10" max="10" width="4.83203125" style="29" customWidth="1"/>
    <col min="11" max="12" width="16.83203125" style="29" customWidth="1"/>
    <col min="13" max="13" width="12.1640625" style="29" customWidth="1"/>
    <col min="14" max="15" width="9.33203125" style="29"/>
    <col min="16" max="16" width="13" style="29" customWidth="1"/>
    <col min="17" max="17" width="2.6640625" style="29" customWidth="1"/>
    <col min="18" max="18" width="12.33203125" style="29" customWidth="1"/>
    <col min="19" max="19" width="11.6640625" style="29" customWidth="1"/>
    <col min="20" max="21" width="14.83203125" style="29" customWidth="1"/>
    <col min="22" max="16384" width="9.33203125" style="29"/>
  </cols>
  <sheetData>
    <row r="1" spans="2:23" ht="11.85" thickBot="1"/>
    <row r="2" spans="2:23" ht="10.9" customHeight="1">
      <c r="B2" s="171" t="s">
        <v>32</v>
      </c>
      <c r="C2" s="172"/>
      <c r="D2" s="172"/>
      <c r="E2" s="172"/>
      <c r="F2" s="172"/>
      <c r="G2" s="172"/>
      <c r="H2" s="172"/>
      <c r="I2" s="172"/>
      <c r="J2" s="173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2:23" ht="11.45" customHeight="1" thickBot="1">
      <c r="B3" s="174"/>
      <c r="C3" s="175"/>
      <c r="D3" s="175"/>
      <c r="E3" s="175"/>
      <c r="F3" s="175"/>
      <c r="G3" s="175"/>
      <c r="H3" s="175"/>
      <c r="I3" s="175"/>
      <c r="J3" s="176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2:23">
      <c r="B4" s="63"/>
      <c r="C4" s="64"/>
      <c r="D4" s="64"/>
      <c r="E4" s="64"/>
      <c r="F4" s="64"/>
      <c r="G4" s="64"/>
      <c r="H4" s="64"/>
      <c r="I4" s="64"/>
      <c r="J4" s="39"/>
    </row>
    <row r="5" spans="2:23">
      <c r="B5" s="40"/>
      <c r="C5" s="56" t="s">
        <v>33</v>
      </c>
      <c r="D5" s="71"/>
      <c r="J5" s="41"/>
    </row>
    <row r="6" spans="2:23">
      <c r="B6" s="40"/>
      <c r="C6" s="57" t="s">
        <v>34</v>
      </c>
      <c r="J6" s="41"/>
    </row>
    <row r="7" spans="2:23" ht="11.85" thickBot="1">
      <c r="B7" s="59"/>
      <c r="C7" s="61"/>
      <c r="D7" s="61"/>
      <c r="E7" s="61"/>
      <c r="F7" s="61"/>
      <c r="G7" s="61"/>
      <c r="H7" s="61"/>
      <c r="I7" s="65"/>
      <c r="J7" s="62"/>
    </row>
    <row r="8" spans="2:23" ht="11.85" thickBot="1">
      <c r="B8" s="40"/>
      <c r="I8" s="58"/>
      <c r="J8" s="41"/>
    </row>
    <row r="9" spans="2:23">
      <c r="B9" s="40"/>
      <c r="C9" s="165" t="s">
        <v>35</v>
      </c>
      <c r="D9" s="166"/>
      <c r="E9" s="166"/>
      <c r="F9" s="166"/>
      <c r="G9" s="166"/>
      <c r="H9" s="166"/>
      <c r="I9" s="167"/>
      <c r="J9" s="41"/>
    </row>
    <row r="10" spans="2:23" ht="11.65" thickBot="1">
      <c r="B10" s="40"/>
      <c r="C10" s="168"/>
      <c r="D10" s="169"/>
      <c r="E10" s="169"/>
      <c r="F10" s="169"/>
      <c r="G10" s="169"/>
      <c r="H10" s="169"/>
      <c r="I10" s="170"/>
      <c r="J10" s="41"/>
    </row>
    <row r="11" spans="2:23" ht="16.350000000000001">
      <c r="B11" s="40"/>
      <c r="C11" s="119"/>
      <c r="D11" s="83"/>
      <c r="E11" s="83"/>
      <c r="F11" s="83"/>
      <c r="G11" s="83"/>
      <c r="H11" s="83"/>
      <c r="I11" s="98"/>
      <c r="J11" s="41"/>
    </row>
    <row r="12" spans="2:23" ht="13.7">
      <c r="B12" s="40"/>
      <c r="C12" s="99" t="s">
        <v>36</v>
      </c>
      <c r="D12" s="95"/>
      <c r="E12" s="37"/>
      <c r="G12" s="97" t="s">
        <v>37</v>
      </c>
      <c r="H12" s="104">
        <v>21500</v>
      </c>
      <c r="I12" s="100">
        <f>IF((I13+I14)&gt;H12,"Maximale prijs overschreden",H13+H14)</f>
        <v>0</v>
      </c>
      <c r="J12" s="41"/>
      <c r="K12" s="30"/>
      <c r="P12" s="33"/>
    </row>
    <row r="13" spans="2:23" ht="11.25">
      <c r="B13" s="40"/>
      <c r="C13" s="40"/>
      <c r="D13" s="32" t="s">
        <v>38</v>
      </c>
      <c r="E13" s="37" t="s">
        <v>39</v>
      </c>
      <c r="H13" s="96">
        <f>IF((I13&lt;0),"Prijs mag niet negatief zijn",I13)</f>
        <v>0</v>
      </c>
      <c r="I13" s="107">
        <v>0</v>
      </c>
      <c r="J13" s="41"/>
    </row>
    <row r="14" spans="2:23" ht="11.25">
      <c r="B14" s="40"/>
      <c r="C14" s="40"/>
      <c r="D14" s="32" t="s">
        <v>40</v>
      </c>
      <c r="E14" s="37" t="s">
        <v>41</v>
      </c>
      <c r="H14" s="96">
        <f>IF((I14&lt;0),"Prijs mag niet negatief zijn",I14)</f>
        <v>0</v>
      </c>
      <c r="I14" s="107">
        <v>0</v>
      </c>
      <c r="J14" s="41"/>
    </row>
    <row r="15" spans="2:23">
      <c r="B15" s="40"/>
      <c r="C15" s="40"/>
      <c r="D15" s="32"/>
      <c r="E15" s="37"/>
      <c r="I15" s="42"/>
      <c r="J15" s="41"/>
    </row>
    <row r="16" spans="2:23" ht="22.15" customHeight="1">
      <c r="B16" s="40"/>
      <c r="C16" s="179" t="s">
        <v>42</v>
      </c>
      <c r="D16" s="180"/>
      <c r="E16" s="180"/>
      <c r="F16" s="180"/>
      <c r="G16" s="180"/>
      <c r="H16" s="180"/>
      <c r="I16" s="181"/>
      <c r="J16" s="41"/>
    </row>
    <row r="17" spans="2:10" ht="22.15" customHeight="1">
      <c r="B17" s="40"/>
      <c r="C17" s="179" t="s">
        <v>43</v>
      </c>
      <c r="D17" s="180"/>
      <c r="E17" s="180"/>
      <c r="F17" s="180"/>
      <c r="G17" s="180"/>
      <c r="H17" s="180"/>
      <c r="I17" s="181"/>
      <c r="J17" s="41"/>
    </row>
    <row r="18" spans="2:10" ht="11.25">
      <c r="B18" s="40"/>
      <c r="C18" s="40"/>
      <c r="D18" s="32"/>
      <c r="E18" s="37"/>
      <c r="I18" s="41"/>
      <c r="J18" s="41"/>
    </row>
    <row r="19" spans="2:10">
      <c r="B19" s="40"/>
      <c r="C19" s="40"/>
      <c r="I19" s="150" t="str">
        <f>IF(I20&lt;0,"Prijs mag niet negatief zijn",IF((I20)&gt;H20,"Maximale prijs overschreden",""))</f>
        <v/>
      </c>
      <c r="J19" s="41"/>
    </row>
    <row r="20" spans="2:10" ht="13.7">
      <c r="B20" s="40"/>
      <c r="C20" s="99" t="s">
        <v>44</v>
      </c>
      <c r="D20" s="95"/>
      <c r="F20" s="95"/>
      <c r="G20" s="97" t="s">
        <v>37</v>
      </c>
      <c r="H20" s="124">
        <v>5500</v>
      </c>
      <c r="I20" s="107">
        <v>0</v>
      </c>
      <c r="J20" s="41"/>
    </row>
    <row r="21" spans="2:10" ht="13.7">
      <c r="B21" s="40"/>
      <c r="C21" s="99"/>
      <c r="D21" s="95"/>
      <c r="F21" s="95"/>
      <c r="G21" s="97"/>
      <c r="H21" s="124"/>
      <c r="I21" s="151" t="str">
        <f>IF(I20&lt;0,"Prijs mag niet negatief zijn",IF((I20)&gt;H20,"ongeldig",""))</f>
        <v/>
      </c>
      <c r="J21" s="41"/>
    </row>
    <row r="22" spans="2:10">
      <c r="B22" s="40"/>
      <c r="C22" s="179" t="s">
        <v>45</v>
      </c>
      <c r="D22" s="180"/>
      <c r="E22" s="180"/>
      <c r="F22" s="180"/>
      <c r="G22" s="180"/>
      <c r="H22" s="180"/>
      <c r="I22" s="181"/>
      <c r="J22" s="41"/>
    </row>
    <row r="23" spans="2:10">
      <c r="B23" s="40"/>
      <c r="C23" s="143"/>
      <c r="D23" s="145"/>
      <c r="E23" s="145"/>
      <c r="F23" s="145"/>
      <c r="G23" s="145"/>
      <c r="H23" s="145"/>
      <c r="I23" s="144"/>
      <c r="J23" s="41"/>
    </row>
    <row r="24" spans="2:10" ht="11.85" customHeight="1" thickBot="1">
      <c r="B24" s="40"/>
      <c r="C24" s="182" t="s">
        <v>46</v>
      </c>
      <c r="D24" s="183"/>
      <c r="E24" s="183"/>
      <c r="F24" s="183"/>
      <c r="G24" s="183"/>
      <c r="H24" s="183"/>
      <c r="I24" s="184"/>
      <c r="J24" s="41"/>
    </row>
    <row r="25" spans="2:10" ht="11.85" thickBot="1">
      <c r="B25" s="40"/>
      <c r="J25" s="41"/>
    </row>
    <row r="26" spans="2:10" ht="13.7">
      <c r="B26" s="40"/>
      <c r="C26" s="66" t="s">
        <v>47</v>
      </c>
      <c r="D26" s="64"/>
      <c r="E26" s="64"/>
      <c r="F26" s="64"/>
      <c r="G26" s="64"/>
      <c r="H26" s="64"/>
      <c r="I26" s="39"/>
      <c r="J26" s="41"/>
    </row>
    <row r="27" spans="2:10">
      <c r="B27" s="40"/>
      <c r="C27" s="40"/>
      <c r="E27" s="29" t="s">
        <v>48</v>
      </c>
      <c r="F27" s="105" t="s">
        <v>49</v>
      </c>
      <c r="G27" s="105" t="s">
        <v>50</v>
      </c>
      <c r="H27" s="52" t="s">
        <v>51</v>
      </c>
      <c r="I27" s="41" t="s">
        <v>52</v>
      </c>
      <c r="J27" s="41"/>
    </row>
    <row r="28" spans="2:10">
      <c r="B28" s="40"/>
      <c r="C28" s="40" t="s">
        <v>53</v>
      </c>
      <c r="D28" s="29">
        <v>2023</v>
      </c>
      <c r="E28" s="29">
        <v>96</v>
      </c>
      <c r="F28" s="106">
        <f>I12</f>
        <v>0</v>
      </c>
      <c r="G28" s="106">
        <f>(($I$12*0.42%)*($E$58-E28))+$I$12</f>
        <v>0</v>
      </c>
      <c r="H28" s="36" cm="1">
        <f t="array" ref="H28" xml:space="preserve"> _xlfn.IFS(G28&lt;$I$58,$I$58,G28&gt;$H$58,$H$58,TRUE,G28)</f>
        <v>0</v>
      </c>
      <c r="I28" s="42">
        <f>H28*E28</f>
        <v>0</v>
      </c>
      <c r="J28" s="41"/>
    </row>
    <row r="29" spans="2:10">
      <c r="B29" s="40"/>
      <c r="C29" s="40" t="s">
        <v>53</v>
      </c>
      <c r="D29" s="29">
        <v>2024</v>
      </c>
      <c r="E29" s="29">
        <v>96</v>
      </c>
      <c r="F29" s="106">
        <f>I12</f>
        <v>0</v>
      </c>
      <c r="G29" s="106">
        <f t="shared" ref="G29:G31" si="0">(($I$12*0.42%)*($E$58-E29))+$I$12</f>
        <v>0</v>
      </c>
      <c r="H29" s="36" cm="1">
        <f t="array" ref="H29" xml:space="preserve"> _xlfn.IFS(G29&lt;$I$58,$I$58,G29&gt;$H$58,$H$58,TRUE,G29)</f>
        <v>0</v>
      </c>
      <c r="I29" s="42">
        <f t="shared" ref="I29:I31" si="1">H29*E29</f>
        <v>0</v>
      </c>
      <c r="J29" s="41"/>
    </row>
    <row r="30" spans="2:10">
      <c r="B30" s="40"/>
      <c r="C30" s="40" t="s">
        <v>53</v>
      </c>
      <c r="D30" s="29">
        <v>2025</v>
      </c>
      <c r="E30" s="29">
        <v>96</v>
      </c>
      <c r="F30" s="106">
        <f>I12</f>
        <v>0</v>
      </c>
      <c r="G30" s="106">
        <f t="shared" si="0"/>
        <v>0</v>
      </c>
      <c r="H30" s="36" cm="1">
        <f t="array" ref="H30" xml:space="preserve"> _xlfn.IFS(G30&lt;$I$58,$I$58,G30&gt;$H$58,$H$58,TRUE,G30)</f>
        <v>0</v>
      </c>
      <c r="I30" s="42">
        <f t="shared" si="1"/>
        <v>0</v>
      </c>
      <c r="J30" s="41"/>
    </row>
    <row r="31" spans="2:10">
      <c r="B31" s="40"/>
      <c r="C31" s="40" t="s">
        <v>53</v>
      </c>
      <c r="D31" s="29">
        <v>2026</v>
      </c>
      <c r="E31" s="29">
        <v>96</v>
      </c>
      <c r="F31" s="106">
        <f>I12</f>
        <v>0</v>
      </c>
      <c r="G31" s="106">
        <f t="shared" si="0"/>
        <v>0</v>
      </c>
      <c r="H31" s="36" cm="1">
        <f t="array" ref="H31" xml:space="preserve"> _xlfn.IFS(G31&lt;$I$58,$I$58,G31&gt;$H$58,$H$58,TRUE,G31)</f>
        <v>0</v>
      </c>
      <c r="I31" s="42">
        <f t="shared" si="1"/>
        <v>0</v>
      </c>
      <c r="J31" s="41"/>
    </row>
    <row r="32" spans="2:10">
      <c r="B32" s="40"/>
      <c r="C32" s="40" t="s">
        <v>53</v>
      </c>
      <c r="D32" s="29">
        <v>2027</v>
      </c>
      <c r="E32" s="29">
        <v>96</v>
      </c>
      <c r="F32" s="106">
        <f>I12</f>
        <v>0</v>
      </c>
      <c r="G32" s="106">
        <f>(($I$12*0.42%)*($E$58-E32))+$I$12</f>
        <v>0</v>
      </c>
      <c r="H32" s="36" cm="1">
        <f t="array" ref="H32" xml:space="preserve"> _xlfn.IFS(G32&lt;$I$58,$I$58,G32&gt;$H$58,$H$58,TRUE,G32)</f>
        <v>0</v>
      </c>
      <c r="I32" s="42">
        <f>H32*E32</f>
        <v>0</v>
      </c>
      <c r="J32" s="41"/>
    </row>
    <row r="33" spans="2:11">
      <c r="B33" s="40"/>
      <c r="C33" s="40" t="s">
        <v>54</v>
      </c>
      <c r="E33" s="29">
        <f>SUM(E28:E32)</f>
        <v>480</v>
      </c>
      <c r="F33" s="36"/>
      <c r="I33" s="67">
        <f>SUM(I28:I32)</f>
        <v>0</v>
      </c>
      <c r="J33" s="42"/>
    </row>
    <row r="34" spans="2:11">
      <c r="B34" s="40"/>
      <c r="C34" s="40" t="s">
        <v>55</v>
      </c>
      <c r="D34" s="29">
        <f>5%*E33</f>
        <v>24</v>
      </c>
      <c r="E34" s="37" t="s">
        <v>56</v>
      </c>
      <c r="I34" s="67">
        <f>D34*I20</f>
        <v>0</v>
      </c>
      <c r="J34" s="41"/>
    </row>
    <row r="35" spans="2:11">
      <c r="B35" s="40"/>
      <c r="C35" s="40"/>
      <c r="I35" s="42"/>
      <c r="J35" s="41"/>
    </row>
    <row r="36" spans="2:11" ht="17.100000000000001" thickBot="1">
      <c r="B36" s="40"/>
      <c r="C36" s="68" t="s">
        <v>57</v>
      </c>
      <c r="D36" s="69"/>
      <c r="E36" s="69"/>
      <c r="F36" s="69"/>
      <c r="G36" s="69"/>
      <c r="H36" s="69"/>
      <c r="I36" s="70">
        <f>IF(ISERROR(I33+I34),"ongeldig",I33+I34)</f>
        <v>0</v>
      </c>
      <c r="J36" s="41"/>
      <c r="K36" s="34"/>
    </row>
    <row r="37" spans="2:11" ht="11.65" thickBot="1">
      <c r="B37" s="40"/>
      <c r="I37" s="34"/>
      <c r="J37" s="41"/>
    </row>
    <row r="38" spans="2:11" ht="13.7">
      <c r="B38" s="40"/>
      <c r="C38" s="66" t="s">
        <v>58</v>
      </c>
      <c r="D38" s="64"/>
      <c r="E38" s="64"/>
      <c r="F38" s="64"/>
      <c r="G38" s="64"/>
      <c r="H38" s="64"/>
      <c r="I38" s="39"/>
      <c r="J38" s="41"/>
    </row>
    <row r="39" spans="2:11">
      <c r="B39" s="40"/>
      <c r="C39" s="40"/>
      <c r="E39" s="29" t="s">
        <v>48</v>
      </c>
      <c r="F39" s="105" t="s">
        <v>49</v>
      </c>
      <c r="G39" s="105" t="s">
        <v>50</v>
      </c>
      <c r="H39" s="52" t="s">
        <v>51</v>
      </c>
      <c r="I39" s="41"/>
      <c r="J39" s="41"/>
    </row>
    <row r="40" spans="2:11">
      <c r="B40" s="40"/>
      <c r="C40" s="40" t="s">
        <v>53</v>
      </c>
      <c r="D40" s="29">
        <v>2023</v>
      </c>
      <c r="E40" s="29">
        <v>64</v>
      </c>
      <c r="F40" s="106">
        <f>I12</f>
        <v>0</v>
      </c>
      <c r="G40" s="106">
        <f>(($I$12*0.42%)*($E$58-E40))+$I$12</f>
        <v>0</v>
      </c>
      <c r="H40" s="36" cm="1">
        <f t="array" ref="H40" xml:space="preserve"> _xlfn.IFS(G40&lt;$I$58,$I$58,G40&gt;$H$58,$H$58,TRUE,G40)</f>
        <v>0</v>
      </c>
      <c r="I40" s="42">
        <f>H40*E40</f>
        <v>0</v>
      </c>
      <c r="J40" s="41"/>
    </row>
    <row r="41" spans="2:11">
      <c r="B41" s="40"/>
      <c r="C41" s="40" t="s">
        <v>53</v>
      </c>
      <c r="D41" s="29">
        <v>2024</v>
      </c>
      <c r="E41" s="29">
        <v>64</v>
      </c>
      <c r="F41" s="106">
        <f>I12</f>
        <v>0</v>
      </c>
      <c r="G41" s="106">
        <f t="shared" ref="G41:G43" si="2">(($I$12*0.42%)*($E$58-E41))+$I$12</f>
        <v>0</v>
      </c>
      <c r="H41" s="36" cm="1">
        <f t="array" ref="H41" xml:space="preserve"> _xlfn.IFS(G41&lt;$I$58,$I$58,G41&gt;$H$58,$H$58,TRUE,G41)</f>
        <v>0</v>
      </c>
      <c r="I41" s="42">
        <f t="shared" ref="I41:I43" si="3">H41*E41</f>
        <v>0</v>
      </c>
      <c r="J41" s="41"/>
    </row>
    <row r="42" spans="2:11">
      <c r="B42" s="40"/>
      <c r="C42" s="40" t="s">
        <v>53</v>
      </c>
      <c r="D42" s="29">
        <v>2025</v>
      </c>
      <c r="E42" s="29">
        <v>64</v>
      </c>
      <c r="F42" s="106">
        <f>I12</f>
        <v>0</v>
      </c>
      <c r="G42" s="106">
        <f t="shared" si="2"/>
        <v>0</v>
      </c>
      <c r="H42" s="36" cm="1">
        <f t="array" ref="H42" xml:space="preserve"> _xlfn.IFS(G42&lt;$I$58,$I$58,G42&gt;$H$58,$H$58,TRUE,G42)</f>
        <v>0</v>
      </c>
      <c r="I42" s="42">
        <f t="shared" si="3"/>
        <v>0</v>
      </c>
      <c r="J42" s="41"/>
    </row>
    <row r="43" spans="2:11">
      <c r="B43" s="40"/>
      <c r="C43" s="40" t="s">
        <v>53</v>
      </c>
      <c r="D43" s="29">
        <v>2026</v>
      </c>
      <c r="E43" s="29">
        <v>64</v>
      </c>
      <c r="F43" s="106">
        <f>I12</f>
        <v>0</v>
      </c>
      <c r="G43" s="106">
        <f t="shared" si="2"/>
        <v>0</v>
      </c>
      <c r="H43" s="36" cm="1">
        <f t="array" ref="H43" xml:space="preserve"> _xlfn.IFS(G43&lt;$I$58,$I$58,G43&gt;$H$58,$H$58,TRUE,G43)</f>
        <v>0</v>
      </c>
      <c r="I43" s="42">
        <f t="shared" si="3"/>
        <v>0</v>
      </c>
      <c r="J43" s="41"/>
    </row>
    <row r="44" spans="2:11">
      <c r="B44" s="40"/>
      <c r="C44" s="40" t="s">
        <v>53</v>
      </c>
      <c r="D44" s="29">
        <v>2027</v>
      </c>
      <c r="E44" s="29">
        <v>64</v>
      </c>
      <c r="F44" s="106">
        <f>I12</f>
        <v>0</v>
      </c>
      <c r="G44" s="106">
        <f>(($I$12*0.42%)*($E$58-E44))+$I$12</f>
        <v>0</v>
      </c>
      <c r="H44" s="36" cm="1">
        <f t="array" ref="H44" xml:space="preserve"> _xlfn.IFS(G44&lt;$I$58,$I$58,G44&gt;$H$58,$H$58,TRUE,G44)</f>
        <v>0</v>
      </c>
      <c r="I44" s="42">
        <f>H44*E44</f>
        <v>0</v>
      </c>
      <c r="J44" s="41"/>
    </row>
    <row r="45" spans="2:11">
      <c r="B45" s="40"/>
      <c r="C45" s="40" t="s">
        <v>54</v>
      </c>
      <c r="E45" s="29">
        <f>SUM(E40:E44)</f>
        <v>320</v>
      </c>
      <c r="F45" s="36"/>
      <c r="I45" s="67">
        <f>SUM(I40:I44)</f>
        <v>0</v>
      </c>
      <c r="J45" s="41"/>
    </row>
    <row r="46" spans="2:11">
      <c r="B46" s="40"/>
      <c r="C46" s="40" t="s">
        <v>55</v>
      </c>
      <c r="D46" s="29">
        <f>5%*E45</f>
        <v>16</v>
      </c>
      <c r="E46" s="37" t="s">
        <v>56</v>
      </c>
      <c r="I46" s="67">
        <f>D46*I20</f>
        <v>0</v>
      </c>
      <c r="J46" s="41"/>
    </row>
    <row r="47" spans="2:11">
      <c r="B47" s="40"/>
      <c r="C47" s="40"/>
      <c r="I47" s="42"/>
      <c r="J47" s="41"/>
    </row>
    <row r="48" spans="2:11" ht="17.100000000000001" thickBot="1">
      <c r="B48" s="40"/>
      <c r="C48" s="68" t="s">
        <v>59</v>
      </c>
      <c r="D48" s="69"/>
      <c r="E48" s="69"/>
      <c r="F48" s="69"/>
      <c r="G48" s="69"/>
      <c r="H48" s="69"/>
      <c r="I48" s="70">
        <f>IF(ISERROR(I45+I46),"ongeldig",I45+I46)</f>
        <v>0</v>
      </c>
      <c r="J48" s="43"/>
    </row>
    <row r="49" spans="2:23" ht="17.100000000000001" thickBot="1">
      <c r="B49" s="40"/>
      <c r="C49" s="93"/>
      <c r="D49" s="84"/>
      <c r="E49" s="84"/>
      <c r="F49" s="84"/>
      <c r="G49" s="84"/>
      <c r="H49" s="84"/>
      <c r="I49" s="94"/>
      <c r="J49" s="43"/>
    </row>
    <row r="50" spans="2:23">
      <c r="B50" s="40"/>
      <c r="C50" s="63"/>
      <c r="D50" s="64"/>
      <c r="E50" s="64"/>
      <c r="F50" s="64"/>
      <c r="G50" s="64"/>
      <c r="H50" s="64"/>
      <c r="I50" s="86"/>
      <c r="J50" s="41"/>
    </row>
    <row r="51" spans="2:23">
      <c r="B51" s="40"/>
      <c r="C51" s="87" t="s">
        <v>60</v>
      </c>
      <c r="I51" s="41"/>
      <c r="J51" s="41"/>
    </row>
    <row r="52" spans="2:23">
      <c r="B52" s="40"/>
      <c r="C52" s="44" t="s">
        <v>61</v>
      </c>
      <c r="I52" s="41"/>
      <c r="J52" s="41"/>
    </row>
    <row r="53" spans="2:23">
      <c r="B53" s="40"/>
      <c r="C53" s="44" t="s">
        <v>62</v>
      </c>
      <c r="I53" s="41"/>
      <c r="J53" s="41"/>
    </row>
    <row r="54" spans="2:23">
      <c r="B54" s="40"/>
      <c r="C54" s="44" t="s">
        <v>63</v>
      </c>
      <c r="I54" s="41"/>
      <c r="J54" s="41"/>
    </row>
    <row r="55" spans="2:23">
      <c r="B55" s="40"/>
      <c r="C55" s="88"/>
      <c r="I55" s="41"/>
      <c r="J55" s="41"/>
    </row>
    <row r="56" spans="2:23">
      <c r="B56" s="40"/>
      <c r="C56" s="40"/>
      <c r="I56" s="41"/>
      <c r="J56" s="41"/>
    </row>
    <row r="57" spans="2:23">
      <c r="B57" s="40"/>
      <c r="C57" s="40"/>
      <c r="E57" s="29" t="s">
        <v>48</v>
      </c>
      <c r="F57" s="54" t="s">
        <v>49</v>
      </c>
      <c r="H57" s="54" t="s">
        <v>64</v>
      </c>
      <c r="I57" s="89" t="s">
        <v>65</v>
      </c>
      <c r="J57" s="41"/>
    </row>
    <row r="58" spans="2:23">
      <c r="B58" s="40"/>
      <c r="C58" s="40"/>
      <c r="D58" s="51" t="s">
        <v>66</v>
      </c>
      <c r="E58" s="47">
        <v>80</v>
      </c>
      <c r="F58" s="50">
        <f>I12</f>
        <v>0</v>
      </c>
      <c r="H58" s="50">
        <f>F58*1.08</f>
        <v>0</v>
      </c>
      <c r="I58" s="90">
        <f>F58*0.92</f>
        <v>0</v>
      </c>
      <c r="J58" s="41"/>
    </row>
    <row r="59" spans="2:23">
      <c r="B59" s="40"/>
      <c r="C59" s="40"/>
      <c r="D59" s="38" t="s">
        <v>67</v>
      </c>
      <c r="E59" s="108">
        <v>80</v>
      </c>
      <c r="F59" s="48"/>
      <c r="G59" s="32"/>
      <c r="H59" s="32"/>
      <c r="I59" s="91"/>
      <c r="J59" s="41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2:23">
      <c r="B60" s="40"/>
      <c r="C60" s="40"/>
      <c r="D60" s="38"/>
      <c r="E60" s="49" t="s">
        <v>68</v>
      </c>
      <c r="F60" s="50">
        <f>(($I$12*0.42%)*($E$58-E59))+$I$12</f>
        <v>0</v>
      </c>
      <c r="G60" s="29" t="s">
        <v>69</v>
      </c>
      <c r="I60" s="41"/>
      <c r="J60" s="41"/>
    </row>
    <row r="61" spans="2:23">
      <c r="B61" s="40"/>
      <c r="C61" s="40"/>
      <c r="D61" s="38"/>
      <c r="E61" s="52" t="s">
        <v>51</v>
      </c>
      <c r="F61" s="36" cm="1">
        <f t="array" ref="F61" xml:space="preserve"> _xlfn.IFS(F60&lt;$I$58,$I$58,F60&gt;$H$58,H58,TRUE,F60)</f>
        <v>0</v>
      </c>
      <c r="I61" s="41"/>
      <c r="J61" s="41"/>
    </row>
    <row r="62" spans="2:23">
      <c r="B62" s="40"/>
      <c r="C62" s="40"/>
      <c r="D62" s="38"/>
      <c r="E62" s="52" t="s">
        <v>70</v>
      </c>
      <c r="F62" s="36">
        <f>I20</f>
        <v>0</v>
      </c>
      <c r="I62" s="41"/>
      <c r="J62" s="41"/>
    </row>
    <row r="63" spans="2:23" ht="11.65" thickBot="1">
      <c r="B63" s="40"/>
      <c r="C63" s="59"/>
      <c r="D63" s="61"/>
      <c r="E63" s="61"/>
      <c r="F63" s="61"/>
      <c r="G63" s="92" t="s">
        <v>69</v>
      </c>
      <c r="H63" s="92"/>
      <c r="I63" s="62"/>
      <c r="J63" s="41"/>
    </row>
    <row r="64" spans="2:23">
      <c r="B64" s="40"/>
      <c r="J64" s="41"/>
    </row>
    <row r="65" spans="2:21">
      <c r="B65" s="40"/>
      <c r="C65" s="177" t="s">
        <v>71</v>
      </c>
      <c r="D65" s="177"/>
      <c r="E65" s="177"/>
      <c r="F65" s="177"/>
      <c r="G65" s="177"/>
      <c r="H65" s="177"/>
      <c r="I65" s="177"/>
      <c r="J65" s="178"/>
    </row>
    <row r="66" spans="2:21">
      <c r="B66" s="40"/>
      <c r="C66" s="85" t="s">
        <v>72</v>
      </c>
      <c r="D66" s="55"/>
      <c r="E66" s="55"/>
      <c r="F66" s="55"/>
      <c r="G66" s="55"/>
      <c r="H66" s="55"/>
      <c r="I66" s="55"/>
      <c r="J66" s="53"/>
      <c r="K66" s="30"/>
      <c r="L66" s="30"/>
      <c r="M66" s="30"/>
      <c r="N66" s="30"/>
      <c r="O66" s="30"/>
    </row>
    <row r="67" spans="2:21">
      <c r="B67" s="40"/>
      <c r="C67" s="55"/>
      <c r="J67" s="53"/>
      <c r="K67" s="30"/>
      <c r="L67" s="30"/>
      <c r="M67" s="30"/>
      <c r="N67" s="30"/>
      <c r="O67" s="30"/>
    </row>
    <row r="68" spans="2:21" ht="10.9" customHeight="1">
      <c r="B68" s="40"/>
      <c r="C68" s="162" t="s">
        <v>73</v>
      </c>
      <c r="D68" s="162"/>
      <c r="E68" s="162"/>
      <c r="F68" s="162"/>
      <c r="G68" s="162"/>
      <c r="H68" s="162"/>
      <c r="I68" s="162"/>
      <c r="J68" s="163"/>
      <c r="K68" s="30"/>
      <c r="L68" s="30"/>
      <c r="M68" s="30"/>
      <c r="N68" s="30"/>
      <c r="O68" s="30"/>
    </row>
    <row r="69" spans="2:21">
      <c r="B69" s="40"/>
      <c r="C69" s="162"/>
      <c r="D69" s="162"/>
      <c r="E69" s="162"/>
      <c r="F69" s="162"/>
      <c r="G69" s="162"/>
      <c r="H69" s="162"/>
      <c r="I69" s="162"/>
      <c r="J69" s="164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</row>
    <row r="70" spans="2:21" ht="11.65" thickBot="1">
      <c r="B70" s="59"/>
      <c r="C70" s="60"/>
      <c r="D70" s="61"/>
      <c r="E70" s="61"/>
      <c r="F70" s="61"/>
      <c r="G70" s="61"/>
      <c r="H70" s="61"/>
      <c r="I70" s="61"/>
      <c r="J70" s="62"/>
    </row>
  </sheetData>
  <sheetProtection algorithmName="SHA-512" hashValue="WBxpub8En+y8myXDYhX8iDbqeZe35Lrf3Xdp22Ng5+Tn/jQ1Hg8+G4ZN5ReoWplppvzVXiuzyixTEZkvSDx+yw==" saltValue="NYQUoYs5ZNSq38u4wHXyPw==" spinCount="100000" sheet="1" objects="1" scenarios="1"/>
  <mergeCells count="9">
    <mergeCell ref="C68:I69"/>
    <mergeCell ref="J68:J69"/>
    <mergeCell ref="C9:I10"/>
    <mergeCell ref="B2:J3"/>
    <mergeCell ref="C65:J65"/>
    <mergeCell ref="C16:I16"/>
    <mergeCell ref="C17:I17"/>
    <mergeCell ref="C22:I22"/>
    <mergeCell ref="C24:I24"/>
  </mergeCells>
  <conditionalFormatting sqref="H13">
    <cfRule type="expression" dxfId="1" priority="2">
      <formula>$H$13=$I$13</formula>
    </cfRule>
  </conditionalFormatting>
  <conditionalFormatting sqref="H14">
    <cfRule type="expression" dxfId="0" priority="1">
      <formula>$H$14=$I$14</formula>
    </cfRule>
  </conditionalFormatting>
  <dataValidations count="4">
    <dataValidation type="custom" allowBlank="1" showInputMessage="1" showErrorMessage="1" errorTitle="Bedrag te hoog" error="Bedrag als onderdeel van de sommatie met bedrag van onderdeel I maakt dat de maximale inzetprijs hoger wordt dan maximaal is toegestaan " sqref="I17" xr:uid="{BE140DEE-E339-4A0E-98FD-D504C74FDD78}">
      <formula1>SUM(I16:I17) &lt;= F15</formula1>
    </dataValidation>
    <dataValidation type="custom" allowBlank="1" showInputMessage="1" showErrorMessage="1" errorTitle="Bedrag te hoog" error="Bedrag als onderdeel van de sommatie met bedrag van onderdeel I maakt dat de maximale inzetprijs hoger wordt dan maximaal is toegestaan " sqref="I18" xr:uid="{0C58310F-BE43-4AFD-A2B9-2F17DFF13661}">
      <formula1>SUM(I14:I18) &lt;= F13</formula1>
    </dataValidation>
    <dataValidation type="custom" allowBlank="1" showInputMessage="1" showErrorMessage="1" errorTitle="Bedrag te hoog " error="Bedrag als onderdeel van de sommatie met bedrag van onderdeel II maakt dat de maximale inzetprijs hoger wordt dan maximaal is toegestaan " sqref="I13" xr:uid="{A37BB9EB-4958-4A35-8317-CC4C5D96F841}">
      <formula1>SUM(I13:I14) &lt;= G12</formula1>
    </dataValidation>
    <dataValidation type="custom" allowBlank="1" showInputMessage="1" showErrorMessage="1" errorTitle="Bedrag te hoog" error="Bedrag als onderdeel van de sommatie met bedrag van onderdeel I maakt dat de maximale inzetprijs hoger wordt dan maximaal is toegestaan " sqref="I14:I15" xr:uid="{D7879CA5-7D2A-41F7-A9B8-FBBA10DA7791}">
      <formula1>SUM(I13:I14) &lt;= G12</formula1>
    </dataValidation>
  </dataValidations>
  <pageMargins left="0.7" right="0.7" top="0.75" bottom="0.75" header="0.3" footer="0.3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506D-63CC-44D4-9396-41B9CA2FEF1F}">
  <sheetPr>
    <pageSetUpPr fitToPage="1"/>
  </sheetPr>
  <dimension ref="B1:X26"/>
  <sheetViews>
    <sheetView workbookViewId="0">
      <selection activeCell="D32" sqref="D32"/>
    </sheetView>
  </sheetViews>
  <sheetFormatPr defaultColWidth="9.33203125" defaultRowHeight="10.9"/>
  <cols>
    <col min="1" max="1" width="16.83203125" style="29" customWidth="1"/>
    <col min="2" max="2" width="4.83203125" style="29" customWidth="1"/>
    <col min="3" max="3" width="7.1640625" style="29" customWidth="1"/>
    <col min="4" max="4" width="31.83203125" style="29" customWidth="1"/>
    <col min="5" max="5" width="23.5" style="29" customWidth="1"/>
    <col min="6" max="7" width="20.83203125" style="29" customWidth="1"/>
    <col min="8" max="8" width="30.1640625" style="38" customWidth="1"/>
    <col min="9" max="9" width="22" style="38" customWidth="1"/>
    <col min="10" max="10" width="23.33203125" style="29" customWidth="1"/>
    <col min="11" max="11" width="4.83203125" style="29" customWidth="1"/>
    <col min="12" max="13" width="16.83203125" style="29" customWidth="1"/>
    <col min="14" max="14" width="12.1640625" style="29" customWidth="1"/>
    <col min="15" max="16" width="9.33203125" style="29"/>
    <col min="17" max="17" width="13" style="29" customWidth="1"/>
    <col min="18" max="18" width="2.6640625" style="29" customWidth="1"/>
    <col min="19" max="19" width="12.33203125" style="29" customWidth="1"/>
    <col min="20" max="20" width="11.6640625" style="29" customWidth="1"/>
    <col min="21" max="22" width="14.83203125" style="29" customWidth="1"/>
    <col min="23" max="16384" width="9.33203125" style="29"/>
  </cols>
  <sheetData>
    <row r="1" spans="2:24" ht="11.85" thickBot="1"/>
    <row r="2" spans="2:24" ht="10.9" customHeight="1">
      <c r="B2" s="171" t="s">
        <v>32</v>
      </c>
      <c r="C2" s="172"/>
      <c r="D2" s="172"/>
      <c r="E2" s="172"/>
      <c r="F2" s="172"/>
      <c r="G2" s="172"/>
      <c r="H2" s="172"/>
      <c r="I2" s="172"/>
      <c r="J2" s="172"/>
      <c r="K2" s="173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2:24" ht="11.45" customHeight="1" thickBot="1">
      <c r="B3" s="174"/>
      <c r="C3" s="175"/>
      <c r="D3" s="175"/>
      <c r="E3" s="175"/>
      <c r="F3" s="175"/>
      <c r="G3" s="175"/>
      <c r="H3" s="175"/>
      <c r="I3" s="175"/>
      <c r="J3" s="175"/>
      <c r="K3" s="1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2:24">
      <c r="B4" s="63"/>
      <c r="C4" s="64"/>
      <c r="D4" s="64"/>
      <c r="E4" s="64"/>
      <c r="F4" s="64"/>
      <c r="G4" s="64"/>
      <c r="H4" s="101"/>
      <c r="I4" s="101"/>
      <c r="J4" s="64"/>
      <c r="K4" s="39"/>
    </row>
    <row r="5" spans="2:24">
      <c r="B5" s="40"/>
      <c r="C5" s="56" t="s">
        <v>33</v>
      </c>
      <c r="D5" s="71"/>
      <c r="E5" s="71"/>
      <c r="F5" s="71"/>
      <c r="K5" s="41"/>
    </row>
    <row r="6" spans="2:24">
      <c r="B6" s="40"/>
      <c r="C6" s="57" t="s">
        <v>74</v>
      </c>
      <c r="K6" s="41"/>
    </row>
    <row r="7" spans="2:24" ht="11.85" thickBot="1">
      <c r="B7" s="59"/>
      <c r="C7" s="61"/>
      <c r="D7" s="61"/>
      <c r="E7" s="61"/>
      <c r="F7" s="61"/>
      <c r="G7" s="61"/>
      <c r="H7" s="102"/>
      <c r="I7" s="102"/>
      <c r="J7" s="65"/>
      <c r="K7" s="62"/>
    </row>
    <row r="8" spans="2:24" ht="11.85" thickBot="1">
      <c r="B8" s="40"/>
      <c r="J8" s="58"/>
      <c r="K8" s="41"/>
    </row>
    <row r="9" spans="2:24" ht="10.9" customHeight="1">
      <c r="B9" s="40"/>
      <c r="C9" s="165" t="s">
        <v>75</v>
      </c>
      <c r="D9" s="166"/>
      <c r="E9" s="166"/>
      <c r="F9" s="166"/>
      <c r="G9" s="166"/>
      <c r="H9" s="166"/>
      <c r="I9" s="166"/>
      <c r="J9" s="167"/>
      <c r="K9" s="41"/>
    </row>
    <row r="10" spans="2:24" ht="11.85" customHeight="1" thickBot="1">
      <c r="B10" s="40"/>
      <c r="C10" s="185"/>
      <c r="D10" s="186"/>
      <c r="E10" s="186"/>
      <c r="F10" s="186"/>
      <c r="G10" s="186"/>
      <c r="H10" s="186"/>
      <c r="I10" s="186"/>
      <c r="J10" s="187"/>
      <c r="K10" s="41"/>
    </row>
    <row r="11" spans="2:24" ht="12.2" customHeight="1">
      <c r="B11" s="40"/>
      <c r="C11" s="119"/>
      <c r="D11" s="83"/>
      <c r="E11" s="83"/>
      <c r="F11" s="83"/>
      <c r="G11" s="83"/>
      <c r="H11" s="103"/>
      <c r="I11" s="103"/>
      <c r="J11" s="98"/>
      <c r="K11" s="41"/>
    </row>
    <row r="12" spans="2:24" ht="12.2" customHeight="1">
      <c r="B12" s="40"/>
      <c r="C12" s="99"/>
      <c r="D12" s="122"/>
      <c r="E12" s="29" t="s">
        <v>76</v>
      </c>
      <c r="F12" s="30" t="s">
        <v>64</v>
      </c>
      <c r="G12" s="123" t="s">
        <v>77</v>
      </c>
      <c r="H12" s="124"/>
      <c r="I12" s="123" t="s">
        <v>78</v>
      </c>
      <c r="J12" s="125"/>
      <c r="K12" s="41"/>
      <c r="L12" s="30"/>
      <c r="Q12" s="33"/>
    </row>
    <row r="13" spans="2:24" ht="12.2" customHeight="1">
      <c r="B13" s="40"/>
      <c r="C13" s="40"/>
      <c r="D13" s="37" t="s">
        <v>79</v>
      </c>
      <c r="E13" s="29">
        <f>60*5</f>
        <v>300</v>
      </c>
      <c r="F13" s="126">
        <v>150</v>
      </c>
      <c r="G13" s="133">
        <v>0</v>
      </c>
      <c r="H13" s="141" t="str">
        <f>IF(G13&lt;0,"Prijs mag niet negatief zijn",IF((G13)&gt;F13,"Maximale prijs overschreden",""))</f>
        <v/>
      </c>
      <c r="I13" s="127">
        <f>IF(H13="",G13*E13,"")</f>
        <v>0</v>
      </c>
      <c r="J13" s="128"/>
      <c r="K13" s="41"/>
    </row>
    <row r="14" spans="2:24" ht="12.2" customHeight="1">
      <c r="B14" s="40"/>
      <c r="C14" s="40"/>
      <c r="D14" s="37" t="s">
        <v>80</v>
      </c>
      <c r="E14" s="29">
        <f>50*5</f>
        <v>250</v>
      </c>
      <c r="F14" s="126">
        <v>140</v>
      </c>
      <c r="G14" s="133">
        <v>0</v>
      </c>
      <c r="H14" s="141" t="str">
        <f t="shared" ref="H14:H17" si="0">IF(G14&lt;0,"Prijs mag niet negatief zijn",IF((G14)&gt;F14,"Maximale prijs overschreden",""))</f>
        <v/>
      </c>
      <c r="I14" s="127">
        <f t="shared" ref="I14:I17" si="1">IF(H14="",G14*E14,"")</f>
        <v>0</v>
      </c>
      <c r="J14" s="128"/>
      <c r="K14" s="41"/>
    </row>
    <row r="15" spans="2:24" ht="12.2" customHeight="1">
      <c r="B15" s="40"/>
      <c r="C15" s="40"/>
      <c r="D15" s="37" t="s">
        <v>81</v>
      </c>
      <c r="E15" s="29">
        <f>30*5</f>
        <v>150</v>
      </c>
      <c r="F15" s="126">
        <v>150</v>
      </c>
      <c r="G15" s="133">
        <v>0</v>
      </c>
      <c r="H15" s="141" t="str">
        <f t="shared" si="0"/>
        <v/>
      </c>
      <c r="I15" s="127">
        <f t="shared" si="1"/>
        <v>0</v>
      </c>
      <c r="J15" s="128"/>
      <c r="K15" s="41"/>
    </row>
    <row r="16" spans="2:24" ht="12.2" customHeight="1">
      <c r="B16" s="40"/>
      <c r="C16" s="40"/>
      <c r="D16" s="37" t="s">
        <v>82</v>
      </c>
      <c r="E16" s="29">
        <f>30*5</f>
        <v>150</v>
      </c>
      <c r="F16" s="126">
        <v>120</v>
      </c>
      <c r="G16" s="133">
        <v>0</v>
      </c>
      <c r="H16" s="141" t="str">
        <f>IF(G16&lt;0,"Prijs mag niet negatief zijn",IF((G16)&gt;F16,"Maximale prijs overschreden",""))</f>
        <v/>
      </c>
      <c r="I16" s="127">
        <f t="shared" si="1"/>
        <v>0</v>
      </c>
      <c r="J16" s="128"/>
      <c r="K16" s="41"/>
    </row>
    <row r="17" spans="2:22" ht="12.2" customHeight="1">
      <c r="B17" s="40"/>
      <c r="C17" s="40"/>
      <c r="D17" s="37" t="s">
        <v>83</v>
      </c>
      <c r="E17" s="29">
        <f>30*5</f>
        <v>150</v>
      </c>
      <c r="F17" s="126">
        <v>110</v>
      </c>
      <c r="G17" s="133">
        <v>0</v>
      </c>
      <c r="H17" s="141" t="str">
        <f t="shared" si="0"/>
        <v/>
      </c>
      <c r="I17" s="127">
        <f t="shared" si="1"/>
        <v>0</v>
      </c>
      <c r="J17" s="128"/>
      <c r="K17" s="41"/>
    </row>
    <row r="18" spans="2:22" ht="12.2" customHeight="1">
      <c r="B18" s="40"/>
      <c r="C18" s="40"/>
      <c r="D18" s="37"/>
      <c r="E18" s="37"/>
      <c r="J18" s="41"/>
      <c r="K18" s="41"/>
    </row>
    <row r="19" spans="2:22" ht="12.2" customHeight="1">
      <c r="B19" s="40"/>
      <c r="C19" s="40"/>
      <c r="J19" s="125"/>
      <c r="K19" s="41"/>
    </row>
    <row r="20" spans="2:22" ht="14.25" customHeight="1">
      <c r="B20" s="40"/>
      <c r="C20" s="99"/>
      <c r="D20" s="121" t="s">
        <v>84</v>
      </c>
      <c r="F20" s="95"/>
      <c r="H20" s="96"/>
      <c r="I20" s="94">
        <f>IF(COUNTBLANK(H13:H17)=5,SUM(I13:I17),"ongeldig")</f>
        <v>0</v>
      </c>
      <c r="J20" s="129"/>
      <c r="K20" s="41"/>
    </row>
    <row r="21" spans="2:22" ht="12.2" customHeight="1">
      <c r="B21" s="40"/>
      <c r="C21" s="44"/>
      <c r="D21" s="130"/>
      <c r="E21" s="130"/>
      <c r="F21" s="130"/>
      <c r="G21" s="130"/>
      <c r="H21" s="130"/>
      <c r="I21" s="130"/>
      <c r="J21" s="131"/>
      <c r="K21" s="41"/>
    </row>
    <row r="22" spans="2:22" ht="12.2" customHeight="1">
      <c r="B22" s="40"/>
      <c r="C22" s="44"/>
      <c r="D22" s="188" t="s">
        <v>46</v>
      </c>
      <c r="E22" s="189"/>
      <c r="F22" s="189"/>
      <c r="G22" s="189"/>
      <c r="H22" s="189"/>
      <c r="I22" s="189"/>
      <c r="J22" s="190"/>
      <c r="K22" s="41"/>
    </row>
    <row r="23" spans="2:22" ht="12.2" customHeight="1" thickBot="1">
      <c r="B23" s="40"/>
      <c r="C23" s="132"/>
      <c r="D23" s="191" t="s">
        <v>85</v>
      </c>
      <c r="E23" s="192"/>
      <c r="F23" s="192"/>
      <c r="G23" s="192"/>
      <c r="H23" s="192"/>
      <c r="I23" s="192"/>
      <c r="J23" s="193"/>
      <c r="K23" s="41"/>
    </row>
    <row r="24" spans="2:22" ht="10.9" customHeight="1">
      <c r="B24" s="40"/>
      <c r="C24" s="162" t="s">
        <v>73</v>
      </c>
      <c r="D24" s="162"/>
      <c r="E24" s="162"/>
      <c r="F24" s="162"/>
      <c r="G24" s="162"/>
      <c r="H24" s="162"/>
      <c r="I24" s="162"/>
      <c r="J24" s="162"/>
      <c r="K24" s="163"/>
      <c r="L24" s="30"/>
      <c r="M24" s="30"/>
      <c r="N24" s="30"/>
      <c r="O24" s="30"/>
      <c r="P24" s="30"/>
    </row>
    <row r="25" spans="2:22">
      <c r="B25" s="40"/>
      <c r="C25" s="162"/>
      <c r="D25" s="162"/>
      <c r="E25" s="162"/>
      <c r="F25" s="162"/>
      <c r="G25" s="162"/>
      <c r="H25" s="162"/>
      <c r="I25" s="162"/>
      <c r="J25" s="162"/>
      <c r="K25" s="164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spans="2:22" ht="11.65" thickBot="1">
      <c r="B26" s="59"/>
      <c r="C26" s="60"/>
      <c r="D26" s="61"/>
      <c r="E26" s="61"/>
      <c r="F26" s="61"/>
      <c r="G26" s="61"/>
      <c r="H26" s="102"/>
      <c r="I26" s="102"/>
      <c r="J26" s="61"/>
      <c r="K26" s="62"/>
    </row>
  </sheetData>
  <sheetProtection algorithmName="SHA-512" hashValue="Qej8+225bce/R20hb1/5jUwuF1yQkugfhdol2A05eASJ9cw8y3805GD7P6VH8TyiRRONvXFgtpXH2IuIczqZXg==" saltValue="LxiL3MRufATuI/v5+7HUMg==" spinCount="100000" sheet="1" objects="1" scenarios="1"/>
  <mergeCells count="6">
    <mergeCell ref="C24:J25"/>
    <mergeCell ref="K24:K25"/>
    <mergeCell ref="B2:K3"/>
    <mergeCell ref="C9:J10"/>
    <mergeCell ref="D22:J22"/>
    <mergeCell ref="D23:J23"/>
  </mergeCells>
  <dataValidations disablePrompts="1" count="2">
    <dataValidation type="custom" allowBlank="1" showInputMessage="1" showErrorMessage="1" errorTitle="Bedrag te hoog" error="Bedrag als onderdeel van de sommatie met bedrag van onderdeel I maakt dat de maximale inzetprijs hoger wordt dan maximaal is toegestaan " sqref="J17" xr:uid="{4FAE25DF-4320-47F8-A1F2-8209673A1268}">
      <formula1>SUM(J16:J17) &lt;= F15</formula1>
    </dataValidation>
    <dataValidation type="custom" allowBlank="1" showInputMessage="1" showErrorMessage="1" errorTitle="Bedrag te hoog" error="Bedrag als onderdeel van de sommatie met bedrag van onderdeel I maakt dat de maximale inzetprijs hoger wordt dan maximaal is toegestaan " sqref="J18" xr:uid="{812DD082-0C40-4ECE-8F01-225B50EF122B}">
      <formula1>SUM(J14:J18) &lt;= F13</formula1>
    </dataValidation>
  </dataValidations>
  <pageMargins left="0.7" right="0.7" top="0.75" bottom="0.75" header="0.3" footer="0.3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F437-6C52-492C-9705-AF5060092960}">
  <sheetPr>
    <pageSetUpPr fitToPage="1"/>
  </sheetPr>
  <dimension ref="B1:X29"/>
  <sheetViews>
    <sheetView workbookViewId="0">
      <selection activeCell="F31" sqref="F31"/>
    </sheetView>
  </sheetViews>
  <sheetFormatPr defaultColWidth="9.33203125" defaultRowHeight="10.9"/>
  <cols>
    <col min="1" max="1" width="16.83203125" style="29" customWidth="1"/>
    <col min="2" max="2" width="4.83203125" style="29" customWidth="1"/>
    <col min="3" max="3" width="12.6640625" style="29" customWidth="1"/>
    <col min="4" max="4" width="31.83203125" style="29" customWidth="1"/>
    <col min="5" max="5" width="23.5" style="29" customWidth="1"/>
    <col min="6" max="7" width="20.83203125" style="29" customWidth="1"/>
    <col min="8" max="8" width="30.1640625" style="38" customWidth="1"/>
    <col min="9" max="9" width="22" style="38" customWidth="1"/>
    <col min="10" max="10" width="23.33203125" style="29" customWidth="1"/>
    <col min="11" max="11" width="4.83203125" style="29" customWidth="1"/>
    <col min="12" max="13" width="16.83203125" style="29" customWidth="1"/>
    <col min="14" max="14" width="12.1640625" style="29" customWidth="1"/>
    <col min="15" max="16" width="9.33203125" style="29"/>
    <col min="17" max="17" width="13" style="29" customWidth="1"/>
    <col min="18" max="18" width="2.6640625" style="29" customWidth="1"/>
    <col min="19" max="19" width="12.33203125" style="29" customWidth="1"/>
    <col min="20" max="20" width="11.6640625" style="29" customWidth="1"/>
    <col min="21" max="22" width="14.83203125" style="29" customWidth="1"/>
    <col min="23" max="16384" width="9.33203125" style="29"/>
  </cols>
  <sheetData>
    <row r="1" spans="2:24" ht="11.85" thickBot="1"/>
    <row r="2" spans="2:24" ht="10.9" customHeight="1">
      <c r="B2" s="171" t="s">
        <v>32</v>
      </c>
      <c r="C2" s="172"/>
      <c r="D2" s="172"/>
      <c r="E2" s="172"/>
      <c r="F2" s="172"/>
      <c r="G2" s="172"/>
      <c r="H2" s="172"/>
      <c r="I2" s="172"/>
      <c r="J2" s="172"/>
      <c r="K2" s="173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2:24" ht="11.45" customHeight="1" thickBot="1">
      <c r="B3" s="174"/>
      <c r="C3" s="175"/>
      <c r="D3" s="175"/>
      <c r="E3" s="175"/>
      <c r="F3" s="175"/>
      <c r="G3" s="175"/>
      <c r="H3" s="175"/>
      <c r="I3" s="175"/>
      <c r="J3" s="175"/>
      <c r="K3" s="1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2:24">
      <c r="B4" s="63"/>
      <c r="C4" s="64"/>
      <c r="D4" s="64"/>
      <c r="E4" s="64"/>
      <c r="F4" s="64"/>
      <c r="G4" s="64"/>
      <c r="H4" s="101"/>
      <c r="I4" s="101"/>
      <c r="J4" s="64"/>
      <c r="K4" s="39"/>
    </row>
    <row r="5" spans="2:24">
      <c r="B5" s="40"/>
      <c r="C5" s="56" t="s">
        <v>33</v>
      </c>
      <c r="D5" s="71"/>
      <c r="E5" s="71"/>
      <c r="F5" s="71"/>
      <c r="K5" s="41"/>
    </row>
    <row r="6" spans="2:24">
      <c r="B6" s="40"/>
      <c r="C6" s="57"/>
      <c r="K6" s="41"/>
    </row>
    <row r="7" spans="2:24" ht="11.85" thickBot="1">
      <c r="B7" s="59"/>
      <c r="C7" s="61"/>
      <c r="D7" s="61"/>
      <c r="E7" s="61"/>
      <c r="F7" s="61"/>
      <c r="G7" s="61"/>
      <c r="H7" s="102"/>
      <c r="I7" s="102"/>
      <c r="J7" s="65"/>
      <c r="K7" s="62"/>
    </row>
    <row r="8" spans="2:24" ht="11.85" thickBot="1">
      <c r="B8" s="40"/>
      <c r="J8" s="58"/>
      <c r="K8" s="41"/>
    </row>
    <row r="9" spans="2:24" ht="10.9" customHeight="1">
      <c r="B9" s="40"/>
      <c r="C9" s="165" t="s">
        <v>86</v>
      </c>
      <c r="D9" s="166"/>
      <c r="E9" s="166"/>
      <c r="F9" s="166"/>
      <c r="G9" s="166"/>
      <c r="H9" s="166"/>
      <c r="I9" s="166"/>
      <c r="J9" s="167"/>
      <c r="K9" s="41"/>
    </row>
    <row r="10" spans="2:24" ht="11.85" customHeight="1" thickBot="1">
      <c r="B10" s="40"/>
      <c r="C10" s="168"/>
      <c r="D10" s="169"/>
      <c r="E10" s="169"/>
      <c r="F10" s="169"/>
      <c r="G10" s="169"/>
      <c r="H10" s="169"/>
      <c r="I10" s="169"/>
      <c r="J10" s="170"/>
      <c r="K10" s="41"/>
    </row>
    <row r="11" spans="2:24" ht="12.2" customHeight="1">
      <c r="B11" s="40"/>
      <c r="C11" s="119"/>
      <c r="D11" s="83"/>
      <c r="E11" s="83"/>
      <c r="F11" s="83"/>
      <c r="G11" s="83"/>
      <c r="H11" s="103"/>
      <c r="I11" s="103"/>
      <c r="J11" s="98"/>
      <c r="K11" s="41"/>
    </row>
    <row r="12" spans="2:24" ht="14.25" customHeight="1">
      <c r="B12" s="40"/>
      <c r="C12" s="134"/>
      <c r="D12" s="37" t="s">
        <v>87</v>
      </c>
      <c r="E12" s="93"/>
      <c r="F12" s="93"/>
      <c r="G12" s="93"/>
      <c r="H12" s="135"/>
      <c r="I12" s="135"/>
      <c r="J12" s="136"/>
      <c r="K12" s="41"/>
    </row>
    <row r="13" spans="2:24" ht="12.2" customHeight="1">
      <c r="B13" s="40"/>
      <c r="C13" s="134"/>
      <c r="D13" s="37" t="s">
        <v>88</v>
      </c>
      <c r="E13" s="93"/>
      <c r="F13" s="93"/>
      <c r="G13" s="93"/>
      <c r="H13" s="135"/>
      <c r="I13" s="135"/>
      <c r="J13" s="136"/>
      <c r="K13" s="41"/>
    </row>
    <row r="14" spans="2:24" ht="12.2" customHeight="1">
      <c r="B14" s="40"/>
      <c r="C14" s="134"/>
      <c r="D14" s="137"/>
      <c r="E14" s="93"/>
      <c r="F14" s="93"/>
      <c r="G14" s="93"/>
      <c r="H14" s="135"/>
      <c r="I14" s="135"/>
      <c r="J14" s="136"/>
      <c r="K14" s="41"/>
    </row>
    <row r="15" spans="2:24" ht="12.2" customHeight="1">
      <c r="B15" s="40"/>
      <c r="C15" s="99"/>
      <c r="D15" s="122"/>
      <c r="F15" s="30" t="s">
        <v>89</v>
      </c>
      <c r="G15" s="123" t="s">
        <v>16</v>
      </c>
      <c r="H15" s="124"/>
      <c r="I15" s="123" t="s">
        <v>78</v>
      </c>
      <c r="J15" s="125"/>
      <c r="K15" s="41"/>
      <c r="L15" s="30"/>
      <c r="Q15" s="33"/>
    </row>
    <row r="16" spans="2:24" ht="12.2" customHeight="1">
      <c r="B16" s="40"/>
      <c r="C16" s="40"/>
      <c r="D16" s="37" t="s">
        <v>90</v>
      </c>
      <c r="F16" s="126">
        <v>200000</v>
      </c>
      <c r="G16" s="133">
        <v>0</v>
      </c>
      <c r="H16" s="141" t="str">
        <f>IF(G16&lt;0,"Prijs mag niet negatief zijn",IF((G16)&gt;F16,"Maximale prijs overschreden",""))</f>
        <v/>
      </c>
      <c r="I16" s="127">
        <f>G16*1</f>
        <v>0</v>
      </c>
      <c r="J16" s="128"/>
      <c r="K16" s="41"/>
    </row>
    <row r="17" spans="2:22" ht="12.2" customHeight="1">
      <c r="B17" s="40"/>
      <c r="C17" s="40"/>
      <c r="D17" s="37"/>
      <c r="F17" s="126"/>
      <c r="I17" s="127"/>
      <c r="J17" s="128"/>
      <c r="K17" s="41"/>
    </row>
    <row r="18" spans="2:22" ht="12.2" customHeight="1">
      <c r="B18" s="40"/>
      <c r="C18" s="40"/>
      <c r="D18" s="37"/>
      <c r="F18" s="126"/>
      <c r="H18" s="29"/>
      <c r="I18" s="127"/>
      <c r="J18" s="128"/>
      <c r="K18" s="41"/>
    </row>
    <row r="19" spans="2:22" ht="12.2" customHeight="1">
      <c r="B19" s="40"/>
      <c r="C19" s="40"/>
      <c r="D19" s="37"/>
      <c r="F19" s="126"/>
      <c r="H19" s="29"/>
      <c r="I19" s="127"/>
      <c r="J19" s="128"/>
      <c r="K19" s="41"/>
    </row>
    <row r="20" spans="2:22" ht="12.2" customHeight="1">
      <c r="B20" s="40"/>
      <c r="C20" s="40"/>
      <c r="D20" s="37"/>
      <c r="F20" s="126"/>
      <c r="H20" s="29"/>
      <c r="I20" s="127"/>
      <c r="J20" s="128"/>
      <c r="K20" s="41"/>
    </row>
    <row r="21" spans="2:22" ht="12.2" customHeight="1">
      <c r="B21" s="40"/>
      <c r="C21" s="40"/>
      <c r="D21" s="37"/>
      <c r="E21" s="37"/>
      <c r="J21" s="41"/>
      <c r="K21" s="41"/>
    </row>
    <row r="22" spans="2:22" ht="12.2" customHeight="1">
      <c r="B22" s="40"/>
      <c r="C22" s="40"/>
      <c r="J22" s="125"/>
      <c r="K22" s="41"/>
    </row>
    <row r="23" spans="2:22" ht="20.45" customHeight="1">
      <c r="B23" s="40"/>
      <c r="C23" s="99"/>
      <c r="D23" s="121" t="s">
        <v>91</v>
      </c>
      <c r="F23" s="95"/>
      <c r="H23" s="96"/>
      <c r="I23" s="94">
        <f>IF(COUNTBLANK(H16)=1,SUM(I16),"ongeldig")</f>
        <v>0</v>
      </c>
      <c r="J23" s="129"/>
      <c r="K23" s="41"/>
    </row>
    <row r="24" spans="2:22" ht="20.45" customHeight="1">
      <c r="B24" s="40"/>
      <c r="C24" s="99"/>
      <c r="D24" s="121"/>
      <c r="F24" s="95"/>
      <c r="H24" s="96"/>
      <c r="I24" s="94"/>
      <c r="J24" s="129"/>
      <c r="K24" s="41"/>
    </row>
    <row r="25" spans="2:22" ht="12.2" customHeight="1">
      <c r="B25" s="40"/>
      <c r="C25" s="44"/>
      <c r="D25" s="130" t="s">
        <v>92</v>
      </c>
      <c r="E25" s="130"/>
      <c r="F25" s="130"/>
      <c r="G25" s="130"/>
      <c r="H25" s="130"/>
      <c r="I25" s="130"/>
      <c r="J25" s="131"/>
      <c r="K25" s="41"/>
    </row>
    <row r="26" spans="2:22" ht="12.2" customHeight="1" thickBot="1">
      <c r="B26" s="40"/>
      <c r="C26" s="132"/>
      <c r="D26" s="191" t="s">
        <v>46</v>
      </c>
      <c r="E26" s="192"/>
      <c r="F26" s="192"/>
      <c r="G26" s="192"/>
      <c r="H26" s="192"/>
      <c r="I26" s="192"/>
      <c r="J26" s="193"/>
      <c r="K26" s="41"/>
    </row>
    <row r="27" spans="2:22" ht="10.9" customHeight="1">
      <c r="B27" s="40"/>
      <c r="C27" s="162" t="s">
        <v>93</v>
      </c>
      <c r="D27" s="162"/>
      <c r="E27" s="162"/>
      <c r="F27" s="162"/>
      <c r="G27" s="162"/>
      <c r="H27" s="162"/>
      <c r="I27" s="162"/>
      <c r="J27" s="162"/>
      <c r="K27" s="163"/>
      <c r="L27" s="30"/>
      <c r="M27" s="30"/>
      <c r="N27" s="30"/>
      <c r="O27" s="30"/>
      <c r="P27" s="30"/>
    </row>
    <row r="28" spans="2:22">
      <c r="B28" s="40"/>
      <c r="C28" s="162"/>
      <c r="D28" s="162"/>
      <c r="E28" s="162"/>
      <c r="F28" s="162"/>
      <c r="G28" s="162"/>
      <c r="H28" s="162"/>
      <c r="I28" s="162"/>
      <c r="J28" s="162"/>
      <c r="K28" s="164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2:22" ht="11.65" thickBot="1">
      <c r="B29" s="59"/>
      <c r="C29" s="60"/>
      <c r="D29" s="61"/>
      <c r="E29" s="61"/>
      <c r="F29" s="61"/>
      <c r="G29" s="61"/>
      <c r="H29" s="102"/>
      <c r="I29" s="102"/>
      <c r="J29" s="61"/>
      <c r="K29" s="62"/>
    </row>
  </sheetData>
  <sheetProtection algorithmName="SHA-512" hashValue="dRclxCUQupW7RMJMDW5njBH/Pnu57H+8EUay4evgL7UrKKCDemrK92FKq1OX1+C8YSfIvwubujtngDk5IvIQcA==" saltValue="FL2Ba8LysLx1cHq3pao9Bw==" spinCount="100000" sheet="1" objects="1" scenarios="1"/>
  <mergeCells count="5">
    <mergeCell ref="B2:K3"/>
    <mergeCell ref="C9:J10"/>
    <mergeCell ref="D26:J26"/>
    <mergeCell ref="C27:J28"/>
    <mergeCell ref="K27:K28"/>
  </mergeCells>
  <dataValidations count="2">
    <dataValidation type="custom" allowBlank="1" showInputMessage="1" showErrorMessage="1" errorTitle="Bedrag te hoog" error="Bedrag als onderdeel van de sommatie met bedrag van onderdeel I maakt dat de maximale inzetprijs hoger wordt dan maximaal is toegestaan " sqref="J20" xr:uid="{B50A8A35-D7D0-4DE8-B12E-DE4AC4E19532}">
      <formula1>SUM(J19:J20) &lt;= F18</formula1>
    </dataValidation>
    <dataValidation type="custom" allowBlank="1" showInputMessage="1" showErrorMessage="1" errorTitle="Bedrag te hoog" error="Bedrag als onderdeel van de sommatie met bedrag van onderdeel I maakt dat de maximale inzetprijs hoger wordt dan maximaal is toegestaan " sqref="J21" xr:uid="{FB2A4D02-9129-4260-ABC6-A4B4066D759B}">
      <formula1>SUM(J17:J21) &lt;= F16</formula1>
    </dataValidation>
  </dataValidations>
  <pageMargins left="0.7" right="0.7" top="0.75" bottom="0.75" header="0.3" footer="0.3"/>
  <pageSetup paperSize="9" scale="93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1B5B9C64A4F4D80E0AC3750FA5E6F" ma:contentTypeVersion="12" ma:contentTypeDescription="Een nieuw document maken." ma:contentTypeScope="" ma:versionID="6eace1bc2c046aa4daab226362711073">
  <xsd:schema xmlns:xsd="http://www.w3.org/2001/XMLSchema" xmlns:xs="http://www.w3.org/2001/XMLSchema" xmlns:p="http://schemas.microsoft.com/office/2006/metadata/properties" xmlns:ns2="feef5865-a982-42aa-8640-9d4286765ef6" xmlns:ns3="a37e4b93-6478-4ef5-b62e-4147aa6e4b47" xmlns:ns4="aaf860ea-e40b-43b0-ab4f-31075fe11385" targetNamespace="http://schemas.microsoft.com/office/2006/metadata/properties" ma:root="true" ma:fieldsID="efff994d864be0402d9f3269b6a937d3" ns2:_="" ns3:_="" ns4:_="">
    <xsd:import namespace="feef5865-a982-42aa-8640-9d4286765ef6"/>
    <xsd:import namespace="a37e4b93-6478-4ef5-b62e-4147aa6e4b47"/>
    <xsd:import namespace="aaf860ea-e40b-43b0-ab4f-31075fe113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e4b93-6478-4ef5-b62e-4147aa6e4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860ea-e40b-43b0-ab4f-31075fe1138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9D37635-84C5-4DC7-89F4-BE5D44D1DBE8}"/>
</file>

<file path=customXml/itemProps2.xml><?xml version="1.0" encoding="utf-8"?>
<ds:datastoreItem xmlns:ds="http://schemas.openxmlformats.org/officeDocument/2006/customXml" ds:itemID="{F2EAE1CF-78F5-47CA-980C-1604F4C59CDE}"/>
</file>

<file path=customXml/itemProps3.xml><?xml version="1.0" encoding="utf-8"?>
<ds:datastoreItem xmlns:ds="http://schemas.openxmlformats.org/officeDocument/2006/customXml" ds:itemID="{C92DF8C8-FED7-4B02-A073-C414F9623773}"/>
</file>

<file path=customXml/itemProps4.xml><?xml version="1.0" encoding="utf-8"?>
<ds:datastoreItem xmlns:ds="http://schemas.openxmlformats.org/officeDocument/2006/customXml" ds:itemID="{3DE87A52-CEDC-4911-B415-AF36AC126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Pouw, TB (Ton)</dc:creator>
  <cp:keywords/>
  <dc:description/>
  <cp:lastModifiedBy>Odijk, A.A.G. (Arno)</cp:lastModifiedBy>
  <cp:revision/>
  <dcterms:created xsi:type="dcterms:W3CDTF">2020-11-04T18:58:06Z</dcterms:created>
  <dcterms:modified xsi:type="dcterms:W3CDTF">2021-11-05T11:12:16Z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2021-07-27T07:06:30Z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bdad80e0-8f16-4906-86fd-0000dd6a1c5b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0x01010066F1B5B9C64A4F4D80E0AC3750FA5E6F</vt:lpwstr>
  </property>
</Properties>
</file>