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D13" i="20" s="1"/>
  <c r="B21" i="20" l="1"/>
  <c r="C22" i="20" s="1"/>
  <c r="C21" i="20" s="1"/>
</calcChain>
</file>

<file path=xl/sharedStrings.xml><?xml version="1.0" encoding="utf-8"?>
<sst xmlns="http://schemas.openxmlformats.org/spreadsheetml/2006/main" count="281" uniqueCount="162">
  <si>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</si>
  <si>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</si>
  <si>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</si>
  <si>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</si>
  <si>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</si>
  <si>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</si>
  <si>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</si>
  <si>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</si>
  <si>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</si>
  <si>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</si>
  <si>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</si>
  <si>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</si>
  <si>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</si>
  <si>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</si>
  <si>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</si>
  <si>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</si>
  <si>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</si>
  <si>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</si>
  <si>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</si>
  <si>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</si>
  <si>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</si>
  <si>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</si>
  <si>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</si>
  <si>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</si>
  <si>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</si>
  <si>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</si>
  <si>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</si>
  <si>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</si>
  <si>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</si>
  <si>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</si>
  <si>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</si>
  <si>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</si>
  <si>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</si>
  <si>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</si>
  <si>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</si>
  <si>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</si>
  <si>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</si>
  <si>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</si>
  <si>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</si>
  <si>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</si>
  <si>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</si>
  <si>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</si>
  <si>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</si>
  <si>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</si>
  <si>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</si>
  <si>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</si>
  <si>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</si>
  <si>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</si>
  <si>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</si>
  <si>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</si>
  <si>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</si>
  <si>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</si>
  <si>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</si>
  <si>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</si>
  <si>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</si>
  <si>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</si>
  <si>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</si>
  <si>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</si>
  <si>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</si>
  <si>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</si>
  <si>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</si>
  <si>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</si>
  <si>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</si>
  <si>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</si>
  <si>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</si>
  <si>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</si>
  <si>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</si>
  <si>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</si>
  <si>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</si>
  <si>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</si>
  <si>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</si>
  <si>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</si>
  <si>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</si>
  <si>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</si>
  <si>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</si>
  <si>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</si>
  <si>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</si>
  <si>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</si>
  <si>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</si>
  <si>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</si>
  <si>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</si>
  <si>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</si>
  <si>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</si>
  <si>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</si>
  <si>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</si>
  <si>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</si>
  <si>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</si>
  <si>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</si>
  <si>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</si>
  <si>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</si>
  <si>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</si>
  <si>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</si>
  <si>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</si>
  <si>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</si>
  <si>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</si>
  <si>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</si>
  <si>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</si>
  <si>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</si>
  <si>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</si>
  <si>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</si>
  <si>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</si>
  <si>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</si>
  <si>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</si>
  <si>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</si>
  <si>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</si>
  <si>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</si>
  <si>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</si>
  <si>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</si>
  <si>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</si>
  <si>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</si>
  <si>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</si>
  <si>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</si>
  <si>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</si>
  <si>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</si>
  <si>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</si>
  <si>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</si>
  <si>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</si>
  <si>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</si>
  <si>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</si>
  <si>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</si>
  <si>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</si>
  <si>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</si>
  <si>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</si>
  <si>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</si>
  <si>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</si>
  <si>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</si>
  <si>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</si>
  <si>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</si>
  <si>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</si>
  <si>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Tarieven </t>
    </r>
    <r>
      <rPr>
        <b/>
        <u/>
        <sz val="11"/>
        <rFont val="Verdana"/>
        <family val="2"/>
      </rPr>
      <t>inclusief</t>
    </r>
    <r>
      <rPr>
        <b/>
        <sz val="11"/>
        <rFont val="Verdana"/>
        <family val="2"/>
      </rPr>
      <t xml:space="preserve"> VOG-kosten en </t>
    </r>
    <r>
      <rPr>
        <b/>
        <u/>
        <sz val="11"/>
        <rFont val="Verdana"/>
        <family val="2"/>
      </rPr>
      <t>inclusief</t>
    </r>
    <r>
      <rPr>
        <b/>
        <sz val="11"/>
        <rFont val="Verdana"/>
        <family val="2"/>
      </rPr>
      <t xml:space="preserve"> reiskosten woon-werkverkeer</t>
    </r>
  </si>
  <si>
    <t>Reiskosten woon-werkverkeer</t>
  </si>
  <si>
    <t>Ziektekosten tijdens dienstverband</t>
  </si>
  <si>
    <r>
      <t xml:space="preserve">EA IFAR 2022     </t>
    </r>
    <r>
      <rPr>
        <b/>
        <sz val="11"/>
        <color rgb="FFFF0000"/>
        <rFont val="Verdana"/>
        <family val="2"/>
      </rPr>
      <t/>
    </r>
  </si>
  <si>
    <t xml:space="preserve">IUC DJI/INEA/CV/2021-2  </t>
  </si>
  <si>
    <t xml:space="preserve">kenmerk IUC DJI/INEA/CV/2021-2  </t>
  </si>
  <si>
    <t>De formule is: 1562,5000 x (1,8900 -/- Gewogen gemiddelde Omrekenfactor) = score in punten</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</si>
  <si>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2,2500%. Uitgangspunt is de pré-corona situatie.</t>
    </r>
  </si>
  <si>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</si>
  <si>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</si>
  <si>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t>Gehanteerde bandbreedte Gewogen gemiddelde Omrekenfactor t.b.v. beoordeling Prijs: 1,8900 -1,7300</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</si>
  <si>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</si>
  <si>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</si>
  <si>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</si>
  <si>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</si>
  <si>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b/>
        <sz val="9"/>
        <rFont val="Verdana"/>
        <family val="2"/>
      </rPr>
      <t xml:space="preserve">UITZONDERING: reiskosten woon-werkverkeer </t>
    </r>
    <r>
      <rPr>
        <sz val="9"/>
        <rFont val="Verdana"/>
        <family val="2"/>
      </rPr>
      <t xml:space="preserve">
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 onderhavige bijlage). Het hier genoemde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alsmede paragraaf 1.9.3. van het Beschrijvend Document.
</t>
    </r>
    <r>
      <rPr>
        <b/>
        <sz val="9"/>
        <rFont val="Verdana"/>
        <family val="2"/>
      </rPr>
      <t xml:space="preserve">
</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</si>
  <si>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</si>
  <si>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</si>
  <si>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r>
      <rPr>
        <sz val="9"/>
        <rFont val="Verdana"/>
        <family val="2"/>
      </rPr>
      <t xml:space="preserve">
 </t>
    </r>
  </si>
  <si>
    <t xml:space="preserve">kenmerk IUC DJI/INEA/CV/2021-2 </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</si>
  <si>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</si>
  <si>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</si>
  <si>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t>Perceel 7</t>
  </si>
  <si>
    <t>BIJLAGE 5G - Tab 0 Leeswijzer</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</si>
  <si>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5G</t>
    </r>
    <r>
      <rPr>
        <sz val="9"/>
        <rFont val="Verdana"/>
        <family val="2"/>
      </rPr>
      <t xml:space="preserve">: een loonsomfactor voor Detacheren (zonder Uitzendbeding) in fase A of in fase 1,2 (ABU- of NBBU-cao);    
</t>
    </r>
    <r>
      <rPr>
        <b/>
        <sz val="9"/>
        <rFont val="Verdana"/>
        <family val="2"/>
      </rPr>
      <t>Tab 2b bijlage 5G:</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H7 Historische inhuurgegevens). Naar verwachting zal dat ook in de toekomst zo zijn. 
 </t>
    </r>
  </si>
  <si>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5G dient in haar geheel zowel in ondertekende PDF-versie als ook de versie in Excel bij de Inschrijving te worden gevoegd. </t>
    </r>
  </si>
  <si>
    <t>BIJLAGE 5G - Tab 1 Bruto Uurloon cao Rijk (hoofdstuk 6.3 cao Rijk)</t>
  </si>
  <si>
    <r>
      <t xml:space="preserve">BIJLAGE 5G - Tab 2a Loonsom- en Omrekenfactor </t>
    </r>
    <r>
      <rPr>
        <b/>
        <u/>
        <sz val="12"/>
        <rFont val="Verdana"/>
        <family val="2"/>
      </rPr>
      <t xml:space="preserve">Detacheren (zonder Uitzendbeding) in fase A of 1,2 (ABU- of NBBU-cao) </t>
    </r>
  </si>
  <si>
    <r>
      <t xml:space="preserve">BIJLAGE 5G - Tab 2b Loonsom- en Omrekenfactor </t>
    </r>
    <r>
      <rPr>
        <b/>
        <u/>
        <sz val="12"/>
        <rFont val="Verdana"/>
        <family val="2"/>
      </rPr>
      <t>Detacheren (=zonder Uitzendbeding) in fase B/3 en C/4 (ABU- of NBBU-cao)</t>
    </r>
    <r>
      <rPr>
        <b/>
        <sz val="12"/>
        <rFont val="Verdana"/>
        <family val="2"/>
      </rPr>
      <t xml:space="preserve"> </t>
    </r>
  </si>
  <si>
    <t>BIJLAGE 5G - Tab 3  Gewogen gemiddelde Omrekenfactor</t>
  </si>
  <si>
    <t>Infrastructuur en Waterstaat (IenW), inclusief Rijkswaterstaat (RWS)</t>
  </si>
  <si>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xml:space="preserve">UITZONDERING: reiskosten woon-werkverkeer 
</t>
    </r>
    <r>
      <rPr>
        <sz val="8"/>
        <rFont val="Verdana"/>
        <family val="2"/>
      </rPr>
      <t>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deze bijlage). Het hier ingevulde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 alsmede paragraaf 1.9.3 van het Beschrijvend Document.</t>
    </r>
    <r>
      <rPr>
        <strike/>
        <sz val="8"/>
        <rFont val="Verdana"/>
        <family val="2"/>
      </rPr>
      <t xml:space="preserve">
</t>
    </r>
    <r>
      <rPr>
        <b/>
        <sz val="8"/>
        <rFont val="Verdana"/>
        <family val="2"/>
      </rPr>
      <t/>
    </r>
  </si>
  <si>
    <t>Infrastructuur en Waterstaat  (IenW), inclusief Rijkswaterstaat (RWS)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</si>
</sst>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4"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1"/>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48">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6" fillId="3" borderId="1" xfId="0" applyFont="1" applyFill="1" applyBorder="1" applyAlignment="1" applyProtection="1">
      <alignment vertical="top"/>
      <protection locked="0"/>
    </xf>
    <xf numFmtId="166" fontId="6" fillId="3" borderId="1" xfId="0" applyNumberFormat="1" applyFont="1" applyFill="1" applyBorder="1" applyAlignment="1" applyProtection="1">
      <alignment vertical="top"/>
      <protection locked="0"/>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5" fontId="11" fillId="0" borderId="1" xfId="0" applyNumberFormat="1" applyFont="1" applyBorder="1" applyAlignment="1" applyProtection="1">
      <alignment vertical="top" wrapText="1"/>
    </xf>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14" fillId="0" borderId="0" xfId="0" applyFont="1" applyAlignment="1">
      <alignment vertical="top"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6" sqref="B6"/>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1" t="s">
        <v>152</v>
      </c>
      <c r="B1" s="172"/>
      <c r="C1" s="172"/>
      <c r="D1" s="172"/>
      <c r="E1" s="172"/>
      <c r="F1" s="172"/>
    </row>
    <row r="2" spans="1:6" ht="19.5" customHeight="1" x14ac:dyDescent="0.2">
      <c r="A2" s="115" t="s">
        <v>103</v>
      </c>
      <c r="B2" s="175" t="s">
        <v>132</v>
      </c>
      <c r="C2" s="176"/>
      <c r="D2" s="176"/>
      <c r="E2" s="176"/>
      <c r="F2" s="91"/>
    </row>
    <row r="3" spans="1:6" ht="24.75" customHeight="1" x14ac:dyDescent="0.2">
      <c r="A3" s="88" t="s">
        <v>151</v>
      </c>
      <c r="B3" s="92" t="s">
        <v>148</v>
      </c>
      <c r="D3" s="91"/>
      <c r="E3" s="91"/>
      <c r="F3" s="91"/>
    </row>
    <row r="4" spans="1:6" ht="25.5" x14ac:dyDescent="0.2">
      <c r="A4" s="1" t="s">
        <v>2</v>
      </c>
      <c r="B4" s="1" t="s">
        <v>30</v>
      </c>
      <c r="C4" s="2" t="s">
        <v>27</v>
      </c>
    </row>
    <row r="5" spans="1:6" ht="56.25" customHeight="1" x14ac:dyDescent="0.2">
      <c r="A5" s="3" t="s">
        <v>1</v>
      </c>
      <c r="B5" s="3" t="s">
        <v>117</v>
      </c>
      <c r="C5" s="3" t="s">
        <v>121</v>
      </c>
    </row>
    <row r="6" spans="1:6" ht="236.25" customHeight="1" x14ac:dyDescent="0.2">
      <c r="A6" s="3" t="s">
        <v>86</v>
      </c>
      <c r="B6" s="3" t="s">
        <v>153</v>
      </c>
      <c r="C6" s="3" t="s">
        <v>85</v>
      </c>
    </row>
    <row r="7" spans="1:6" ht="92.25" customHeight="1" x14ac:dyDescent="0.2">
      <c r="A7" s="4"/>
      <c r="B7" s="4" t="s">
        <v>122</v>
      </c>
      <c r="C7" s="4"/>
    </row>
    <row r="8" spans="1:6" ht="359.25" customHeight="1" x14ac:dyDescent="0.2">
      <c r="A8" s="4"/>
      <c r="B8" s="5" t="s">
        <v>144</v>
      </c>
      <c r="C8" s="167"/>
    </row>
    <row r="9" spans="1:6" ht="81.75" customHeight="1" x14ac:dyDescent="0.2">
      <c r="A9" s="4"/>
      <c r="B9" s="5" t="s">
        <v>143</v>
      </c>
      <c r="C9" s="4"/>
    </row>
    <row r="10" spans="1:6" ht="138.75" customHeight="1" x14ac:dyDescent="0.2">
      <c r="A10" s="6"/>
      <c r="B10" s="7" t="s">
        <v>145</v>
      </c>
      <c r="C10" s="6"/>
    </row>
    <row r="11" spans="1:6" ht="111.75" customHeight="1" x14ac:dyDescent="0.2">
      <c r="A11" s="6" t="s">
        <v>87</v>
      </c>
      <c r="B11" s="6" t="s">
        <v>142</v>
      </c>
      <c r="C11" s="6" t="s">
        <v>85</v>
      </c>
    </row>
    <row r="12" spans="1:6" ht="270" customHeight="1" x14ac:dyDescent="0.2">
      <c r="A12" s="6" t="s">
        <v>88</v>
      </c>
      <c r="B12" s="6" t="s">
        <v>146</v>
      </c>
      <c r="C12" s="6" t="s">
        <v>85</v>
      </c>
    </row>
    <row r="13" spans="1:6" ht="142.5" customHeight="1" x14ac:dyDescent="0.2">
      <c r="A13" s="75" t="s">
        <v>54</v>
      </c>
      <c r="B13" s="90" t="s">
        <v>147</v>
      </c>
      <c r="C13" s="8" t="s">
        <v>63</v>
      </c>
    </row>
    <row r="14" spans="1:6" ht="32.25" customHeight="1" x14ac:dyDescent="0.2">
      <c r="A14" s="11" t="s">
        <v>3</v>
      </c>
      <c r="B14" s="10"/>
      <c r="C14" s="9"/>
    </row>
    <row r="15" spans="1:6" ht="60" customHeight="1" x14ac:dyDescent="0.2">
      <c r="A15" s="8" t="s">
        <v>4</v>
      </c>
      <c r="B15" s="8" t="s">
        <v>141</v>
      </c>
      <c r="C15" s="9"/>
    </row>
    <row r="16" spans="1:6" ht="57.75" customHeight="1" x14ac:dyDescent="0.2">
      <c r="A16" s="8" t="s">
        <v>5</v>
      </c>
      <c r="B16" s="8" t="s">
        <v>140</v>
      </c>
      <c r="C16" s="9"/>
    </row>
    <row r="17" spans="1:3" ht="55.5" customHeight="1" x14ac:dyDescent="0.2">
      <c r="A17" s="8" t="s">
        <v>35</v>
      </c>
      <c r="B17" s="8" t="s">
        <v>154</v>
      </c>
      <c r="C17" s="9"/>
    </row>
    <row r="18" spans="1:3" ht="77.25" customHeight="1" x14ac:dyDescent="0.2">
      <c r="A18" s="8" t="s">
        <v>47</v>
      </c>
      <c r="B18" s="8" t="s">
        <v>150</v>
      </c>
      <c r="C18" s="9"/>
    </row>
    <row r="19" spans="1:3" ht="16.5" customHeight="1" x14ac:dyDescent="0.2"/>
    <row r="20" spans="1:3" ht="50.25" customHeight="1" x14ac:dyDescent="0.2">
      <c r="A20" s="173" t="s">
        <v>89</v>
      </c>
      <c r="B20" s="174"/>
      <c r="C20" s="89"/>
    </row>
    <row r="25" spans="1:3" ht="101.25" customHeight="1" x14ac:dyDescent="0.2"/>
  </sheetData>
  <sheetProtection algorithmName="SHA-512" hashValue="X/HaN9UK85NAY/iR3VW/hz7Yc62fA0Nm6bUIXnHM7yfTIOaXdGgI01wsZ+Z7tGqQ4t5PEqdlP13xGuw+661XjQ==" saltValue="yl19ThYm6mb5SXoQvK84XQ==" spinCount="100000" sheet="1" formatRows="0"/>
  <protectedRanges>
    <protectedRange password="CCC4" sqref="B15:B16 A14:A18" name="Bereik1"/>
  </protectedRanges>
  <mergeCells count="3">
    <mergeCell ref="A1:F1"/>
    <mergeCell ref="A20:B20"/>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sqref="A1:F1"/>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1" t="s">
        <v>155</v>
      </c>
      <c r="B1" s="172"/>
      <c r="C1" s="172"/>
      <c r="D1" s="172"/>
      <c r="E1" s="172"/>
      <c r="F1" s="172"/>
      <c r="G1" s="74"/>
    </row>
    <row r="2" spans="1:11" ht="15" x14ac:dyDescent="0.2">
      <c r="A2" s="115" t="s">
        <v>103</v>
      </c>
      <c r="B2" s="92"/>
      <c r="C2" s="139"/>
      <c r="D2" s="91"/>
      <c r="E2" s="91"/>
      <c r="F2" s="91"/>
      <c r="G2" s="74"/>
    </row>
    <row r="3" spans="1:11" s="68" customFormat="1" ht="15" customHeight="1" x14ac:dyDescent="0.2">
      <c r="A3" s="88"/>
      <c r="B3" s="177"/>
      <c r="C3" s="177"/>
      <c r="D3" s="177"/>
      <c r="E3" s="177"/>
      <c r="F3" s="177"/>
      <c r="G3" s="94"/>
      <c r="H3" s="94"/>
      <c r="I3" s="69"/>
      <c r="J3" s="69"/>
      <c r="K3" s="69"/>
    </row>
    <row r="4" spans="1:11" customFormat="1" ht="15.75" x14ac:dyDescent="0.25">
      <c r="A4" s="145" t="s">
        <v>105</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104</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8"/>
      <c r="D20" s="138"/>
      <c r="E20" s="138"/>
      <c r="F20" s="138"/>
    </row>
    <row r="21" spans="1:1023 1031:2047 2055:3071 3079:4095 4103:5119 5127:6143 6151:7167 7175:8191 8199:9215 9223:10239 10247:11263 11271:12287 12295:13311 13319:14335 14343:15359 15367:16375" customFormat="1" x14ac:dyDescent="0.2">
      <c r="A21" s="98" t="s">
        <v>123</v>
      </c>
      <c r="B21" s="156"/>
      <c r="C21" s="156"/>
      <c r="D21" s="156"/>
      <c r="E21" s="156"/>
      <c r="F21" s="156"/>
      <c r="G21" s="156"/>
      <c r="H21" s="156"/>
      <c r="I21" s="156"/>
      <c r="J21" s="156"/>
      <c r="K21" s="156"/>
      <c r="L21" s="156"/>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124</v>
      </c>
      <c r="B22" s="156"/>
      <c r="C22" s="156"/>
      <c r="D22" s="156"/>
      <c r="E22" s="156"/>
      <c r="F22" s="156"/>
      <c r="G22" s="156"/>
      <c r="H22" s="156"/>
      <c r="I22" s="156"/>
      <c r="J22" s="156"/>
      <c r="K22" s="156"/>
      <c r="L22" s="156"/>
    </row>
    <row r="23" spans="1:1023 1031:2047 2055:3071 3079:4095 4103:5119 5127:6143 6151:7167 7175:8191 8199:9215 9223:10239 10247:11263 11271:12287 12295:13311 13319:14335 14343:15359 15367:16375" customFormat="1" ht="14.25" x14ac:dyDescent="0.2">
      <c r="A23" s="95"/>
      <c r="B23" s="128"/>
      <c r="C23" s="128"/>
      <c r="D23" s="128"/>
      <c r="E23" s="128"/>
      <c r="F23" s="128"/>
      <c r="G23" s="128"/>
      <c r="H23" s="128"/>
      <c r="I23" s="128"/>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veoJOLXeXgKEotUeQs72KeTKMIK1gWKYr1S1VzMZzp4MZoIzc5piEztjoCwUPhf3A4Ey6OuIBSzUM/7Sy7x5ZQ==" saltValue="55mMCAVpLDuoq+gNGNJOxA=="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I28" sqref="I28:I34"/>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1" t="s">
        <v>156</v>
      </c>
      <c r="B1" s="171"/>
      <c r="C1" s="171"/>
      <c r="D1" s="171"/>
      <c r="E1" s="171"/>
      <c r="F1" s="171"/>
      <c r="G1" s="171"/>
      <c r="H1" s="171"/>
      <c r="I1" s="171"/>
    </row>
    <row r="2" spans="1:11" s="14" customFormat="1" ht="19.5" customHeight="1" x14ac:dyDescent="0.2">
      <c r="A2" s="115" t="s">
        <v>103</v>
      </c>
      <c r="B2" s="92" t="s">
        <v>132</v>
      </c>
      <c r="C2" s="92"/>
      <c r="D2" s="91"/>
      <c r="E2" s="91"/>
      <c r="F2" s="91"/>
      <c r="G2" s="91"/>
      <c r="H2" s="91"/>
      <c r="I2" s="91"/>
    </row>
    <row r="3" spans="1:11" s="14" customFormat="1" ht="24.75" customHeight="1" x14ac:dyDescent="0.2">
      <c r="A3" s="88" t="s">
        <v>151</v>
      </c>
      <c r="B3" s="92" t="s">
        <v>134</v>
      </c>
      <c r="D3" s="92" t="s">
        <v>159</v>
      </c>
      <c r="E3" s="92"/>
      <c r="F3" s="92"/>
      <c r="G3" s="92"/>
      <c r="H3" s="92"/>
    </row>
    <row r="4" spans="1:11" s="70" customFormat="1" ht="18.75" customHeight="1" x14ac:dyDescent="0.2">
      <c r="A4" s="186" t="s">
        <v>129</v>
      </c>
      <c r="B4" s="187"/>
      <c r="C4" s="187"/>
      <c r="D4" s="187"/>
      <c r="E4" s="187"/>
      <c r="F4" s="187"/>
      <c r="G4" s="93"/>
      <c r="H4" s="93"/>
    </row>
    <row r="5" spans="1:11" ht="20.25" customHeight="1" x14ac:dyDescent="0.25">
      <c r="A5" s="181"/>
      <c r="B5" s="182"/>
      <c r="C5" s="182"/>
      <c r="D5" s="182"/>
      <c r="E5" s="182"/>
      <c r="F5" s="182"/>
      <c r="G5" s="182"/>
      <c r="H5" s="182"/>
      <c r="I5" s="182"/>
    </row>
    <row r="6" spans="1:11" ht="38.25" customHeight="1" x14ac:dyDescent="0.2">
      <c r="B6" s="121" t="s">
        <v>43</v>
      </c>
      <c r="C6" s="16"/>
      <c r="I6" s="183" t="s">
        <v>112</v>
      </c>
      <c r="J6" s="184"/>
      <c r="K6" s="185"/>
    </row>
    <row r="7" spans="1:11" ht="33" customHeight="1" x14ac:dyDescent="0.2">
      <c r="A7" s="178" t="s">
        <v>106</v>
      </c>
      <c r="B7" s="179"/>
      <c r="C7" s="179"/>
      <c r="D7" s="179"/>
      <c r="E7" s="179"/>
      <c r="F7" s="179"/>
      <c r="G7" s="179"/>
      <c r="H7" s="179"/>
      <c r="I7" s="179"/>
      <c r="J7" s="179"/>
      <c r="K7" s="180"/>
    </row>
    <row r="8" spans="1:11" ht="42" customHeight="1" x14ac:dyDescent="0.2">
      <c r="A8" s="17" t="s">
        <v>24</v>
      </c>
      <c r="B8" s="17" t="s">
        <v>6</v>
      </c>
      <c r="C8" s="17"/>
      <c r="D8" s="17" t="s">
        <v>7</v>
      </c>
      <c r="E8" s="17"/>
      <c r="F8" s="17" t="s">
        <v>36</v>
      </c>
      <c r="G8" s="18" t="s">
        <v>37</v>
      </c>
      <c r="H8" s="18" t="s">
        <v>38</v>
      </c>
      <c r="I8" s="18" t="s">
        <v>40</v>
      </c>
      <c r="J8" s="188"/>
      <c r="K8" s="189"/>
    </row>
    <row r="9" spans="1:11" ht="25.5" x14ac:dyDescent="0.2">
      <c r="A9" s="19" t="s">
        <v>9</v>
      </c>
      <c r="B9" s="20" t="s">
        <v>50</v>
      </c>
      <c r="C9" s="21"/>
      <c r="D9" s="22">
        <v>1</v>
      </c>
      <c r="E9" s="23">
        <v>100</v>
      </c>
      <c r="F9" s="21" t="s">
        <v>10</v>
      </c>
      <c r="G9" s="23">
        <v>100</v>
      </c>
      <c r="H9" s="23">
        <v>100</v>
      </c>
      <c r="I9" s="24" t="s">
        <v>39</v>
      </c>
      <c r="J9" s="190" t="s">
        <v>51</v>
      </c>
      <c r="K9" s="189"/>
    </row>
    <row r="10" spans="1:11" ht="39.75" customHeight="1" x14ac:dyDescent="0.2">
      <c r="A10" s="21"/>
      <c r="B10" s="20" t="s">
        <v>74</v>
      </c>
      <c r="C10" s="147" t="s">
        <v>107</v>
      </c>
      <c r="D10" s="55">
        <v>0</v>
      </c>
      <c r="E10" s="51">
        <v>100</v>
      </c>
      <c r="F10" s="148" t="s">
        <v>12</v>
      </c>
      <c r="G10" s="51">
        <f>D10*E10</f>
        <v>0</v>
      </c>
      <c r="H10" s="51">
        <f>H9+G10</f>
        <v>100</v>
      </c>
      <c r="I10" s="144" t="s">
        <v>108</v>
      </c>
      <c r="J10" s="189"/>
      <c r="K10" s="189"/>
    </row>
    <row r="11" spans="1:11" ht="111.75" customHeight="1" x14ac:dyDescent="0.2">
      <c r="A11" s="19" t="s">
        <v>13</v>
      </c>
      <c r="B11" s="19" t="s">
        <v>14</v>
      </c>
      <c r="C11" s="32" t="s">
        <v>93</v>
      </c>
      <c r="D11" s="25">
        <v>0.1087</v>
      </c>
      <c r="E11" s="26">
        <f>H10</f>
        <v>100</v>
      </c>
      <c r="F11" s="77" t="s">
        <v>12</v>
      </c>
      <c r="G11" s="26">
        <f>D11*E11</f>
        <v>10.870000000000001</v>
      </c>
      <c r="H11" s="26"/>
      <c r="I11" s="191" t="s">
        <v>125</v>
      </c>
      <c r="J11" s="189"/>
      <c r="K11" s="189"/>
    </row>
    <row r="12" spans="1:11" ht="204.75" customHeight="1" x14ac:dyDescent="0.2">
      <c r="A12" s="21"/>
      <c r="B12" s="21"/>
      <c r="C12" s="32" t="s">
        <v>94</v>
      </c>
      <c r="D12" s="25">
        <v>2.6100000000000002E-2</v>
      </c>
      <c r="E12" s="26">
        <f>H10</f>
        <v>100</v>
      </c>
      <c r="F12" s="77" t="s">
        <v>12</v>
      </c>
      <c r="G12" s="26">
        <f>D12*E12</f>
        <v>2.6100000000000003</v>
      </c>
      <c r="H12" s="26"/>
      <c r="I12" s="191"/>
      <c r="J12" s="189"/>
      <c r="K12" s="189"/>
    </row>
    <row r="13" spans="1:11" ht="84.75" customHeight="1" x14ac:dyDescent="0.2">
      <c r="A13" s="21"/>
      <c r="B13" s="21"/>
      <c r="C13" s="32" t="s">
        <v>61</v>
      </c>
      <c r="D13" s="25">
        <v>6.0000000000000001E-3</v>
      </c>
      <c r="E13" s="26">
        <f>H10</f>
        <v>100</v>
      </c>
      <c r="F13" s="77" t="s">
        <v>12</v>
      </c>
      <c r="G13" s="26">
        <f>D13*E13</f>
        <v>0.6</v>
      </c>
      <c r="H13" s="26"/>
      <c r="I13" s="191"/>
      <c r="J13" s="189"/>
      <c r="K13" s="189"/>
    </row>
    <row r="14" spans="1:11" ht="24.75" customHeight="1" x14ac:dyDescent="0.2">
      <c r="A14" s="21"/>
      <c r="B14" s="21"/>
      <c r="C14" s="18" t="s">
        <v>8</v>
      </c>
      <c r="D14" s="27">
        <f>SUM(D11:D13)</f>
        <v>0.14080000000000001</v>
      </c>
      <c r="E14" s="28">
        <f>H10</f>
        <v>100</v>
      </c>
      <c r="F14" s="17" t="s">
        <v>12</v>
      </c>
      <c r="G14" s="28">
        <f>SUM(G11:G13)</f>
        <v>14.08</v>
      </c>
      <c r="H14" s="28">
        <f>H10+G14</f>
        <v>114.08</v>
      </c>
      <c r="I14" s="23"/>
      <c r="J14" s="189"/>
      <c r="K14" s="189"/>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95</v>
      </c>
      <c r="J15" s="189"/>
      <c r="K15" s="189"/>
    </row>
    <row r="16" spans="1:11" ht="72" customHeight="1" x14ac:dyDescent="0.2">
      <c r="A16" s="19" t="s">
        <v>18</v>
      </c>
      <c r="B16" s="20" t="s">
        <v>75</v>
      </c>
      <c r="C16" s="49" t="s">
        <v>109</v>
      </c>
      <c r="D16" s="55">
        <v>0</v>
      </c>
      <c r="E16" s="51">
        <f>H15</f>
        <v>123.532884</v>
      </c>
      <c r="F16" s="52" t="s">
        <v>19</v>
      </c>
      <c r="G16" s="51">
        <f t="shared" si="0"/>
        <v>0</v>
      </c>
      <c r="H16" s="146"/>
      <c r="I16" s="144" t="s">
        <v>46</v>
      </c>
      <c r="J16" s="189"/>
      <c r="K16" s="189"/>
    </row>
    <row r="17" spans="1:13" ht="138.75" customHeight="1" x14ac:dyDescent="0.2">
      <c r="A17" s="21"/>
      <c r="B17" s="21"/>
      <c r="C17" s="30" t="s">
        <v>41</v>
      </c>
      <c r="D17" s="13">
        <v>0</v>
      </c>
      <c r="E17" s="31">
        <f>H15</f>
        <v>123.532884</v>
      </c>
      <c r="F17" s="30" t="s">
        <v>19</v>
      </c>
      <c r="G17" s="31">
        <f t="shared" si="0"/>
        <v>0</v>
      </c>
      <c r="H17" s="31"/>
      <c r="I17" s="112" t="s">
        <v>120</v>
      </c>
      <c r="J17" s="189"/>
      <c r="K17" s="189"/>
    </row>
    <row r="18" spans="1:13" ht="105" customHeight="1" x14ac:dyDescent="0.2">
      <c r="A18" s="21"/>
      <c r="B18" s="21"/>
      <c r="C18" s="30" t="s">
        <v>97</v>
      </c>
      <c r="D18" s="33">
        <v>5.0000000000000001E-4</v>
      </c>
      <c r="E18" s="31">
        <f>H15</f>
        <v>123.532884</v>
      </c>
      <c r="F18" s="30" t="s">
        <v>19</v>
      </c>
      <c r="G18" s="31">
        <f t="shared" si="0"/>
        <v>6.1766441999999998E-2</v>
      </c>
      <c r="H18" s="31"/>
      <c r="I18" s="137" t="s">
        <v>96</v>
      </c>
      <c r="J18" s="189"/>
      <c r="K18" s="189"/>
    </row>
    <row r="19" spans="1:13" ht="73.5" customHeight="1" x14ac:dyDescent="0.2">
      <c r="A19" s="21"/>
      <c r="B19" s="21"/>
      <c r="C19" s="30" t="s">
        <v>57</v>
      </c>
      <c r="D19" s="33">
        <v>1.0200000000000001E-2</v>
      </c>
      <c r="E19" s="31">
        <f>H15</f>
        <v>123.532884</v>
      </c>
      <c r="F19" s="30" t="s">
        <v>19</v>
      </c>
      <c r="G19" s="31">
        <f t="shared" si="0"/>
        <v>1.2600354168000001</v>
      </c>
      <c r="H19" s="31"/>
      <c r="I19" s="84" t="s">
        <v>98</v>
      </c>
      <c r="J19" s="189"/>
      <c r="K19" s="189"/>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189"/>
      <c r="K20" s="189"/>
    </row>
    <row r="21" spans="1:13" ht="51.75" customHeight="1" x14ac:dyDescent="0.2">
      <c r="A21" s="21"/>
      <c r="B21" s="20" t="s">
        <v>26</v>
      </c>
      <c r="C21" s="30" t="s">
        <v>64</v>
      </c>
      <c r="D21" s="33">
        <v>7.5300000000000006E-2</v>
      </c>
      <c r="E21" s="31">
        <f>H15</f>
        <v>123.532884</v>
      </c>
      <c r="F21" s="30" t="s">
        <v>19</v>
      </c>
      <c r="G21" s="31">
        <f t="shared" ref="G21:G26" si="1">D21*E21</f>
        <v>9.3020261652000009</v>
      </c>
      <c r="H21" s="31"/>
      <c r="I21" s="191" t="s">
        <v>99</v>
      </c>
      <c r="J21" s="189"/>
      <c r="K21" s="189"/>
    </row>
    <row r="22" spans="1:13" ht="42.75" customHeight="1" x14ac:dyDescent="0.2">
      <c r="A22" s="21"/>
      <c r="B22" s="32"/>
      <c r="C22" s="30" t="s">
        <v>65</v>
      </c>
      <c r="D22" s="33">
        <v>7.0000000000000007E-2</v>
      </c>
      <c r="E22" s="31">
        <f>H15</f>
        <v>123.532884</v>
      </c>
      <c r="F22" s="30" t="s">
        <v>19</v>
      </c>
      <c r="G22" s="31">
        <f t="shared" si="1"/>
        <v>8.6473018800000006</v>
      </c>
      <c r="H22" s="31"/>
      <c r="I22" s="191"/>
      <c r="J22" s="189"/>
      <c r="K22" s="189"/>
    </row>
    <row r="23" spans="1:13" ht="42" customHeight="1" x14ac:dyDescent="0.2">
      <c r="A23" s="21"/>
      <c r="B23" s="32"/>
      <c r="C23" s="30" t="s">
        <v>66</v>
      </c>
      <c r="D23" s="33">
        <v>5.3400000000000003E-2</v>
      </c>
      <c r="E23" s="31">
        <f>H15</f>
        <v>123.532884</v>
      </c>
      <c r="F23" s="30" t="s">
        <v>19</v>
      </c>
      <c r="G23" s="31">
        <f t="shared" si="1"/>
        <v>6.5966560055999999</v>
      </c>
      <c r="H23" s="31"/>
      <c r="I23" s="191"/>
      <c r="J23" s="189"/>
      <c r="K23" s="189"/>
    </row>
    <row r="24" spans="1:13" ht="184.5" customHeight="1" x14ac:dyDescent="0.2">
      <c r="A24" s="21"/>
      <c r="B24" s="32"/>
      <c r="C24" s="34" t="s">
        <v>82</v>
      </c>
      <c r="D24" s="13">
        <v>0</v>
      </c>
      <c r="E24" s="31">
        <f>H15</f>
        <v>123.532884</v>
      </c>
      <c r="F24" s="30" t="s">
        <v>19</v>
      </c>
      <c r="G24" s="31">
        <f t="shared" si="1"/>
        <v>0</v>
      </c>
      <c r="H24" s="31"/>
      <c r="I24" s="191" t="s">
        <v>62</v>
      </c>
      <c r="J24" s="192" t="s">
        <v>76</v>
      </c>
      <c r="K24" s="193"/>
    </row>
    <row r="25" spans="1:13" ht="181.5" customHeight="1" x14ac:dyDescent="0.2">
      <c r="A25" s="21"/>
      <c r="B25" s="32"/>
      <c r="C25" s="32" t="s">
        <v>83</v>
      </c>
      <c r="D25" s="13">
        <v>0</v>
      </c>
      <c r="E25" s="31">
        <f>H15</f>
        <v>123.532884</v>
      </c>
      <c r="F25" s="30" t="s">
        <v>19</v>
      </c>
      <c r="G25" s="31">
        <f t="shared" si="1"/>
        <v>0</v>
      </c>
      <c r="H25" s="31"/>
      <c r="I25" s="191"/>
      <c r="J25" s="194" t="s">
        <v>110</v>
      </c>
      <c r="K25" s="194"/>
    </row>
    <row r="26" spans="1:13" ht="141" customHeight="1" x14ac:dyDescent="0.2">
      <c r="A26" s="21"/>
      <c r="B26" s="123"/>
      <c r="C26" s="34" t="s">
        <v>100</v>
      </c>
      <c r="D26" s="13">
        <v>0</v>
      </c>
      <c r="E26" s="31">
        <f>H15</f>
        <v>123.532884</v>
      </c>
      <c r="F26" s="30" t="s">
        <v>19</v>
      </c>
      <c r="G26" s="31">
        <f t="shared" si="1"/>
        <v>0</v>
      </c>
      <c r="H26" s="31"/>
      <c r="I26" s="124" t="s">
        <v>114</v>
      </c>
      <c r="J26" s="208"/>
      <c r="K26" s="209"/>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210"/>
      <c r="K27" s="211"/>
      <c r="L27" s="72"/>
    </row>
    <row r="28" spans="1:13" ht="33" customHeight="1" x14ac:dyDescent="0.2">
      <c r="A28" s="195" t="s">
        <v>22</v>
      </c>
      <c r="B28" s="198" t="s">
        <v>136</v>
      </c>
      <c r="C28" s="165" t="s">
        <v>130</v>
      </c>
      <c r="D28" s="166">
        <v>0</v>
      </c>
      <c r="E28" s="23">
        <f>H27</f>
        <v>149.4006699096</v>
      </c>
      <c r="F28" s="36" t="s">
        <v>23</v>
      </c>
      <c r="G28" s="23">
        <f t="shared" ref="G28:G34" si="2">D28*E28</f>
        <v>0</v>
      </c>
      <c r="H28" s="23"/>
      <c r="I28" s="191" t="s">
        <v>160</v>
      </c>
      <c r="J28" s="210"/>
      <c r="K28" s="211"/>
    </row>
    <row r="29" spans="1:13" ht="21" customHeight="1" x14ac:dyDescent="0.2">
      <c r="A29" s="196"/>
      <c r="B29" s="196"/>
      <c r="C29" s="129" t="s">
        <v>131</v>
      </c>
      <c r="D29" s="130">
        <v>0</v>
      </c>
      <c r="E29" s="23">
        <f>H27</f>
        <v>149.4006699096</v>
      </c>
      <c r="F29" s="36" t="s">
        <v>23</v>
      </c>
      <c r="G29" s="23">
        <f t="shared" si="2"/>
        <v>0</v>
      </c>
      <c r="H29" s="23"/>
      <c r="I29" s="191"/>
      <c r="J29" s="210"/>
      <c r="K29" s="211"/>
    </row>
    <row r="30" spans="1:13" x14ac:dyDescent="0.2">
      <c r="A30" s="196"/>
      <c r="B30" s="196"/>
      <c r="C30" s="129" t="s">
        <v>70</v>
      </c>
      <c r="D30" s="130">
        <v>0</v>
      </c>
      <c r="E30" s="23">
        <f>H27</f>
        <v>149.4006699096</v>
      </c>
      <c r="F30" s="36" t="s">
        <v>23</v>
      </c>
      <c r="G30" s="23">
        <f t="shared" si="2"/>
        <v>0</v>
      </c>
      <c r="H30" s="23"/>
      <c r="I30" s="191"/>
      <c r="J30" s="210"/>
      <c r="K30" s="211"/>
    </row>
    <row r="31" spans="1:13" x14ac:dyDescent="0.2">
      <c r="A31" s="196"/>
      <c r="B31" s="196"/>
      <c r="C31" s="129" t="s">
        <v>0</v>
      </c>
      <c r="D31" s="130">
        <v>0</v>
      </c>
      <c r="E31" s="23">
        <f>H27</f>
        <v>149.4006699096</v>
      </c>
      <c r="F31" s="36" t="s">
        <v>23</v>
      </c>
      <c r="G31" s="23">
        <f t="shared" si="2"/>
        <v>0</v>
      </c>
      <c r="H31" s="23"/>
      <c r="I31" s="191"/>
      <c r="J31" s="210"/>
      <c r="K31" s="211"/>
    </row>
    <row r="32" spans="1:13" x14ac:dyDescent="0.2">
      <c r="A32" s="196"/>
      <c r="B32" s="196"/>
      <c r="C32" s="129" t="s">
        <v>71</v>
      </c>
      <c r="D32" s="130">
        <v>0</v>
      </c>
      <c r="E32" s="23">
        <f>H27</f>
        <v>149.4006699096</v>
      </c>
      <c r="F32" s="36" t="s">
        <v>23</v>
      </c>
      <c r="G32" s="23">
        <f t="shared" si="2"/>
        <v>0</v>
      </c>
      <c r="H32" s="23"/>
      <c r="I32" s="191"/>
      <c r="J32" s="210"/>
      <c r="K32" s="211"/>
    </row>
    <row r="33" spans="1:12" x14ac:dyDescent="0.2">
      <c r="A33" s="196"/>
      <c r="B33" s="196"/>
      <c r="C33" s="129" t="s">
        <v>0</v>
      </c>
      <c r="D33" s="130">
        <v>0</v>
      </c>
      <c r="E33" s="23">
        <f>H27</f>
        <v>149.4006699096</v>
      </c>
      <c r="F33" s="36" t="s">
        <v>23</v>
      </c>
      <c r="G33" s="23">
        <f t="shared" si="2"/>
        <v>0</v>
      </c>
      <c r="H33" s="23"/>
      <c r="I33" s="191"/>
      <c r="J33" s="210"/>
      <c r="K33" s="211"/>
    </row>
    <row r="34" spans="1:12" ht="181.5" customHeight="1" x14ac:dyDescent="0.2">
      <c r="A34" s="196"/>
      <c r="B34" s="196"/>
      <c r="C34" s="129" t="s">
        <v>0</v>
      </c>
      <c r="D34" s="130">
        <v>0</v>
      </c>
      <c r="E34" s="26">
        <f>H27</f>
        <v>149.4006699096</v>
      </c>
      <c r="F34" s="29" t="s">
        <v>23</v>
      </c>
      <c r="G34" s="26">
        <f t="shared" si="2"/>
        <v>0</v>
      </c>
      <c r="H34" s="23"/>
      <c r="I34" s="191"/>
      <c r="J34" s="212"/>
      <c r="K34" s="213"/>
      <c r="L34" s="71"/>
    </row>
    <row r="35" spans="1:12" ht="40.5" customHeight="1" x14ac:dyDescent="0.2">
      <c r="A35" s="197"/>
      <c r="B35" s="197"/>
      <c r="C35" s="18" t="s">
        <v>42</v>
      </c>
      <c r="D35" s="27">
        <f>SUM(D28:D34)</f>
        <v>0</v>
      </c>
      <c r="E35" s="28">
        <f>H27</f>
        <v>149.4006699096</v>
      </c>
      <c r="F35" s="18" t="s">
        <v>23</v>
      </c>
      <c r="G35" s="28">
        <f>SUM(G28:G34)</f>
        <v>0</v>
      </c>
      <c r="H35" s="28">
        <f>H27+G35</f>
        <v>149.4006699096</v>
      </c>
      <c r="I35" s="23"/>
      <c r="J35" s="133"/>
      <c r="K35" s="134"/>
    </row>
    <row r="36" spans="1:12" ht="91.5" customHeight="1" x14ac:dyDescent="0.2">
      <c r="A36" s="37"/>
      <c r="B36" s="37"/>
      <c r="C36" s="37"/>
      <c r="D36" s="37"/>
      <c r="E36" s="37"/>
      <c r="F36" s="85" t="s">
        <v>137</v>
      </c>
      <c r="G36" s="37"/>
      <c r="H36" s="38">
        <f>H35</f>
        <v>149.4006699096</v>
      </c>
      <c r="I36" s="38" t="s">
        <v>44</v>
      </c>
      <c r="J36" s="149">
        <f>ROUND(H36/100,4)</f>
        <v>1.494</v>
      </c>
      <c r="K36" s="135"/>
    </row>
    <row r="37" spans="1:12" ht="72" customHeight="1" x14ac:dyDescent="0.2">
      <c r="A37" s="37"/>
      <c r="B37" s="34" t="s">
        <v>92</v>
      </c>
      <c r="C37" s="37"/>
      <c r="D37" s="37"/>
      <c r="E37" s="37"/>
      <c r="F37" s="37" t="s">
        <v>111</v>
      </c>
      <c r="G37" s="37"/>
      <c r="H37" s="12">
        <v>1</v>
      </c>
      <c r="I37" s="38" t="s">
        <v>118</v>
      </c>
      <c r="J37" s="21"/>
      <c r="K37" s="21"/>
    </row>
    <row r="38" spans="1:12" ht="87.75" customHeight="1" x14ac:dyDescent="0.2">
      <c r="A38" s="37"/>
      <c r="B38" s="37"/>
      <c r="C38" s="37"/>
      <c r="D38" s="37"/>
      <c r="E38" s="37"/>
      <c r="F38" s="37" t="s">
        <v>138</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99" t="s">
        <v>79</v>
      </c>
      <c r="B42" s="200"/>
      <c r="C42" s="200"/>
      <c r="D42" s="200"/>
      <c r="E42" s="200"/>
      <c r="F42" s="200"/>
      <c r="G42" s="200"/>
      <c r="H42" s="200"/>
      <c r="I42" s="200"/>
      <c r="J42" s="201"/>
    </row>
    <row r="43" spans="1:12" ht="91.5" customHeight="1" x14ac:dyDescent="0.2">
      <c r="A43" s="202"/>
      <c r="B43" s="203"/>
      <c r="C43" s="203"/>
      <c r="D43" s="203"/>
      <c r="E43" s="203"/>
      <c r="F43" s="203"/>
      <c r="G43" s="203"/>
      <c r="H43" s="203"/>
      <c r="I43" s="203"/>
      <c r="J43" s="204"/>
    </row>
    <row r="44" spans="1:12" x14ac:dyDescent="0.2">
      <c r="A44" s="202"/>
      <c r="B44" s="203"/>
      <c r="C44" s="203"/>
      <c r="D44" s="203"/>
      <c r="E44" s="203"/>
      <c r="F44" s="203"/>
      <c r="G44" s="203"/>
      <c r="H44" s="203"/>
      <c r="I44" s="203"/>
      <c r="J44" s="204"/>
    </row>
    <row r="45" spans="1:12" ht="7.5" customHeight="1" x14ac:dyDescent="0.2">
      <c r="A45" s="205"/>
      <c r="B45" s="206"/>
      <c r="C45" s="206"/>
      <c r="D45" s="206"/>
      <c r="E45" s="206"/>
      <c r="F45" s="206"/>
      <c r="G45" s="206"/>
      <c r="H45" s="206"/>
      <c r="I45" s="206"/>
      <c r="J45" s="207"/>
    </row>
  </sheetData>
  <sheetProtection algorithmName="SHA-512" hashValue="PRGGtogKgjpSSre5ByNdmIoU305l75zsmosKW3U6CBJXxjHZb5VF3Iq3prVTyopWVsHev/zoUlZXXdD2AM3CwQ==" saltValue="GoX1O1tITJSw50Vg1Yv4ZA==" spinCount="100000" sheet="1" objects="1" scenarios="1"/>
  <mergeCells count="17">
    <mergeCell ref="A28:A35"/>
    <mergeCell ref="B28:B35"/>
    <mergeCell ref="I28:I34"/>
    <mergeCell ref="A42:J45"/>
    <mergeCell ref="J26:K34"/>
    <mergeCell ref="J8:K8"/>
    <mergeCell ref="J9:K23"/>
    <mergeCell ref="I11:I13"/>
    <mergeCell ref="I21:I23"/>
    <mergeCell ref="I24:I25"/>
    <mergeCell ref="J24:K24"/>
    <mergeCell ref="J25:K25"/>
    <mergeCell ref="A7:K7"/>
    <mergeCell ref="A1:I1"/>
    <mergeCell ref="A5:I5"/>
    <mergeCell ref="I6:K6"/>
    <mergeCell ref="A4:F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D13" sqref="D13"/>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1" t="s">
        <v>157</v>
      </c>
      <c r="B1" s="214"/>
      <c r="C1" s="214"/>
      <c r="D1" s="214"/>
      <c r="E1" s="214"/>
      <c r="F1" s="214"/>
      <c r="G1" s="215"/>
      <c r="H1" s="215"/>
      <c r="I1" s="215"/>
    </row>
    <row r="2" spans="1:11" s="14" customFormat="1" ht="19.5" customHeight="1" x14ac:dyDescent="0.2">
      <c r="A2" s="115" t="s">
        <v>103</v>
      </c>
      <c r="B2" s="92" t="s">
        <v>132</v>
      </c>
      <c r="C2" s="218" t="s">
        <v>161</v>
      </c>
      <c r="D2" s="176"/>
      <c r="E2" s="176"/>
      <c r="F2" s="176"/>
      <c r="G2" s="176"/>
      <c r="H2" s="176"/>
      <c r="I2" s="176"/>
    </row>
    <row r="3" spans="1:11" s="14" customFormat="1" ht="24.75" customHeight="1" x14ac:dyDescent="0.2">
      <c r="A3" s="88" t="s">
        <v>151</v>
      </c>
      <c r="B3" s="92" t="s">
        <v>133</v>
      </c>
      <c r="D3" s="91"/>
      <c r="E3" s="91"/>
      <c r="F3" s="91"/>
    </row>
    <row r="4" spans="1:11" s="70" customFormat="1" ht="19.5" customHeight="1" x14ac:dyDescent="0.2">
      <c r="A4" s="140"/>
      <c r="B4" s="141"/>
      <c r="C4" s="141"/>
      <c r="D4" s="113"/>
      <c r="E4" s="113"/>
      <c r="F4" s="113"/>
      <c r="G4" s="113"/>
      <c r="H4" s="113"/>
    </row>
    <row r="5" spans="1:11" s="70" customFormat="1" ht="18.75" customHeight="1" x14ac:dyDescent="0.2">
      <c r="A5" s="186" t="s">
        <v>129</v>
      </c>
      <c r="B5" s="187"/>
      <c r="C5" s="187"/>
      <c r="D5" s="187"/>
      <c r="E5" s="187"/>
      <c r="F5" s="187"/>
      <c r="G5" s="93"/>
      <c r="H5" s="93"/>
    </row>
    <row r="6" spans="1:11" ht="15.75" customHeight="1" x14ac:dyDescent="0.2">
      <c r="A6" s="177"/>
      <c r="B6" s="176"/>
      <c r="C6" s="176"/>
      <c r="D6" s="176"/>
      <c r="E6" s="176"/>
      <c r="F6" s="176"/>
      <c r="G6" s="176"/>
      <c r="H6" s="176"/>
      <c r="I6" s="176"/>
      <c r="J6" s="176"/>
    </row>
    <row r="7" spans="1:11" ht="29.25" customHeight="1" x14ac:dyDescent="0.2">
      <c r="B7" s="48" t="s">
        <v>43</v>
      </c>
      <c r="C7" s="35"/>
      <c r="I7" s="183" t="s">
        <v>112</v>
      </c>
      <c r="J7" s="184"/>
      <c r="K7" s="185"/>
    </row>
    <row r="8" spans="1:11" ht="18.75" customHeight="1" x14ac:dyDescent="0.2">
      <c r="A8" s="216" t="s">
        <v>81</v>
      </c>
      <c r="B8" s="217"/>
      <c r="C8" s="217"/>
      <c r="D8" s="217"/>
      <c r="E8" s="217"/>
      <c r="F8" s="217"/>
      <c r="G8" s="217"/>
      <c r="H8" s="217"/>
      <c r="I8" s="189"/>
      <c r="J8" s="189"/>
      <c r="K8" s="189"/>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190" t="s">
        <v>51</v>
      </c>
      <c r="K10" s="189"/>
    </row>
    <row r="11" spans="1:11" ht="51.75" customHeight="1" x14ac:dyDescent="0.2">
      <c r="A11" s="21"/>
      <c r="B11" s="131" t="s">
        <v>11</v>
      </c>
      <c r="C11" s="132"/>
      <c r="D11" s="50">
        <v>0</v>
      </c>
      <c r="E11" s="26">
        <v>100</v>
      </c>
      <c r="F11" s="87" t="s">
        <v>12</v>
      </c>
      <c r="G11" s="26">
        <f>D11*E11</f>
        <v>0</v>
      </c>
      <c r="H11" s="26">
        <f>H10+G11</f>
        <v>100</v>
      </c>
      <c r="I11" s="117" t="s">
        <v>69</v>
      </c>
      <c r="J11" s="189"/>
      <c r="K11" s="189"/>
    </row>
    <row r="12" spans="1:11" ht="105.75" customHeight="1" x14ac:dyDescent="0.2">
      <c r="A12" s="19" t="s">
        <v>13</v>
      </c>
      <c r="B12" s="19" t="s">
        <v>14</v>
      </c>
      <c r="C12" s="32" t="s">
        <v>93</v>
      </c>
      <c r="D12" s="25">
        <v>0.1087</v>
      </c>
      <c r="E12" s="26">
        <f>H11</f>
        <v>100</v>
      </c>
      <c r="F12" s="87" t="s">
        <v>12</v>
      </c>
      <c r="G12" s="26">
        <f>D12*E12</f>
        <v>10.870000000000001</v>
      </c>
      <c r="H12" s="26"/>
      <c r="I12" s="191" t="s">
        <v>126</v>
      </c>
      <c r="J12" s="189"/>
      <c r="K12" s="189"/>
    </row>
    <row r="13" spans="1:11" ht="90.75" customHeight="1" x14ac:dyDescent="0.2">
      <c r="A13" s="21"/>
      <c r="B13" s="21"/>
      <c r="C13" s="32" t="s">
        <v>94</v>
      </c>
      <c r="D13" s="25">
        <v>2.6100000000000002E-2</v>
      </c>
      <c r="E13" s="26">
        <f>H11</f>
        <v>100</v>
      </c>
      <c r="F13" s="87" t="s">
        <v>12</v>
      </c>
      <c r="G13" s="26">
        <f>D13*E13</f>
        <v>2.6100000000000003</v>
      </c>
      <c r="H13" s="26"/>
      <c r="I13" s="191"/>
      <c r="J13" s="189"/>
      <c r="K13" s="189"/>
    </row>
    <row r="14" spans="1:11" ht="305.25" customHeight="1" x14ac:dyDescent="0.2">
      <c r="A14" s="21"/>
      <c r="B14" s="21"/>
      <c r="C14" s="32" t="s">
        <v>61</v>
      </c>
      <c r="D14" s="25">
        <v>6.0000000000000001E-3</v>
      </c>
      <c r="E14" s="26">
        <f>H11</f>
        <v>100</v>
      </c>
      <c r="F14" s="87" t="s">
        <v>12</v>
      </c>
      <c r="G14" s="26">
        <f>D14*E14</f>
        <v>0.6</v>
      </c>
      <c r="H14" s="26"/>
      <c r="I14" s="191"/>
      <c r="J14" s="189"/>
      <c r="K14" s="189"/>
    </row>
    <row r="15" spans="1:11" ht="34.5" customHeight="1" x14ac:dyDescent="0.2">
      <c r="A15" s="21"/>
      <c r="B15" s="21"/>
      <c r="C15" s="18" t="s">
        <v>8</v>
      </c>
      <c r="D15" s="27">
        <f>SUM(D12:D14)</f>
        <v>0.14080000000000001</v>
      </c>
      <c r="E15" s="28">
        <f>H11</f>
        <v>100</v>
      </c>
      <c r="F15" s="17" t="s">
        <v>12</v>
      </c>
      <c r="G15" s="28">
        <f>SUM(G12:G14)</f>
        <v>14.08</v>
      </c>
      <c r="H15" s="28">
        <f>H11+G15</f>
        <v>114.08</v>
      </c>
      <c r="I15" s="23"/>
      <c r="J15" s="189"/>
      <c r="K15" s="189"/>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95</v>
      </c>
      <c r="J16" s="189"/>
      <c r="K16" s="189"/>
    </row>
    <row r="17" spans="1:12" ht="39.75" customHeight="1" x14ac:dyDescent="0.2">
      <c r="A17" s="19" t="s">
        <v>18</v>
      </c>
      <c r="B17" s="20" t="s">
        <v>25</v>
      </c>
      <c r="C17" s="49" t="s">
        <v>48</v>
      </c>
      <c r="D17" s="50">
        <v>0</v>
      </c>
      <c r="E17" s="51">
        <f>H16</f>
        <v>123.532884</v>
      </c>
      <c r="F17" s="52" t="s">
        <v>19</v>
      </c>
      <c r="G17" s="51">
        <f t="shared" si="0"/>
        <v>0</v>
      </c>
      <c r="H17" s="26"/>
      <c r="I17" s="86" t="s">
        <v>46</v>
      </c>
      <c r="J17" s="189"/>
      <c r="K17" s="189"/>
    </row>
    <row r="18" spans="1:12" ht="136.5" customHeight="1" x14ac:dyDescent="0.2">
      <c r="A18" s="21"/>
      <c r="B18" s="21"/>
      <c r="C18" s="30" t="s">
        <v>41</v>
      </c>
      <c r="D18" s="13">
        <v>0</v>
      </c>
      <c r="E18" s="31">
        <f>H16</f>
        <v>123.532884</v>
      </c>
      <c r="F18" s="30" t="s">
        <v>19</v>
      </c>
      <c r="G18" s="31">
        <f t="shared" si="0"/>
        <v>0</v>
      </c>
      <c r="H18" s="31"/>
      <c r="I18" s="111" t="s">
        <v>49</v>
      </c>
      <c r="J18" s="189"/>
      <c r="K18" s="189"/>
    </row>
    <row r="19" spans="1:12" ht="28.5" customHeight="1" x14ac:dyDescent="0.2">
      <c r="A19" s="21"/>
      <c r="B19" s="21"/>
      <c r="C19" s="49" t="s">
        <v>20</v>
      </c>
      <c r="D19" s="55">
        <v>0</v>
      </c>
      <c r="E19" s="56">
        <f>H16</f>
        <v>123.532884</v>
      </c>
      <c r="F19" s="57" t="s">
        <v>19</v>
      </c>
      <c r="G19" s="56">
        <f t="shared" si="0"/>
        <v>0</v>
      </c>
      <c r="H19" s="56"/>
      <c r="I19" s="86" t="s">
        <v>84</v>
      </c>
      <c r="J19" s="189"/>
      <c r="K19" s="189"/>
    </row>
    <row r="20" spans="1:12" ht="28.5" customHeight="1" x14ac:dyDescent="0.2">
      <c r="A20" s="21"/>
      <c r="B20" s="21"/>
      <c r="C20" s="49" t="s">
        <v>21</v>
      </c>
      <c r="D20" s="55">
        <v>0</v>
      </c>
      <c r="E20" s="56">
        <f>H16</f>
        <v>123.532884</v>
      </c>
      <c r="F20" s="57" t="s">
        <v>19</v>
      </c>
      <c r="G20" s="56">
        <f t="shared" si="0"/>
        <v>0</v>
      </c>
      <c r="H20" s="56"/>
      <c r="I20" s="124" t="s">
        <v>84</v>
      </c>
      <c r="J20" s="189"/>
      <c r="K20" s="189"/>
    </row>
    <row r="21" spans="1:12" x14ac:dyDescent="0.2">
      <c r="A21" s="21"/>
      <c r="B21" s="21"/>
      <c r="C21" s="18" t="s">
        <v>8</v>
      </c>
      <c r="D21" s="27">
        <f>SUM(D17:D20)</f>
        <v>0</v>
      </c>
      <c r="E21" s="28">
        <f>H16</f>
        <v>123.532884</v>
      </c>
      <c r="F21" s="18" t="s">
        <v>19</v>
      </c>
      <c r="G21" s="28">
        <f>SUM(G17:G20)</f>
        <v>0</v>
      </c>
      <c r="H21" s="28">
        <f>H16+G21</f>
        <v>123.532884</v>
      </c>
      <c r="I21" s="23"/>
      <c r="J21" s="189"/>
      <c r="K21" s="189"/>
    </row>
    <row r="22" spans="1:12" ht="65.25" customHeight="1" x14ac:dyDescent="0.2">
      <c r="A22" s="21"/>
      <c r="B22" s="20" t="s">
        <v>26</v>
      </c>
      <c r="C22" s="30" t="s">
        <v>64</v>
      </c>
      <c r="D22" s="33">
        <v>7.5300000000000006E-2</v>
      </c>
      <c r="E22" s="31">
        <f>H16</f>
        <v>123.532884</v>
      </c>
      <c r="F22" s="30" t="s">
        <v>19</v>
      </c>
      <c r="G22" s="31">
        <f t="shared" ref="G22:G27" si="1">D22*E22</f>
        <v>9.3020261652000009</v>
      </c>
      <c r="H22" s="31"/>
      <c r="I22" s="191" t="s">
        <v>99</v>
      </c>
      <c r="J22" s="189"/>
      <c r="K22" s="189"/>
    </row>
    <row r="23" spans="1:12" ht="48" customHeight="1" x14ac:dyDescent="0.2">
      <c r="A23" s="21"/>
      <c r="B23" s="32"/>
      <c r="C23" s="30" t="s">
        <v>67</v>
      </c>
      <c r="D23" s="33">
        <v>7.0000000000000007E-2</v>
      </c>
      <c r="E23" s="31">
        <f>H16</f>
        <v>123.532884</v>
      </c>
      <c r="F23" s="30" t="s">
        <v>19</v>
      </c>
      <c r="G23" s="31">
        <f t="shared" si="1"/>
        <v>8.6473018800000006</v>
      </c>
      <c r="H23" s="31"/>
      <c r="I23" s="191"/>
      <c r="J23" s="189"/>
      <c r="K23" s="189"/>
    </row>
    <row r="24" spans="1:12" ht="48" customHeight="1" x14ac:dyDescent="0.2">
      <c r="A24" s="21"/>
      <c r="B24" s="32"/>
      <c r="C24" s="30" t="s">
        <v>68</v>
      </c>
      <c r="D24" s="33">
        <v>5.3400000000000003E-2</v>
      </c>
      <c r="E24" s="31">
        <f>H16</f>
        <v>123.532884</v>
      </c>
      <c r="F24" s="30" t="s">
        <v>19</v>
      </c>
      <c r="G24" s="31">
        <f t="shared" si="1"/>
        <v>6.5966560055999999</v>
      </c>
      <c r="H24" s="31"/>
      <c r="I24" s="191"/>
      <c r="J24" s="189"/>
      <c r="K24" s="189"/>
    </row>
    <row r="25" spans="1:12" ht="173.25" customHeight="1" x14ac:dyDescent="0.2">
      <c r="A25" s="21"/>
      <c r="B25" s="32"/>
      <c r="C25" s="34" t="s">
        <v>82</v>
      </c>
      <c r="D25" s="13">
        <v>0</v>
      </c>
      <c r="E25" s="31">
        <f>H16</f>
        <v>123.532884</v>
      </c>
      <c r="F25" s="30" t="s">
        <v>19</v>
      </c>
      <c r="G25" s="31">
        <f t="shared" si="1"/>
        <v>0</v>
      </c>
      <c r="H25" s="31"/>
      <c r="I25" s="191" t="s">
        <v>80</v>
      </c>
      <c r="J25" s="192" t="s">
        <v>115</v>
      </c>
      <c r="K25" s="193"/>
    </row>
    <row r="26" spans="1:12" ht="183" customHeight="1" x14ac:dyDescent="0.2">
      <c r="A26" s="21"/>
      <c r="B26" s="32"/>
      <c r="C26" s="32" t="s">
        <v>83</v>
      </c>
      <c r="D26" s="13">
        <v>0</v>
      </c>
      <c r="E26" s="31">
        <f>H16</f>
        <v>123.532884</v>
      </c>
      <c r="F26" s="30" t="s">
        <v>19</v>
      </c>
      <c r="G26" s="31">
        <f t="shared" si="1"/>
        <v>0</v>
      </c>
      <c r="H26" s="31"/>
      <c r="I26" s="191"/>
      <c r="J26" s="194" t="s">
        <v>113</v>
      </c>
      <c r="K26" s="194"/>
    </row>
    <row r="27" spans="1:12" ht="136.5" x14ac:dyDescent="0.2">
      <c r="A27" s="21"/>
      <c r="B27" s="123"/>
      <c r="C27" s="34" t="s">
        <v>101</v>
      </c>
      <c r="D27" s="13">
        <v>0</v>
      </c>
      <c r="E27" s="31">
        <f>H16</f>
        <v>123.532884</v>
      </c>
      <c r="F27" s="30" t="s">
        <v>19</v>
      </c>
      <c r="G27" s="31">
        <f t="shared" si="1"/>
        <v>0</v>
      </c>
      <c r="H27" s="31"/>
      <c r="I27" s="124" t="s">
        <v>116</v>
      </c>
      <c r="J27" s="208"/>
      <c r="K27" s="228"/>
    </row>
    <row r="28" spans="1:12" x14ac:dyDescent="0.2">
      <c r="A28" s="21"/>
      <c r="B28" s="21"/>
      <c r="C28" s="18" t="s">
        <v>8</v>
      </c>
      <c r="D28" s="27">
        <f>SUM(D22:D27)</f>
        <v>0.19870000000000002</v>
      </c>
      <c r="E28" s="28">
        <f>H16</f>
        <v>123.532884</v>
      </c>
      <c r="F28" s="18" t="s">
        <v>19</v>
      </c>
      <c r="G28" s="28">
        <f>SUM(G22:G27)</f>
        <v>24.545984050800001</v>
      </c>
      <c r="H28" s="28">
        <f>H21+G28</f>
        <v>148.0788680508</v>
      </c>
      <c r="I28" s="23"/>
      <c r="J28" s="229"/>
      <c r="K28" s="230"/>
    </row>
    <row r="29" spans="1:12" ht="25.5" customHeight="1" x14ac:dyDescent="0.2">
      <c r="A29" s="195" t="s">
        <v>22</v>
      </c>
      <c r="B29" s="198" t="s">
        <v>136</v>
      </c>
      <c r="C29" s="165" t="s">
        <v>130</v>
      </c>
      <c r="D29" s="166">
        <v>0</v>
      </c>
      <c r="E29" s="23">
        <f>H28</f>
        <v>148.0788680508</v>
      </c>
      <c r="F29" s="36" t="s">
        <v>23</v>
      </c>
      <c r="G29" s="23">
        <f t="shared" ref="G29:G35" si="2">D29*E29</f>
        <v>0</v>
      </c>
      <c r="H29" s="23"/>
      <c r="I29" s="191" t="s">
        <v>160</v>
      </c>
      <c r="J29" s="229"/>
      <c r="K29" s="230"/>
      <c r="L29" s="72"/>
    </row>
    <row r="30" spans="1:12" ht="12.75" customHeight="1" x14ac:dyDescent="0.2">
      <c r="A30" s="196"/>
      <c r="B30" s="196"/>
      <c r="C30" s="129" t="s">
        <v>131</v>
      </c>
      <c r="D30" s="130">
        <v>0</v>
      </c>
      <c r="E30" s="23">
        <f>H28</f>
        <v>148.0788680508</v>
      </c>
      <c r="F30" s="36" t="s">
        <v>23</v>
      </c>
      <c r="G30" s="23">
        <f t="shared" si="2"/>
        <v>0</v>
      </c>
      <c r="H30" s="23"/>
      <c r="I30" s="191"/>
      <c r="J30" s="229"/>
      <c r="K30" s="230"/>
    </row>
    <row r="31" spans="1:12" ht="12.75" customHeight="1" x14ac:dyDescent="0.2">
      <c r="A31" s="196"/>
      <c r="B31" s="196"/>
      <c r="C31" s="129" t="s">
        <v>70</v>
      </c>
      <c r="D31" s="130">
        <v>0</v>
      </c>
      <c r="E31" s="23">
        <f>H28</f>
        <v>148.0788680508</v>
      </c>
      <c r="F31" s="36" t="s">
        <v>23</v>
      </c>
      <c r="G31" s="23">
        <f t="shared" si="2"/>
        <v>0</v>
      </c>
      <c r="H31" s="23"/>
      <c r="I31" s="191"/>
      <c r="J31" s="229"/>
      <c r="K31" s="230"/>
    </row>
    <row r="32" spans="1:12" x14ac:dyDescent="0.2">
      <c r="A32" s="196"/>
      <c r="B32" s="196"/>
      <c r="C32" s="129" t="s">
        <v>0</v>
      </c>
      <c r="D32" s="130">
        <v>0</v>
      </c>
      <c r="E32" s="23">
        <f>H28</f>
        <v>148.0788680508</v>
      </c>
      <c r="F32" s="36" t="s">
        <v>23</v>
      </c>
      <c r="G32" s="23">
        <f t="shared" si="2"/>
        <v>0</v>
      </c>
      <c r="H32" s="23"/>
      <c r="I32" s="191"/>
      <c r="J32" s="229"/>
      <c r="K32" s="230"/>
    </row>
    <row r="33" spans="1:11" x14ac:dyDescent="0.2">
      <c r="A33" s="196"/>
      <c r="B33" s="196"/>
      <c r="C33" s="129" t="s">
        <v>71</v>
      </c>
      <c r="D33" s="130">
        <v>0</v>
      </c>
      <c r="E33" s="23">
        <f>H28</f>
        <v>148.0788680508</v>
      </c>
      <c r="F33" s="36" t="s">
        <v>23</v>
      </c>
      <c r="G33" s="23">
        <f t="shared" si="2"/>
        <v>0</v>
      </c>
      <c r="H33" s="23"/>
      <c r="I33" s="191"/>
      <c r="J33" s="229"/>
      <c r="K33" s="230"/>
    </row>
    <row r="34" spans="1:11" ht="165.75" customHeight="1" x14ac:dyDescent="0.2">
      <c r="A34" s="196"/>
      <c r="B34" s="196"/>
      <c r="C34" s="129" t="s">
        <v>0</v>
      </c>
      <c r="D34" s="130">
        <v>0</v>
      </c>
      <c r="E34" s="23">
        <f>H28</f>
        <v>148.0788680508</v>
      </c>
      <c r="F34" s="36" t="s">
        <v>23</v>
      </c>
      <c r="G34" s="23">
        <f t="shared" si="2"/>
        <v>0</v>
      </c>
      <c r="H34" s="23"/>
      <c r="I34" s="191"/>
      <c r="J34" s="229"/>
      <c r="K34" s="230"/>
    </row>
    <row r="35" spans="1:11" ht="30.75" customHeight="1" x14ac:dyDescent="0.2">
      <c r="A35" s="196"/>
      <c r="B35" s="196"/>
      <c r="C35" s="129" t="s">
        <v>0</v>
      </c>
      <c r="D35" s="130">
        <v>0</v>
      </c>
      <c r="E35" s="26">
        <f>H28</f>
        <v>148.0788680508</v>
      </c>
      <c r="F35" s="29" t="s">
        <v>23</v>
      </c>
      <c r="G35" s="26">
        <f t="shared" si="2"/>
        <v>0</v>
      </c>
      <c r="H35" s="23"/>
      <c r="I35" s="191"/>
      <c r="J35" s="231"/>
      <c r="K35" s="232"/>
    </row>
    <row r="36" spans="1:11" ht="50.25" customHeight="1" x14ac:dyDescent="0.2">
      <c r="A36" s="197"/>
      <c r="B36" s="197"/>
      <c r="C36" s="18" t="s">
        <v>42</v>
      </c>
      <c r="D36" s="27">
        <f>SUM(D29:D35)</f>
        <v>0</v>
      </c>
      <c r="E36" s="28">
        <f>H28</f>
        <v>148.0788680508</v>
      </c>
      <c r="F36" s="18" t="s">
        <v>23</v>
      </c>
      <c r="G36" s="28">
        <f>SUM(G29:G35)</f>
        <v>0</v>
      </c>
      <c r="H36" s="28">
        <f>H28+G36</f>
        <v>148.0788680508</v>
      </c>
      <c r="I36" s="23"/>
      <c r="J36" s="133"/>
      <c r="K36" s="134"/>
    </row>
    <row r="37" spans="1:11" ht="104.25" customHeight="1" x14ac:dyDescent="0.2">
      <c r="A37" s="37"/>
      <c r="B37" s="37"/>
      <c r="C37" s="37"/>
      <c r="D37" s="37"/>
      <c r="E37" s="37"/>
      <c r="F37" s="37" t="s">
        <v>77</v>
      </c>
      <c r="G37" s="37"/>
      <c r="H37" s="38">
        <f>H36</f>
        <v>148.0788680508</v>
      </c>
      <c r="I37" s="38" t="s">
        <v>44</v>
      </c>
      <c r="J37" s="149">
        <f>ROUND(H37/100,4)</f>
        <v>1.4807999999999999</v>
      </c>
      <c r="K37" s="136"/>
    </row>
    <row r="38" spans="1:11" ht="72" customHeight="1" x14ac:dyDescent="0.2">
      <c r="A38" s="37"/>
      <c r="B38" s="34" t="s">
        <v>92</v>
      </c>
      <c r="C38" s="37"/>
      <c r="D38" s="37"/>
      <c r="E38" s="37"/>
      <c r="F38" s="37" t="s">
        <v>90</v>
      </c>
      <c r="G38" s="37"/>
      <c r="H38" s="12">
        <v>1</v>
      </c>
      <c r="I38" s="38" t="s">
        <v>118</v>
      </c>
      <c r="J38" s="53"/>
      <c r="K38" s="21"/>
    </row>
    <row r="39" spans="1:11" ht="109.5" customHeight="1" x14ac:dyDescent="0.2">
      <c r="A39" s="37"/>
      <c r="B39" s="37"/>
      <c r="C39" s="37"/>
      <c r="D39" s="37"/>
      <c r="E39" s="37"/>
      <c r="F39" s="37" t="s">
        <v>91</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99" t="s">
        <v>78</v>
      </c>
      <c r="B43" s="219"/>
      <c r="C43" s="219"/>
      <c r="D43" s="219"/>
      <c r="E43" s="220"/>
      <c r="F43" s="220"/>
      <c r="G43" s="220"/>
      <c r="H43" s="220"/>
      <c r="I43" s="221"/>
    </row>
    <row r="44" spans="1:11" ht="33" customHeight="1" x14ac:dyDescent="0.2">
      <c r="A44" s="222"/>
      <c r="B44" s="223"/>
      <c r="C44" s="223"/>
      <c r="D44" s="223"/>
      <c r="E44" s="223"/>
      <c r="F44" s="223"/>
      <c r="G44" s="223"/>
      <c r="H44" s="223"/>
      <c r="I44" s="224"/>
    </row>
    <row r="45" spans="1:11" ht="11.25" customHeight="1" x14ac:dyDescent="0.2">
      <c r="A45" s="222"/>
      <c r="B45" s="223"/>
      <c r="C45" s="223"/>
      <c r="D45" s="223"/>
      <c r="E45" s="223"/>
      <c r="F45" s="223"/>
      <c r="G45" s="223"/>
      <c r="H45" s="223"/>
      <c r="I45" s="224"/>
    </row>
    <row r="46" spans="1:11" ht="23.25" hidden="1" customHeight="1" x14ac:dyDescent="0.2">
      <c r="A46" s="225"/>
      <c r="B46" s="226"/>
      <c r="C46" s="226"/>
      <c r="D46" s="226"/>
      <c r="E46" s="226"/>
      <c r="F46" s="226"/>
      <c r="G46" s="226"/>
      <c r="H46" s="226"/>
      <c r="I46" s="227"/>
    </row>
  </sheetData>
  <sheetProtection algorithmName="SHA-512" hashValue="TmoAEp755QuCu/dhmTo16ylNrUeLsDNFu4vNcNO+Kd7f9SrHbB/WfjTRoyxSYny5eSjHfLOFwGy0qzlFCW34dQ==" saltValue="smMehVtyNQNKQQxUDsLt4Q==" spinCount="100000" sheet="1" objects="1" scenarios="1"/>
  <mergeCells count="17">
    <mergeCell ref="A29:A36"/>
    <mergeCell ref="B29:B36"/>
    <mergeCell ref="I29:I35"/>
    <mergeCell ref="A43:I46"/>
    <mergeCell ref="J27:K35"/>
    <mergeCell ref="J10:K24"/>
    <mergeCell ref="I12:I14"/>
    <mergeCell ref="I22:I24"/>
    <mergeCell ref="I25:I26"/>
    <mergeCell ref="J25:K25"/>
    <mergeCell ref="J26:K26"/>
    <mergeCell ref="A1:I1"/>
    <mergeCell ref="I7:K7"/>
    <mergeCell ref="A5:F5"/>
    <mergeCell ref="A6:J6"/>
    <mergeCell ref="A8:K8"/>
    <mergeCell ref="C2:I2"/>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zoomScale="90" zoomScaleNormal="90" workbookViewId="0">
      <selection activeCell="B13" sqref="B13"/>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158</v>
      </c>
      <c r="B1" s="58"/>
      <c r="C1" s="101"/>
    </row>
    <row r="2" spans="1:15" ht="15" x14ac:dyDescent="0.2">
      <c r="A2" s="78"/>
      <c r="B2" s="58"/>
      <c r="C2" s="15"/>
    </row>
    <row r="3" spans="1:15" s="14" customFormat="1" ht="19.5" customHeight="1" x14ac:dyDescent="0.2">
      <c r="A3" s="115" t="s">
        <v>103</v>
      </c>
      <c r="B3" s="92" t="s">
        <v>132</v>
      </c>
      <c r="C3" s="88"/>
      <c r="D3" s="91"/>
      <c r="E3" s="91"/>
      <c r="F3" s="91"/>
    </row>
    <row r="4" spans="1:15" s="14" customFormat="1" ht="24.75" customHeight="1" x14ac:dyDescent="0.2">
      <c r="A4" s="88" t="s">
        <v>151</v>
      </c>
      <c r="B4" s="92" t="s">
        <v>134</v>
      </c>
      <c r="D4" s="91"/>
      <c r="E4" s="91"/>
      <c r="F4" s="91"/>
    </row>
    <row r="5" spans="1:15" s="70" customFormat="1" ht="18.75" customHeight="1" x14ac:dyDescent="0.2">
      <c r="A5" s="142"/>
      <c r="B5" s="218" t="s">
        <v>159</v>
      </c>
      <c r="C5" s="176"/>
      <c r="D5" s="176"/>
      <c r="E5" s="176"/>
      <c r="F5" s="176"/>
      <c r="G5" s="176"/>
      <c r="H5" s="176"/>
    </row>
    <row r="6" spans="1:15" s="70" customFormat="1" ht="18.75" customHeight="1" x14ac:dyDescent="0.2">
      <c r="A6" s="186" t="s">
        <v>129</v>
      </c>
      <c r="B6" s="187"/>
      <c r="C6" s="187"/>
      <c r="D6" s="187"/>
      <c r="E6" s="187"/>
      <c r="F6" s="187"/>
      <c r="G6" s="93"/>
      <c r="H6" s="93"/>
    </row>
    <row r="7" spans="1:15" x14ac:dyDescent="0.2">
      <c r="A7" s="45"/>
      <c r="B7" s="45"/>
      <c r="C7" s="45"/>
      <c r="D7" s="45"/>
      <c r="E7" s="45"/>
      <c r="F7" s="45"/>
      <c r="G7" s="99"/>
      <c r="H7" s="99"/>
      <c r="I7" s="45"/>
      <c r="J7" s="45"/>
    </row>
    <row r="8" spans="1:15" ht="21.75" customHeight="1" x14ac:dyDescent="0.2">
      <c r="A8" s="177" t="s">
        <v>102</v>
      </c>
      <c r="B8" s="176"/>
      <c r="C8" s="176"/>
      <c r="D8" s="176"/>
      <c r="E8" s="176"/>
      <c r="F8" s="176"/>
      <c r="G8" s="176"/>
      <c r="H8" s="176"/>
      <c r="I8" s="176"/>
      <c r="J8" s="176"/>
      <c r="K8" s="59"/>
      <c r="L8" s="59"/>
      <c r="M8" s="59"/>
      <c r="N8" s="59"/>
      <c r="O8" s="59"/>
    </row>
    <row r="9" spans="1:15" ht="50.25" customHeight="1" x14ac:dyDescent="0.2">
      <c r="A9" s="153"/>
      <c r="B9" s="154"/>
      <c r="C9" s="164"/>
      <c r="D9" s="154"/>
      <c r="E9" s="154"/>
      <c r="F9" s="154"/>
      <c r="G9" s="154"/>
      <c r="H9" s="154"/>
      <c r="I9" s="154"/>
      <c r="J9" s="154"/>
      <c r="K9" s="59"/>
      <c r="L9" s="59"/>
      <c r="M9" s="59"/>
      <c r="N9" s="59"/>
      <c r="O9" s="59"/>
    </row>
    <row r="10" spans="1:15" ht="83.25" customHeight="1" x14ac:dyDescent="0.2">
      <c r="A10" s="106" t="s">
        <v>55</v>
      </c>
      <c r="B10" s="107" t="s">
        <v>53</v>
      </c>
      <c r="C10" s="107" t="s">
        <v>119</v>
      </c>
      <c r="D10" s="108" t="s">
        <v>52</v>
      </c>
      <c r="E10" s="61"/>
      <c r="G10" s="59"/>
      <c r="H10" s="59"/>
      <c r="I10" s="59"/>
      <c r="J10" s="59"/>
      <c r="K10" s="59"/>
      <c r="L10" s="59"/>
    </row>
    <row r="11" spans="1:15" ht="91.5" customHeight="1" x14ac:dyDescent="0.2">
      <c r="A11" s="169" t="s">
        <v>72</v>
      </c>
      <c r="B11" s="100">
        <f>'2a Fase A '!J38</f>
        <v>1.494</v>
      </c>
      <c r="C11" s="170">
        <v>0.55000000000000004</v>
      </c>
      <c r="D11" s="28">
        <f>B11*C11</f>
        <v>0.8217000000000001</v>
      </c>
      <c r="E11" s="151"/>
      <c r="F11" s="59"/>
      <c r="G11" s="59"/>
      <c r="H11" s="59"/>
    </row>
    <row r="12" spans="1:15" ht="58.5" customHeight="1" x14ac:dyDescent="0.2">
      <c r="A12" s="169" t="s">
        <v>73</v>
      </c>
      <c r="B12" s="100">
        <f>'2b Fase B en C'!J39</f>
        <v>1.4807999999999999</v>
      </c>
      <c r="C12" s="170">
        <v>0.45</v>
      </c>
      <c r="D12" s="28">
        <f>B12*C12</f>
        <v>0.66635999999999995</v>
      </c>
      <c r="E12" s="152"/>
      <c r="F12" s="59"/>
      <c r="G12" s="59"/>
      <c r="H12" s="59"/>
    </row>
    <row r="13" spans="1:15" ht="75.75" customHeight="1" x14ac:dyDescent="0.2">
      <c r="A13" s="168"/>
      <c r="C13" s="150"/>
      <c r="D13" s="80">
        <f>ROUND(D11+D12,4)</f>
        <v>1.4881</v>
      </c>
      <c r="E13" s="79" t="s">
        <v>58</v>
      </c>
      <c r="F13" s="59"/>
      <c r="G13" s="59"/>
      <c r="H13" s="59"/>
    </row>
    <row r="14" spans="1:15" customFormat="1" ht="33.75" customHeight="1" x14ac:dyDescent="0.2"/>
    <row r="15" spans="1:15" ht="34.5" customHeight="1" x14ac:dyDescent="0.2">
      <c r="A15" s="59"/>
      <c r="B15" s="81" t="s">
        <v>28</v>
      </c>
      <c r="C15" s="247"/>
      <c r="D15" s="247"/>
      <c r="E15" s="247"/>
      <c r="F15" s="247"/>
      <c r="G15" s="247"/>
    </row>
    <row r="16" spans="1:15" ht="48.75" customHeight="1" x14ac:dyDescent="0.2">
      <c r="A16" s="66"/>
      <c r="B16" s="125" t="s">
        <v>135</v>
      </c>
      <c r="C16" s="126"/>
      <c r="D16" s="126"/>
      <c r="F16" s="39"/>
      <c r="G16" s="62"/>
    </row>
    <row r="17" spans="1:8" ht="59.25" customHeight="1" x14ac:dyDescent="0.2">
      <c r="B17" s="125" t="s">
        <v>139</v>
      </c>
      <c r="C17" s="163"/>
      <c r="D17" s="127"/>
      <c r="E17" s="150"/>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0.40189999999999992</v>
      </c>
      <c r="C21" s="83">
        <f>IF(C22&lt;0,"knock out",IF(C22&gt;=250,250,C22))</f>
        <v>250</v>
      </c>
      <c r="D21" s="155" t="s">
        <v>127</v>
      </c>
      <c r="E21" s="65"/>
      <c r="F21" s="39"/>
      <c r="G21" s="39"/>
      <c r="H21" s="39"/>
    </row>
    <row r="22" spans="1:8" s="157" customFormat="1" ht="23.25" hidden="1" customHeight="1" x14ac:dyDescent="0.2">
      <c r="B22" s="158"/>
      <c r="C22" s="159">
        <f>B21*1562.5</f>
        <v>627.96874999999989</v>
      </c>
      <c r="D22" s="160" t="s">
        <v>128</v>
      </c>
      <c r="E22" s="161"/>
      <c r="F22" s="162"/>
      <c r="G22" s="162"/>
      <c r="H22" s="162"/>
    </row>
    <row r="23" spans="1:8" s="157" customFormat="1" ht="23.25" customHeight="1" x14ac:dyDescent="0.2">
      <c r="B23" s="158"/>
      <c r="C23" s="158"/>
      <c r="D23" s="160"/>
      <c r="E23" s="161"/>
      <c r="F23" s="162"/>
      <c r="G23" s="162"/>
      <c r="H23" s="162"/>
    </row>
    <row r="24" spans="1:8" ht="30" customHeight="1" x14ac:dyDescent="0.25">
      <c r="A24" s="142"/>
      <c r="B24" s="143"/>
      <c r="C24" s="143"/>
      <c r="D24" s="113"/>
      <c r="E24" s="113"/>
    </row>
    <row r="25" spans="1:8" ht="48.75" customHeight="1" x14ac:dyDescent="0.2">
      <c r="A25" s="235" t="s">
        <v>149</v>
      </c>
      <c r="B25" s="236"/>
      <c r="C25" s="237"/>
      <c r="D25" s="109"/>
      <c r="E25" s="109"/>
    </row>
    <row r="26" spans="1:8" ht="20.25" customHeight="1" x14ac:dyDescent="0.2">
      <c r="A26" s="238" t="s">
        <v>31</v>
      </c>
      <c r="B26" s="240"/>
      <c r="C26" s="241"/>
      <c r="D26" s="59"/>
    </row>
    <row r="27" spans="1:8" ht="66" customHeight="1" thickBot="1" x14ac:dyDescent="0.25">
      <c r="A27" s="239"/>
      <c r="B27" s="242"/>
      <c r="C27" s="243"/>
      <c r="D27" s="63"/>
    </row>
    <row r="28" spans="1:8" ht="69.75" customHeight="1" x14ac:dyDescent="0.2">
      <c r="A28" s="244" t="s">
        <v>32</v>
      </c>
      <c r="B28" s="245"/>
      <c r="C28" s="246"/>
    </row>
    <row r="29" spans="1:8" ht="43.5" customHeight="1" thickBot="1" x14ac:dyDescent="0.25">
      <c r="A29" s="239"/>
      <c r="B29" s="242"/>
      <c r="C29" s="243"/>
    </row>
    <row r="30" spans="1:8" ht="91.5" customHeight="1" x14ac:dyDescent="0.2">
      <c r="A30" s="244" t="s">
        <v>33</v>
      </c>
      <c r="B30" s="245"/>
      <c r="C30" s="246"/>
    </row>
    <row r="31" spans="1:8" s="104" customFormat="1" ht="13.5" thickBot="1" x14ac:dyDescent="0.25">
      <c r="A31" s="239"/>
      <c r="B31" s="242"/>
      <c r="C31" s="243"/>
      <c r="D31" s="15"/>
      <c r="E31" s="15"/>
    </row>
    <row r="32" spans="1:8" s="104" customFormat="1" ht="121.5" customHeight="1" thickBot="1" x14ac:dyDescent="0.25">
      <c r="A32" s="110" t="s">
        <v>34</v>
      </c>
      <c r="B32" s="233"/>
      <c r="C32" s="234"/>
      <c r="D32" s="15"/>
      <c r="E32" s="15"/>
    </row>
    <row r="33" spans="1:5" s="104" customFormat="1" x14ac:dyDescent="0.2">
      <c r="C33" s="105"/>
    </row>
    <row r="34" spans="1:5" s="104" customFormat="1" x14ac:dyDescent="0.2">
      <c r="C34" s="105"/>
    </row>
    <row r="35" spans="1:5" s="104" customFormat="1" x14ac:dyDescent="0.2">
      <c r="C35" s="105"/>
    </row>
    <row r="36" spans="1:5" s="104" customFormat="1" x14ac:dyDescent="0.2">
      <c r="C36" s="10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x14ac:dyDescent="0.2">
      <c r="A45" s="104"/>
      <c r="B45" s="104"/>
      <c r="C45" s="105"/>
      <c r="D45" s="104"/>
      <c r="E45" s="104"/>
    </row>
    <row r="46" spans="1:5" x14ac:dyDescent="0.2">
      <c r="A46" s="104"/>
      <c r="B46" s="104"/>
      <c r="C46" s="105"/>
      <c r="D46" s="104"/>
      <c r="E46" s="104"/>
    </row>
  </sheetData>
  <sheetProtection algorithmName="SHA-512" hashValue="mFO7TTEF4VmZGRLFBirg+9CCQ89gluxMqbSPMJGHNoh0EWMju+XCySqZ1W7wpfmPfGrHfSp59fvsunCcX6RQXQ==" saltValue="15yJgWNQV13Xd42FKS9M9w==" spinCount="100000" sheet="1" formatRows="0"/>
  <mergeCells count="12">
    <mergeCell ref="B5:H5"/>
    <mergeCell ref="A6:F6"/>
    <mergeCell ref="A8:J8"/>
    <mergeCell ref="B32:C32"/>
    <mergeCell ref="A25:C25"/>
    <mergeCell ref="A26:A27"/>
    <mergeCell ref="B26:C27"/>
    <mergeCell ref="A28:A29"/>
    <mergeCell ref="B28:C29"/>
    <mergeCell ref="A30:A31"/>
    <mergeCell ref="B30:C31"/>
    <mergeCell ref="C15:G15"/>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2021-08-11T11:55:46Z</dcterms:modified>
</cp:coreProperties>
</file>