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ingenionnl.sharepoint.com/sites/SP-Projecten/Shared Documents/OpoHvT/EA Schoonmaak (2022)/Nota van Inlichtingen/"/>
    </mc:Choice>
  </mc:AlternateContent>
  <xr:revisionPtr revIDLastSave="322" documentId="13_ncr:1_{95F13E87-8C5B-4FBF-A00B-A7B68EC8091B}" xr6:coauthVersionLast="47" xr6:coauthVersionMax="47" xr10:uidLastSave="{067BC1A3-E002-449A-B9F2-D29E3B6C8AE6}"/>
  <bookViews>
    <workbookView xWindow="-28920" yWindow="-120" windowWidth="29040" windowHeight="15720" firstSheet="3" activeTab="3" xr2:uid="{ECA61D99-5A68-4A12-9C9C-D3BBEEDFB0C5}"/>
  </bookViews>
  <sheets>
    <sheet name="Toelichting" sheetId="10" r:id="rId1"/>
    <sheet name="Prijzenblad P1 - OpoHvT" sheetId="12" r:id="rId2"/>
    <sheet name="Prijzenblad P2 - WadA" sheetId="9" r:id="rId3"/>
    <sheet name="Ruimtestaat" sheetId="1" r:id="rId4"/>
    <sheet name="Adm. ruimte-kantoor (1)" sheetId="18" r:id="rId5"/>
    <sheet name="Onderwijsruimte-lokaal (2)" sheetId="19" r:id="rId6"/>
    <sheet name="Restauratieve ruimte-pantry (3)" sheetId="20" r:id="rId7"/>
    <sheet name="Sanitair (4)" sheetId="21" r:id="rId8"/>
    <sheet name="Verkeersruimte (5)" sheetId="22" r:id="rId9"/>
    <sheet name="KDV-BSO-PSZ (6)" sheetId="23" r:id="rId10"/>
    <sheet name="Gymlokaal (7)" sheetId="24" r:id="rId11"/>
    <sheet name="Glasbewassing" sheetId="13" r:id="rId12"/>
    <sheet name="Regiewerkzaamheden" sheetId="14" r:id="rId13"/>
    <sheet name="Sanitaire Hygiëne Benodigheden" sheetId="15" r:id="rId14"/>
    <sheet name="Locaties Perceel 1 - OPOHvT" sheetId="16" r:id="rId15"/>
    <sheet name="Locaties Perceel 2 - WadA" sheetId="17" r:id="rId16"/>
    <sheet name="Blad1" sheetId="25" state="hidden" r:id="rId17"/>
  </sheets>
  <definedNames>
    <definedName name="_xlnm._FilterDatabase" localSheetId="3" hidden="1">Ruimtestaat!$A$1:$N$237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 i="9" l="1"/>
  <c r="G3" i="9"/>
  <c r="G4" i="9"/>
  <c r="G5" i="9"/>
  <c r="G6" i="9"/>
  <c r="G7" i="9"/>
  <c r="G8" i="9"/>
  <c r="G2" i="12"/>
  <c r="G3" i="12"/>
  <c r="G7" i="12"/>
  <c r="G8" i="12"/>
  <c r="G9" i="12"/>
  <c r="G4" i="12"/>
  <c r="G5" i="12"/>
  <c r="G6" i="12"/>
  <c r="H4" i="12"/>
  <c r="D4" i="12"/>
  <c r="E4" i="12"/>
  <c r="L430" i="1"/>
  <c r="N430" i="1" s="1"/>
  <c r="L428" i="1"/>
  <c r="N428" i="1" s="1"/>
  <c r="K408" i="1"/>
  <c r="K388" i="1"/>
  <c r="K371" i="1"/>
  <c r="K352" i="1"/>
  <c r="K351" i="1"/>
  <c r="H14" i="12"/>
  <c r="G51" i="13"/>
  <c r="G29" i="13"/>
  <c r="D8" i="12"/>
  <c r="L93" i="1"/>
  <c r="N93" i="1" s="1"/>
  <c r="L19" i="1"/>
  <c r="N19" i="1" s="1"/>
  <c r="L260" i="1"/>
  <c r="L264" i="1"/>
  <c r="L269" i="1"/>
  <c r="L272" i="1"/>
  <c r="L274" i="1"/>
  <c r="L290" i="1"/>
  <c r="L302" i="1"/>
  <c r="L303" i="1"/>
  <c r="L304" i="1"/>
  <c r="L331" i="1"/>
  <c r="L343" i="1"/>
  <c r="L344" i="1"/>
  <c r="L372" i="1"/>
  <c r="L374" i="1"/>
  <c r="L375" i="1"/>
  <c r="L380" i="1"/>
  <c r="L381" i="1"/>
  <c r="L386" i="1"/>
  <c r="L404" i="1"/>
  <c r="L417" i="1"/>
  <c r="L418" i="1"/>
  <c r="L423" i="1"/>
  <c r="L427" i="1"/>
  <c r="L446" i="1"/>
  <c r="L448" i="1"/>
  <c r="L455" i="1"/>
  <c r="L459" i="1"/>
  <c r="L460" i="1"/>
  <c r="L466" i="1"/>
  <c r="L471" i="1"/>
  <c r="L481" i="1"/>
  <c r="L486" i="1"/>
  <c r="L488" i="1"/>
  <c r="L510" i="1"/>
  <c r="L512" i="1"/>
  <c r="L518" i="1"/>
  <c r="L519" i="1"/>
  <c r="L520" i="1"/>
  <c r="L521" i="1"/>
  <c r="L524" i="1"/>
  <c r="L535" i="1"/>
  <c r="L537" i="1"/>
  <c r="L538" i="1"/>
  <c r="L539" i="1"/>
  <c r="L543" i="1"/>
  <c r="L544" i="1"/>
  <c r="L556" i="1"/>
  <c r="L559" i="1"/>
  <c r="L560" i="1"/>
  <c r="L573" i="1"/>
  <c r="L576" i="1"/>
  <c r="L583" i="1"/>
  <c r="L586" i="1"/>
  <c r="L587" i="1"/>
  <c r="L592" i="1"/>
  <c r="L613" i="1"/>
  <c r="L614" i="1"/>
  <c r="L620" i="1"/>
  <c r="L621" i="1"/>
  <c r="L623" i="1"/>
  <c r="L634" i="1"/>
  <c r="L640" i="1"/>
  <c r="L643" i="1"/>
  <c r="L646" i="1"/>
  <c r="L647" i="1"/>
  <c r="L648" i="1"/>
  <c r="L650" i="1"/>
  <c r="L656" i="1"/>
  <c r="L657" i="1"/>
  <c r="L658" i="1"/>
  <c r="L660" i="1"/>
  <c r="L666" i="1"/>
  <c r="L667" i="1"/>
  <c r="L669" i="1"/>
  <c r="L671" i="1"/>
  <c r="L674" i="1"/>
  <c r="L242" i="1"/>
  <c r="L222" i="1"/>
  <c r="L217" i="1"/>
  <c r="L191" i="1"/>
  <c r="L190" i="1"/>
  <c r="L179" i="1"/>
  <c r="L177" i="1"/>
  <c r="L149" i="1"/>
  <c r="L148" i="1"/>
  <c r="L76" i="1"/>
  <c r="L49" i="1"/>
  <c r="L32" i="1"/>
  <c r="D3" i="9"/>
  <c r="D4" i="9"/>
  <c r="D5" i="9"/>
  <c r="D7" i="9"/>
  <c r="D8" i="9"/>
  <c r="D9" i="9"/>
  <c r="D2" i="9"/>
  <c r="D3" i="12"/>
  <c r="D5" i="12"/>
  <c r="D6" i="12"/>
  <c r="D7" i="12"/>
  <c r="D9" i="12"/>
  <c r="D10" i="12"/>
  <c r="D2" i="12"/>
  <c r="H8" i="9"/>
  <c r="L271" i="1" s="1"/>
  <c r="H7" i="9"/>
  <c r="L294" i="1" s="1"/>
  <c r="H6" i="9"/>
  <c r="L279" i="1" s="1"/>
  <c r="H5" i="9"/>
  <c r="L258" i="1" s="1"/>
  <c r="H4" i="9"/>
  <c r="L265" i="1" s="1"/>
  <c r="H3" i="9"/>
  <c r="L247" i="1" s="1"/>
  <c r="H2" i="9"/>
  <c r="L255" i="1" s="1"/>
  <c r="H9" i="12"/>
  <c r="L176" i="1" s="1"/>
  <c r="H8" i="12"/>
  <c r="H7" i="12"/>
  <c r="L214" i="1" s="1"/>
  <c r="H6" i="12"/>
  <c r="L223" i="1" s="1"/>
  <c r="N223" i="1" s="1"/>
  <c r="H5" i="12"/>
  <c r="L196" i="1" s="1"/>
  <c r="H3" i="12"/>
  <c r="L227" i="1" s="1"/>
  <c r="N227" i="1" s="1"/>
  <c r="H2" i="12"/>
  <c r="L229" i="1" s="1"/>
  <c r="N229" i="1" s="1"/>
  <c r="H3" i="19"/>
  <c r="H2" i="19"/>
  <c r="L429" i="1" l="1"/>
  <c r="N429" i="1" s="1"/>
  <c r="K431" i="1"/>
  <c r="L299" i="1"/>
  <c r="L293" i="1"/>
  <c r="L287" i="1"/>
  <c r="D6" i="9"/>
  <c r="L348" i="1"/>
  <c r="L645" i="1"/>
  <c r="L654" i="1"/>
  <c r="L652" i="1"/>
  <c r="L663" i="1"/>
  <c r="L504" i="1"/>
  <c r="L642" i="1"/>
  <c r="L622" i="1"/>
  <c r="L500" i="1"/>
  <c r="N500" i="1" s="1"/>
  <c r="L4" i="1"/>
  <c r="L33" i="1"/>
  <c r="L85" i="1"/>
  <c r="L180" i="1"/>
  <c r="L6" i="1"/>
  <c r="L38" i="1"/>
  <c r="L50" i="1"/>
  <c r="L112" i="1"/>
  <c r="L187" i="1"/>
  <c r="L12" i="1"/>
  <c r="N12" i="1" s="1"/>
  <c r="L44" i="1"/>
  <c r="L122" i="1"/>
  <c r="L88" i="1"/>
  <c r="N88" i="1" s="1"/>
  <c r="L48" i="1"/>
  <c r="L80" i="1"/>
  <c r="L144" i="1"/>
  <c r="L147" i="1"/>
  <c r="L24" i="1"/>
  <c r="L150" i="1"/>
  <c r="N150" i="1" s="1"/>
  <c r="L296" i="1"/>
  <c r="L292" i="1"/>
  <c r="L286" i="1"/>
  <c r="L301" i="1"/>
  <c r="L295" i="1"/>
  <c r="L291" i="1"/>
  <c r="L300" i="1"/>
  <c r="L638" i="1"/>
  <c r="L628" i="1"/>
  <c r="L615" i="1"/>
  <c r="L605" i="1"/>
  <c r="L596" i="1"/>
  <c r="L565" i="1"/>
  <c r="L557" i="1"/>
  <c r="L540" i="1"/>
  <c r="L536" i="1"/>
  <c r="L514" i="1"/>
  <c r="L509" i="1"/>
  <c r="L483" i="1"/>
  <c r="L470" i="1"/>
  <c r="L453" i="1"/>
  <c r="L434" i="1"/>
  <c r="L408" i="1"/>
  <c r="L388" i="1"/>
  <c r="N388" i="1" s="1"/>
  <c r="L353" i="1"/>
  <c r="L349" i="1"/>
  <c r="L341" i="1"/>
  <c r="L309" i="1"/>
  <c r="L270" i="1"/>
  <c r="L263" i="1"/>
  <c r="L641" i="1"/>
  <c r="L635" i="1"/>
  <c r="L627" i="1"/>
  <c r="L604" i="1"/>
  <c r="L593" i="1"/>
  <c r="L568" i="1"/>
  <c r="L561" i="1"/>
  <c r="L523" i="1"/>
  <c r="L513" i="1"/>
  <c r="L492" i="1"/>
  <c r="L487" i="1"/>
  <c r="L482" i="1"/>
  <c r="L469" i="1"/>
  <c r="N469" i="1" s="1"/>
  <c r="L438" i="1"/>
  <c r="L432" i="1"/>
  <c r="L407" i="1"/>
  <c r="L387" i="1"/>
  <c r="L352" i="1"/>
  <c r="L305" i="1"/>
  <c r="L285" i="1"/>
  <c r="L273" i="1"/>
  <c r="L661" i="1"/>
  <c r="L625" i="1"/>
  <c r="L598" i="1"/>
  <c r="N598" i="1" s="1"/>
  <c r="L581" i="1"/>
  <c r="L567" i="1"/>
  <c r="L554" i="1"/>
  <c r="L542" i="1"/>
  <c r="L528" i="1"/>
  <c r="L522" i="1"/>
  <c r="L503" i="1"/>
  <c r="L490" i="1"/>
  <c r="L468" i="1"/>
  <c r="L447" i="1"/>
  <c r="L437" i="1"/>
  <c r="L414" i="1"/>
  <c r="L406" i="1"/>
  <c r="L351" i="1"/>
  <c r="L327" i="1"/>
  <c r="L280" i="1"/>
  <c r="L268" i="1"/>
  <c r="L243" i="1"/>
  <c r="L639" i="1"/>
  <c r="L629" i="1"/>
  <c r="L617" i="1"/>
  <c r="L609" i="1"/>
  <c r="L597" i="1"/>
  <c r="L566" i="1"/>
  <c r="L553" i="1"/>
  <c r="L541" i="1"/>
  <c r="L527" i="1"/>
  <c r="L517" i="1"/>
  <c r="L502" i="1"/>
  <c r="L489" i="1"/>
  <c r="L485" i="1"/>
  <c r="L454" i="1"/>
  <c r="L435" i="1"/>
  <c r="L421" i="1"/>
  <c r="L409" i="1"/>
  <c r="L371" i="1"/>
  <c r="L315" i="1"/>
  <c r="L8" i="1"/>
  <c r="L23" i="1"/>
  <c r="L59" i="1"/>
  <c r="L110" i="1"/>
  <c r="L140" i="1"/>
  <c r="L159" i="1"/>
  <c r="L189" i="1"/>
  <c r="L193" i="1"/>
  <c r="L210" i="1"/>
  <c r="L151" i="1"/>
  <c r="N151" i="1" s="1"/>
  <c r="L2" i="1"/>
  <c r="L10" i="1"/>
  <c r="L46" i="1"/>
  <c r="L56" i="1"/>
  <c r="L62" i="1"/>
  <c r="L100" i="1"/>
  <c r="L128" i="1"/>
  <c r="L166" i="1"/>
  <c r="L182" i="1"/>
  <c r="L200" i="1"/>
  <c r="L211" i="1"/>
  <c r="L225" i="1"/>
  <c r="N225" i="1" s="1"/>
  <c r="L25" i="1"/>
  <c r="L35" i="1"/>
  <c r="L57" i="1"/>
  <c r="L64" i="1"/>
  <c r="L81" i="1"/>
  <c r="L101" i="1"/>
  <c r="L119" i="1"/>
  <c r="L135" i="1"/>
  <c r="L145" i="1"/>
  <c r="L154" i="1"/>
  <c r="L169" i="1"/>
  <c r="L178" i="1"/>
  <c r="L186" i="1"/>
  <c r="L203" i="1"/>
  <c r="L212" i="1"/>
  <c r="N212" i="1" s="1"/>
  <c r="L16" i="1"/>
  <c r="N16" i="1" s="1"/>
  <c r="L95" i="1"/>
  <c r="N95" i="1" s="1"/>
  <c r="L234" i="1"/>
  <c r="N234" i="1" s="1"/>
  <c r="L15" i="1"/>
  <c r="L30" i="1"/>
  <c r="L58" i="1"/>
  <c r="L69" i="1"/>
  <c r="L83" i="1"/>
  <c r="L103" i="1"/>
  <c r="L121" i="1"/>
  <c r="L136" i="1"/>
  <c r="L156" i="1"/>
  <c r="L171" i="1"/>
  <c r="L192" i="1"/>
  <c r="L209" i="1"/>
  <c r="L618" i="1"/>
  <c r="L551" i="1"/>
  <c r="L412" i="1"/>
  <c r="L392" i="1"/>
  <c r="L356" i="1"/>
  <c r="L326" i="1"/>
  <c r="L288" i="1"/>
  <c r="L283" i="1"/>
  <c r="L278" i="1"/>
  <c r="N278" i="1" s="1"/>
  <c r="L262" i="1"/>
  <c r="L257" i="1"/>
  <c r="L675" i="1"/>
  <c r="L665" i="1"/>
  <c r="L599" i="1"/>
  <c r="L582" i="1"/>
  <c r="L558" i="1"/>
  <c r="L550" i="1"/>
  <c r="L530" i="1"/>
  <c r="L526" i="1"/>
  <c r="L499" i="1"/>
  <c r="L480" i="1"/>
  <c r="L464" i="1"/>
  <c r="L445" i="1"/>
  <c r="L425" i="1"/>
  <c r="N425" i="1" s="1"/>
  <c r="L410" i="1"/>
  <c r="L397" i="1"/>
  <c r="L389" i="1"/>
  <c r="N389" i="1" s="1"/>
  <c r="L373" i="1"/>
  <c r="L369" i="1"/>
  <c r="L361" i="1"/>
  <c r="L325" i="1"/>
  <c r="L282" i="1"/>
  <c r="L277" i="1"/>
  <c r="L261" i="1"/>
  <c r="L672" i="1"/>
  <c r="L585" i="1"/>
  <c r="L549" i="1"/>
  <c r="L529" i="1"/>
  <c r="L525" i="1"/>
  <c r="L511" i="1"/>
  <c r="L498" i="1"/>
  <c r="L479" i="1"/>
  <c r="L463" i="1"/>
  <c r="N463" i="1" s="1"/>
  <c r="L444" i="1"/>
  <c r="L396" i="1"/>
  <c r="L368" i="1"/>
  <c r="L360" i="1"/>
  <c r="L342" i="1"/>
  <c r="L330" i="1"/>
  <c r="L324" i="1"/>
  <c r="L276" i="1"/>
  <c r="L636" i="1"/>
  <c r="L574" i="1"/>
  <c r="L555" i="1"/>
  <c r="L461" i="1"/>
  <c r="L400" i="1"/>
  <c r="L364" i="1"/>
  <c r="L332" i="1"/>
  <c r="L298" i="1"/>
  <c r="L659" i="1"/>
  <c r="L616" i="1"/>
  <c r="L673" i="1"/>
  <c r="L662" i="1"/>
  <c r="L637" i="1"/>
  <c r="L633" i="1"/>
  <c r="L588" i="1"/>
  <c r="L584" i="1"/>
  <c r="L552" i="1"/>
  <c r="L478" i="1"/>
  <c r="L462" i="1"/>
  <c r="L413" i="1"/>
  <c r="L401" i="1"/>
  <c r="L393" i="1"/>
  <c r="L365" i="1"/>
  <c r="L359" i="1"/>
  <c r="L347" i="1"/>
  <c r="L22" i="1"/>
  <c r="L27" i="1"/>
  <c r="L52" i="1"/>
  <c r="L71" i="1"/>
  <c r="L86" i="1"/>
  <c r="L109" i="1"/>
  <c r="L141" i="1"/>
  <c r="L181" i="1"/>
  <c r="L188" i="1"/>
  <c r="L202" i="1"/>
  <c r="L233" i="1"/>
  <c r="N233" i="1" s="1"/>
  <c r="L142" i="1"/>
  <c r="L94" i="1"/>
  <c r="N94" i="1" s="1"/>
  <c r="L162" i="1"/>
  <c r="N162" i="1" s="1"/>
  <c r="L5" i="1"/>
  <c r="L39" i="1"/>
  <c r="L77" i="1"/>
  <c r="L84" i="1"/>
  <c r="L111" i="1"/>
  <c r="L143" i="1"/>
  <c r="L157" i="1"/>
  <c r="L199" i="1"/>
  <c r="L213" i="1"/>
  <c r="L20" i="1"/>
  <c r="N20" i="1" s="1"/>
  <c r="L259" i="1"/>
  <c r="L626" i="1"/>
  <c r="L569" i="1"/>
  <c r="L267" i="1"/>
  <c r="L484" i="1"/>
  <c r="L297" i="1"/>
  <c r="L289" i="1"/>
  <c r="L54" i="1"/>
  <c r="L161" i="1"/>
  <c r="N161" i="1" s="1"/>
  <c r="L26" i="1"/>
  <c r="L215" i="1"/>
  <c r="L235" i="1"/>
  <c r="N235" i="1" s="1"/>
  <c r="L172" i="1"/>
  <c r="L668" i="1"/>
  <c r="L655" i="1"/>
  <c r="L651" i="1"/>
  <c r="L630" i="1"/>
  <c r="L612" i="1"/>
  <c r="L608" i="1"/>
  <c r="L578" i="1"/>
  <c r="L563" i="1"/>
  <c r="L546" i="1"/>
  <c r="L534" i="1"/>
  <c r="L508" i="1"/>
  <c r="L497" i="1"/>
  <c r="L493" i="1"/>
  <c r="L477" i="1"/>
  <c r="L473" i="1"/>
  <c r="L450" i="1"/>
  <c r="L441" i="1"/>
  <c r="L422" i="1"/>
  <c r="L405" i="1"/>
  <c r="L383" i="1"/>
  <c r="L379" i="1"/>
  <c r="L357" i="1"/>
  <c r="L335" i="1"/>
  <c r="L319" i="1"/>
  <c r="L314" i="1"/>
  <c r="L251" i="1"/>
  <c r="L245" i="1"/>
  <c r="L611" i="1"/>
  <c r="L607" i="1"/>
  <c r="L602" i="1"/>
  <c r="L577" i="1"/>
  <c r="L562" i="1"/>
  <c r="L545" i="1"/>
  <c r="L533" i="1"/>
  <c r="L507" i="1"/>
  <c r="L496" i="1"/>
  <c r="L476" i="1"/>
  <c r="L472" i="1"/>
  <c r="L458" i="1"/>
  <c r="L449" i="1"/>
  <c r="L440" i="1"/>
  <c r="L385" i="1"/>
  <c r="L382" i="1"/>
  <c r="L339" i="1"/>
  <c r="L333" i="1"/>
  <c r="L323" i="1"/>
  <c r="L317" i="1"/>
  <c r="L313" i="1"/>
  <c r="L308" i="1"/>
  <c r="L256" i="1"/>
  <c r="L250" i="1"/>
  <c r="L244" i="1"/>
  <c r="L670" i="1"/>
  <c r="L653" i="1"/>
  <c r="L644" i="1"/>
  <c r="L632" i="1"/>
  <c r="L610" i="1"/>
  <c r="L606" i="1"/>
  <c r="N606" i="1" s="1"/>
  <c r="L601" i="1"/>
  <c r="L590" i="1"/>
  <c r="L532" i="1"/>
  <c r="L495" i="1"/>
  <c r="L491" i="1"/>
  <c r="L475" i="1"/>
  <c r="L457" i="1"/>
  <c r="L452" i="1"/>
  <c r="L436" i="1"/>
  <c r="L420" i="1"/>
  <c r="L416" i="1"/>
  <c r="L403" i="1"/>
  <c r="L399" i="1"/>
  <c r="L395" i="1"/>
  <c r="L391" i="1"/>
  <c r="L367" i="1"/>
  <c r="L363" i="1"/>
  <c r="L338" i="1"/>
  <c r="L322" i="1"/>
  <c r="L316" i="1"/>
  <c r="L312" i="1"/>
  <c r="L306" i="1"/>
  <c r="L254" i="1"/>
  <c r="L248" i="1"/>
  <c r="L631" i="1"/>
  <c r="L600" i="1"/>
  <c r="L589" i="1"/>
  <c r="L575" i="1"/>
  <c r="L564" i="1"/>
  <c r="N564" i="1" s="1"/>
  <c r="L547" i="1"/>
  <c r="L531" i="1"/>
  <c r="L494" i="1"/>
  <c r="L474" i="1"/>
  <c r="L451" i="1"/>
  <c r="L442" i="1"/>
  <c r="L439" i="1"/>
  <c r="L419" i="1"/>
  <c r="L415" i="1"/>
  <c r="L402" i="1"/>
  <c r="L398" i="1"/>
  <c r="L394" i="1"/>
  <c r="L390" i="1"/>
  <c r="N390" i="1" s="1"/>
  <c r="L384" i="1"/>
  <c r="L370" i="1"/>
  <c r="L366" i="1"/>
  <c r="L362" i="1"/>
  <c r="L358" i="1"/>
  <c r="L336" i="1"/>
  <c r="L320" i="1"/>
  <c r="L311" i="1"/>
  <c r="L275" i="1"/>
  <c r="L253" i="1"/>
  <c r="L43" i="1"/>
  <c r="L53" i="1"/>
  <c r="L70" i="1"/>
  <c r="L75" i="1"/>
  <c r="L79" i="1"/>
  <c r="L105" i="1"/>
  <c r="L113" i="1"/>
  <c r="L117" i="1"/>
  <c r="L133" i="1"/>
  <c r="L139" i="1"/>
  <c r="L164" i="1"/>
  <c r="L170" i="1"/>
  <c r="L184" i="1"/>
  <c r="L204" i="1"/>
  <c r="L65" i="1"/>
  <c r="N65" i="1" s="1"/>
  <c r="L90" i="1"/>
  <c r="N90" i="1" s="1"/>
  <c r="L98" i="1"/>
  <c r="N98" i="1" s="1"/>
  <c r="L160" i="1"/>
  <c r="N160" i="1" s="1"/>
  <c r="L31" i="1"/>
  <c r="L36" i="1"/>
  <c r="N36" i="1" s="1"/>
  <c r="L40" i="1"/>
  <c r="L106" i="1"/>
  <c r="L114" i="1"/>
  <c r="L129" i="1"/>
  <c r="L185" i="1"/>
  <c r="L205" i="1"/>
  <c r="L219" i="1"/>
  <c r="L87" i="1"/>
  <c r="N87" i="1" s="1"/>
  <c r="L91" i="1"/>
  <c r="N91" i="1" s="1"/>
  <c r="L7" i="1"/>
  <c r="N7" i="1" s="1"/>
  <c r="L13" i="1"/>
  <c r="L28" i="1"/>
  <c r="L37" i="1"/>
  <c r="L41" i="1"/>
  <c r="L51" i="1"/>
  <c r="L60" i="1"/>
  <c r="L66" i="1"/>
  <c r="L73" i="1"/>
  <c r="L107" i="1"/>
  <c r="L115" i="1"/>
  <c r="L123" i="1"/>
  <c r="L130" i="1"/>
  <c r="L158" i="1"/>
  <c r="L167" i="1"/>
  <c r="L195" i="1"/>
  <c r="L206" i="1"/>
  <c r="L220" i="1"/>
  <c r="L92" i="1"/>
  <c r="N92" i="1" s="1"/>
  <c r="L96" i="1"/>
  <c r="N96" i="1" s="1"/>
  <c r="L226" i="1"/>
  <c r="N226" i="1" s="1"/>
  <c r="L29" i="1"/>
  <c r="L42" i="1"/>
  <c r="L61" i="1"/>
  <c r="L74" i="1"/>
  <c r="L78" i="1"/>
  <c r="L99" i="1"/>
  <c r="L104" i="1"/>
  <c r="L108" i="1"/>
  <c r="L116" i="1"/>
  <c r="L120" i="1"/>
  <c r="L124" i="1"/>
  <c r="L132" i="1"/>
  <c r="L138" i="1"/>
  <c r="L146" i="1"/>
  <c r="L175" i="1"/>
  <c r="L183" i="1"/>
  <c r="L207" i="1"/>
  <c r="L216" i="1"/>
  <c r="L221" i="1"/>
  <c r="L21" i="1"/>
  <c r="N21" i="1" s="1"/>
  <c r="L89" i="1"/>
  <c r="N89" i="1" s="1"/>
  <c r="L97" i="1"/>
  <c r="N97" i="1" s="1"/>
  <c r="L153" i="1"/>
  <c r="N153" i="1" s="1"/>
  <c r="L163" i="1"/>
  <c r="N163" i="1" s="1"/>
  <c r="L443" i="1"/>
  <c r="L411" i="1"/>
  <c r="L377" i="1"/>
  <c r="N377" i="1" s="1"/>
  <c r="L354" i="1"/>
  <c r="L346" i="1"/>
  <c r="N346" i="1" s="1"/>
  <c r="L334" i="1"/>
  <c r="L318" i="1"/>
  <c r="L310" i="1"/>
  <c r="L266" i="1"/>
  <c r="L246" i="1"/>
  <c r="L649" i="1"/>
  <c r="L580" i="1"/>
  <c r="L572" i="1"/>
  <c r="L548" i="1"/>
  <c r="L516" i="1"/>
  <c r="L376" i="1"/>
  <c r="L345" i="1"/>
  <c r="L337" i="1"/>
  <c r="L329" i="1"/>
  <c r="L321" i="1"/>
  <c r="L281" i="1"/>
  <c r="L249" i="1"/>
  <c r="L664" i="1"/>
  <c r="N664" i="1" s="1"/>
  <c r="L624" i="1"/>
  <c r="L595" i="1"/>
  <c r="L591" i="1"/>
  <c r="L579" i="1"/>
  <c r="L571" i="1"/>
  <c r="L515" i="1"/>
  <c r="L465" i="1"/>
  <c r="L426" i="1"/>
  <c r="N426" i="1" s="1"/>
  <c r="L340" i="1"/>
  <c r="L328" i="1"/>
  <c r="L284" i="1"/>
  <c r="L252" i="1"/>
  <c r="L619" i="1"/>
  <c r="L594" i="1"/>
  <c r="L570" i="1"/>
  <c r="L505" i="1"/>
  <c r="L501" i="1"/>
  <c r="L456" i="1"/>
  <c r="L433" i="1"/>
  <c r="N433" i="1" s="1"/>
  <c r="L424" i="1"/>
  <c r="N424" i="1" s="1"/>
  <c r="L378" i="1"/>
  <c r="L355" i="1"/>
  <c r="L307" i="1"/>
  <c r="L82" i="1"/>
  <c r="L126" i="1"/>
  <c r="L173" i="1"/>
  <c r="L197" i="1"/>
  <c r="L201" i="1"/>
  <c r="L218" i="1"/>
  <c r="L17" i="1"/>
  <c r="N17" i="1" s="1"/>
  <c r="L152" i="1"/>
  <c r="N152" i="1" s="1"/>
  <c r="L230" i="1"/>
  <c r="N230" i="1" s="1"/>
  <c r="L9" i="1"/>
  <c r="L45" i="1"/>
  <c r="L127" i="1"/>
  <c r="L131" i="1"/>
  <c r="L165" i="1"/>
  <c r="L174" i="1"/>
  <c r="L194" i="1"/>
  <c r="L198" i="1"/>
  <c r="L18" i="1"/>
  <c r="N18" i="1" s="1"/>
  <c r="L231" i="1"/>
  <c r="N231" i="1" s="1"/>
  <c r="L67" i="1"/>
  <c r="L72" i="1"/>
  <c r="L137" i="1"/>
  <c r="N137" i="1" s="1"/>
  <c r="L232" i="1"/>
  <c r="N232" i="1" s="1"/>
  <c r="L3" i="1"/>
  <c r="L11" i="1"/>
  <c r="L47" i="1"/>
  <c r="L55" i="1"/>
  <c r="L63" i="1"/>
  <c r="L118" i="1"/>
  <c r="L125" i="1"/>
  <c r="L224" i="1"/>
  <c r="N224" i="1" s="1"/>
  <c r="D11" i="12"/>
  <c r="I15" i="9"/>
  <c r="H14" i="9"/>
  <c r="H13" i="9"/>
  <c r="E14" i="9"/>
  <c r="E13" i="9"/>
  <c r="I16" i="12"/>
  <c r="H15" i="12"/>
  <c r="E15" i="12"/>
  <c r="E14" i="12"/>
  <c r="N674" i="1"/>
  <c r="N521" i="1"/>
  <c r="N423" i="1"/>
  <c r="N427" i="1"/>
  <c r="N242" i="1"/>
  <c r="K228" i="1"/>
  <c r="N176" i="1"/>
  <c r="N177" i="1"/>
  <c r="N179" i="1"/>
  <c r="N190" i="1"/>
  <c r="N191" i="1"/>
  <c r="N222" i="1"/>
  <c r="N196" i="1"/>
  <c r="N214" i="1"/>
  <c r="E3" i="9"/>
  <c r="E4" i="9"/>
  <c r="E5" i="9"/>
  <c r="E6" i="9"/>
  <c r="E7" i="9"/>
  <c r="E8" i="9"/>
  <c r="E9" i="9"/>
  <c r="E2" i="9"/>
  <c r="E10" i="12"/>
  <c r="E2" i="12"/>
  <c r="E3" i="12"/>
  <c r="E8" i="12"/>
  <c r="E5" i="12"/>
  <c r="E6" i="12"/>
  <c r="E7" i="12"/>
  <c r="E9" i="12"/>
  <c r="E34" i="13" l="1"/>
  <c r="F34" i="13"/>
  <c r="N23" i="1"/>
  <c r="N25" i="1"/>
  <c r="N139" i="1"/>
  <c r="N11" i="1"/>
  <c r="N41" i="1"/>
  <c r="N108" i="1"/>
  <c r="N10" i="1"/>
  <c r="N39" i="1"/>
  <c r="N66" i="1"/>
  <c r="N48" i="1"/>
  <c r="N109" i="1"/>
  <c r="N72" i="1"/>
  <c r="N147" i="1"/>
  <c r="N200" i="1"/>
  <c r="N2" i="1"/>
  <c r="N8" i="1"/>
  <c r="N24" i="1"/>
  <c r="N31" i="1"/>
  <c r="N40" i="1"/>
  <c r="N57" i="1"/>
  <c r="N47" i="1"/>
  <c r="N83" i="1"/>
  <c r="N70" i="1"/>
  <c r="N143" i="1"/>
  <c r="N156" i="1"/>
  <c r="N193" i="1"/>
  <c r="N189" i="1"/>
  <c r="N171" i="1"/>
  <c r="N221" i="1"/>
  <c r="N35" i="1"/>
  <c r="N51" i="1"/>
  <c r="N69" i="1"/>
  <c r="N127" i="1"/>
  <c r="N107" i="1"/>
  <c r="N81" i="1"/>
  <c r="N142" i="1"/>
  <c r="N169" i="1"/>
  <c r="N192" i="1"/>
  <c r="N186" i="1"/>
  <c r="N178" i="1"/>
  <c r="N209" i="1"/>
  <c r="N220" i="1"/>
  <c r="N15" i="1"/>
  <c r="N50" i="1"/>
  <c r="N118" i="1"/>
  <c r="N103" i="1"/>
  <c r="N80" i="1"/>
  <c r="N135" i="1"/>
  <c r="N203" i="1"/>
  <c r="N182" i="1"/>
  <c r="N62" i="1"/>
  <c r="N44" i="1"/>
  <c r="N79" i="1"/>
  <c r="N148" i="1"/>
  <c r="N159" i="1"/>
  <c r="N5" i="1"/>
  <c r="N28" i="1"/>
  <c r="N67" i="1"/>
  <c r="N78" i="1"/>
  <c r="N157" i="1"/>
  <c r="N187" i="1"/>
  <c r="N181" i="1"/>
  <c r="N56" i="1"/>
  <c r="N128" i="1"/>
  <c r="N154" i="1"/>
  <c r="N136" i="1"/>
  <c r="N199" i="1"/>
  <c r="N180" i="1"/>
  <c r="N213" i="1"/>
  <c r="N4" i="1"/>
  <c r="N27" i="1"/>
  <c r="N126" i="1"/>
  <c r="N26" i="1"/>
  <c r="N32" i="1"/>
  <c r="N43" i="1"/>
  <c r="N63" i="1"/>
  <c r="N52" i="1"/>
  <c r="N149" i="1"/>
  <c r="N211" i="1"/>
  <c r="N202" i="1"/>
  <c r="N188" i="1"/>
  <c r="N172" i="1"/>
  <c r="N64" i="1"/>
  <c r="N210" i="1"/>
  <c r="N13" i="1"/>
  <c r="N29" i="1"/>
  <c r="N60" i="1"/>
  <c r="N132" i="1"/>
  <c r="N123" i="1"/>
  <c r="N119" i="1"/>
  <c r="N115" i="1"/>
  <c r="N104" i="1"/>
  <c r="N86" i="1"/>
  <c r="N77" i="1"/>
  <c r="N146" i="1"/>
  <c r="N140" i="1"/>
  <c r="N164" i="1"/>
  <c r="N207" i="1"/>
  <c r="N195" i="1"/>
  <c r="N170" i="1"/>
  <c r="N218" i="1"/>
  <c r="N59" i="1"/>
  <c r="N54" i="1"/>
  <c r="N46" i="1"/>
  <c r="N131" i="1"/>
  <c r="N122" i="1"/>
  <c r="N114" i="1"/>
  <c r="N101" i="1"/>
  <c r="N85" i="1"/>
  <c r="N76" i="1"/>
  <c r="N145" i="1"/>
  <c r="N167" i="1"/>
  <c r="N205" i="1"/>
  <c r="N185" i="1"/>
  <c r="N175" i="1"/>
  <c r="N206" i="1"/>
  <c r="N216" i="1"/>
  <c r="N6" i="1"/>
  <c r="N58" i="1"/>
  <c r="N53" i="1"/>
  <c r="N49" i="1"/>
  <c r="N45" i="1"/>
  <c r="N129" i="1"/>
  <c r="N125" i="1"/>
  <c r="N121" i="1"/>
  <c r="N113" i="1"/>
  <c r="N106" i="1"/>
  <c r="N100" i="1"/>
  <c r="N84" i="1"/>
  <c r="N75" i="1"/>
  <c r="N166" i="1"/>
  <c r="N204" i="1"/>
  <c r="N184" i="1"/>
  <c r="N215" i="1"/>
  <c r="N30" i="1"/>
  <c r="N61" i="1"/>
  <c r="N133" i="1"/>
  <c r="N124" i="1"/>
  <c r="N120" i="1"/>
  <c r="N116" i="1"/>
  <c r="N105" i="1"/>
  <c r="N99" i="1"/>
  <c r="N74" i="1"/>
  <c r="N165" i="1"/>
  <c r="N183" i="1"/>
  <c r="N219" i="1"/>
  <c r="N22" i="1"/>
  <c r="N33" i="1"/>
  <c r="N37" i="1"/>
  <c r="N112" i="1"/>
  <c r="N82" i="1"/>
  <c r="N141" i="1"/>
  <c r="N158" i="1"/>
  <c r="N201" i="1"/>
  <c r="N197" i="1"/>
  <c r="N9" i="1"/>
  <c r="N38" i="1"/>
  <c r="N42" i="1"/>
  <c r="N130" i="1"/>
  <c r="N111" i="1"/>
  <c r="N73" i="1"/>
  <c r="N144" i="1"/>
  <c r="N174" i="1"/>
  <c r="N3" i="1"/>
  <c r="N110" i="1"/>
  <c r="N173" i="1"/>
  <c r="N217" i="1"/>
  <c r="N55" i="1"/>
  <c r="N117" i="1"/>
  <c r="N71" i="1"/>
  <c r="N138" i="1"/>
  <c r="N198" i="1"/>
  <c r="N194" i="1"/>
  <c r="I6" i="12" l="1"/>
  <c r="I2" i="12"/>
  <c r="I4" i="12"/>
  <c r="N102" i="1"/>
  <c r="N155" i="1"/>
  <c r="N68" i="1"/>
  <c r="N208" i="1"/>
  <c r="N168" i="1"/>
  <c r="N134" i="1"/>
  <c r="N34" i="1"/>
  <c r="N14" i="1"/>
  <c r="I8" i="12"/>
  <c r="I9" i="12"/>
  <c r="I5" i="12"/>
  <c r="I7" i="12"/>
  <c r="I3" i="12"/>
  <c r="I11" i="12" l="1"/>
  <c r="N236" i="1"/>
  <c r="K208" i="1"/>
  <c r="K236" i="1"/>
  <c r="K676" i="1"/>
  <c r="K603" i="1"/>
  <c r="K68" i="1"/>
  <c r="K350" i="1"/>
  <c r="K506" i="1"/>
  <c r="K467" i="1"/>
  <c r="N228" i="1"/>
  <c r="K102" i="1"/>
  <c r="K134" i="1"/>
  <c r="K168" i="1"/>
  <c r="K155" i="1"/>
  <c r="K34" i="1"/>
  <c r="K14" i="1"/>
  <c r="F37" i="13" l="1"/>
  <c r="E37" i="13"/>
  <c r="F28" i="13"/>
  <c r="E28" i="13"/>
  <c r="E30" i="13" s="1"/>
  <c r="G47" i="13"/>
  <c r="G48" i="13" s="1"/>
  <c r="F47" i="13"/>
  <c r="F48" i="13" s="1"/>
  <c r="E47" i="13"/>
  <c r="G31" i="13"/>
  <c r="G32" i="13" s="1"/>
  <c r="F31" i="13"/>
  <c r="F32" i="13" s="1"/>
  <c r="E31" i="13"/>
  <c r="G44" i="13"/>
  <c r="E44" i="13"/>
  <c r="E46" i="13" s="1"/>
  <c r="F44" i="13"/>
  <c r="E16" i="13"/>
  <c r="F16" i="13"/>
  <c r="F50" i="13"/>
  <c r="F51" i="13" s="1"/>
  <c r="E50" i="13"/>
  <c r="E52" i="13" s="1"/>
  <c r="E56" i="13"/>
  <c r="E58" i="13" s="1"/>
  <c r="G56" i="13"/>
  <c r="G57" i="13" s="1"/>
  <c r="F56" i="13"/>
  <c r="E25" i="13"/>
  <c r="E27" i="13" s="1"/>
  <c r="F25" i="13"/>
  <c r="E19" i="13"/>
  <c r="E21" i="13" s="1"/>
  <c r="F19" i="13"/>
  <c r="F20" i="13" s="1"/>
  <c r="F22" i="13"/>
  <c r="E22" i="13"/>
  <c r="E24" i="13" s="1"/>
  <c r="G22" i="13"/>
  <c r="G23" i="13" s="1"/>
  <c r="G53" i="13"/>
  <c r="G54" i="13" s="1"/>
  <c r="F53" i="13"/>
  <c r="F54" i="13" s="1"/>
  <c r="E53" i="13"/>
  <c r="E55" i="13" s="1"/>
  <c r="E59" i="13"/>
  <c r="E61" i="13" s="1"/>
  <c r="G59" i="13"/>
  <c r="G60" i="13" s="1"/>
  <c r="F59" i="13"/>
  <c r="F60" i="13" s="1"/>
  <c r="N237" i="1"/>
  <c r="K237" i="1"/>
  <c r="K677" i="1"/>
  <c r="F10" i="17"/>
  <c r="G14" i="16"/>
  <c r="D10" i="9"/>
  <c r="N387" i="1"/>
  <c r="N422" i="1"/>
  <c r="N421" i="1"/>
  <c r="N420" i="1"/>
  <c r="N419" i="1"/>
  <c r="N418" i="1"/>
  <c r="N417" i="1"/>
  <c r="N416" i="1"/>
  <c r="N415" i="1"/>
  <c r="N414" i="1"/>
  <c r="N413" i="1"/>
  <c r="N412" i="1"/>
  <c r="N411" i="1"/>
  <c r="N410" i="1"/>
  <c r="N409" i="1"/>
  <c r="N408" i="1"/>
  <c r="N407" i="1"/>
  <c r="N406" i="1"/>
  <c r="N405" i="1"/>
  <c r="N404" i="1"/>
  <c r="N403" i="1"/>
  <c r="N402" i="1"/>
  <c r="N401" i="1"/>
  <c r="N400" i="1"/>
  <c r="N399" i="1"/>
  <c r="N398" i="1"/>
  <c r="N397" i="1"/>
  <c r="N396" i="1"/>
  <c r="N395" i="1"/>
  <c r="N394" i="1"/>
  <c r="N393" i="1"/>
  <c r="N392" i="1"/>
  <c r="N391" i="1"/>
  <c r="N386" i="1"/>
  <c r="N385" i="1"/>
  <c r="E49" i="13"/>
  <c r="G38" i="13"/>
  <c r="F38" i="13"/>
  <c r="E39" i="13"/>
  <c r="F35" i="13"/>
  <c r="G35" i="13"/>
  <c r="E36" i="13"/>
  <c r="E33" i="13"/>
  <c r="G26" i="13"/>
  <c r="G20" i="13"/>
  <c r="G17" i="13"/>
  <c r="E18" i="13"/>
  <c r="G21" i="13" l="1"/>
  <c r="G33" i="13"/>
  <c r="F7" i="13"/>
  <c r="D13" i="9" s="1"/>
  <c r="I13" i="9" s="1"/>
  <c r="G45" i="13"/>
  <c r="F11" i="13" s="1"/>
  <c r="F29" i="13"/>
  <c r="G30" i="13" s="1"/>
  <c r="D7" i="13"/>
  <c r="D14" i="12" s="1"/>
  <c r="I14" i="12" s="1"/>
  <c r="F57" i="13"/>
  <c r="G58" i="13" s="1"/>
  <c r="F45" i="13"/>
  <c r="D11" i="13"/>
  <c r="G61" i="13"/>
  <c r="G52" i="13"/>
  <c r="G36" i="13"/>
  <c r="F23" i="13"/>
  <c r="G24" i="13" s="1"/>
  <c r="F26" i="13"/>
  <c r="G27" i="13" s="1"/>
  <c r="G39" i="13"/>
  <c r="G55" i="13"/>
  <c r="G46" i="13" l="1"/>
  <c r="F10" i="13"/>
  <c r="F8" i="13" s="1"/>
  <c r="F17" i="13"/>
  <c r="G49" i="13"/>
  <c r="G62" i="13" s="1"/>
  <c r="D10" i="13" l="1"/>
  <c r="D8" i="13" s="1"/>
  <c r="D15" i="12" s="1"/>
  <c r="I15" i="12" s="1"/>
  <c r="G18" i="13"/>
  <c r="G40" i="13" s="1"/>
  <c r="D14" i="9"/>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8" i="1"/>
  <c r="N379" i="1"/>
  <c r="N380" i="1"/>
  <c r="N381" i="1"/>
  <c r="N382" i="1"/>
  <c r="N383" i="1"/>
  <c r="N384" i="1"/>
  <c r="N351"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4" i="1"/>
  <c r="N465" i="1"/>
  <c r="N466" i="1"/>
  <c r="N432" i="1"/>
  <c r="N605"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5" i="1"/>
  <c r="N666" i="1"/>
  <c r="N667" i="1"/>
  <c r="N668" i="1"/>
  <c r="N669" i="1"/>
  <c r="N670" i="1"/>
  <c r="N671" i="1"/>
  <c r="N672" i="1"/>
  <c r="N673" i="1"/>
  <c r="N675" i="1"/>
  <c r="N604"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1" i="1"/>
  <c r="N502" i="1"/>
  <c r="N503" i="1"/>
  <c r="N504" i="1"/>
  <c r="N505" i="1"/>
  <c r="N468" i="1"/>
  <c r="N508" i="1"/>
  <c r="N509" i="1"/>
  <c r="N510" i="1"/>
  <c r="N511" i="1"/>
  <c r="N512" i="1"/>
  <c r="N513" i="1"/>
  <c r="N514" i="1"/>
  <c r="N515" i="1"/>
  <c r="N516" i="1"/>
  <c r="N517" i="1"/>
  <c r="N518" i="1"/>
  <c r="N519" i="1"/>
  <c r="N520"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9" i="1"/>
  <c r="N600" i="1"/>
  <c r="N601" i="1"/>
  <c r="N602" i="1"/>
  <c r="N507" i="1"/>
  <c r="N349" i="1"/>
  <c r="N348"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8" i="1"/>
  <c r="N431" i="1" l="1"/>
  <c r="I17" i="12"/>
  <c r="I21" i="12" s="1"/>
  <c r="I23" i="12" s="1"/>
  <c r="D17" i="12"/>
  <c r="D16" i="9"/>
  <c r="I14" i="9"/>
  <c r="I16" i="9" s="1"/>
  <c r="I8" i="9"/>
  <c r="N676" i="1"/>
  <c r="I7" i="9"/>
  <c r="I4" i="9"/>
  <c r="N603" i="1"/>
  <c r="N467" i="1"/>
  <c r="N506" i="1"/>
  <c r="N347" i="1"/>
  <c r="N345" i="1"/>
  <c r="N344" i="1"/>
  <c r="N343" i="1"/>
  <c r="N342" i="1"/>
  <c r="N341" i="1"/>
  <c r="N340" i="1"/>
  <c r="N339" i="1"/>
  <c r="N338" i="1"/>
  <c r="N337" i="1"/>
  <c r="N336" i="1"/>
  <c r="N335" i="1"/>
  <c r="N334" i="1"/>
  <c r="N333" i="1"/>
  <c r="N332" i="1"/>
  <c r="N331" i="1"/>
  <c r="N330" i="1"/>
  <c r="N329" i="1"/>
  <c r="N309" i="1"/>
  <c r="N328" i="1"/>
  <c r="N327" i="1"/>
  <c r="N326" i="1"/>
  <c r="N325" i="1"/>
  <c r="N324" i="1"/>
  <c r="N323" i="1"/>
  <c r="N322" i="1"/>
  <c r="N321" i="1"/>
  <c r="N320" i="1"/>
  <c r="N319" i="1"/>
  <c r="N318" i="1"/>
  <c r="N317" i="1"/>
  <c r="N316" i="1"/>
  <c r="N315" i="1"/>
  <c r="N314" i="1"/>
  <c r="N313" i="1"/>
  <c r="N312" i="1"/>
  <c r="N311" i="1"/>
  <c r="N310" i="1"/>
  <c r="N307" i="1"/>
  <c r="N306" i="1"/>
  <c r="N305" i="1"/>
  <c r="I2" i="9" l="1"/>
  <c r="I6" i="9"/>
  <c r="I5" i="9"/>
  <c r="I3" i="9"/>
  <c r="N350" i="1"/>
  <c r="N677" i="1" s="1"/>
  <c r="I10" i="9" l="1"/>
  <c r="I22" i="9" l="1"/>
  <c r="I20" i="9"/>
  <c r="I18" i="9"/>
  <c r="I24"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tc={9B7E04B8-39C0-4C36-A569-A56D95408530}</author>
  </authors>
  <commentList>
    <comment ref="F1" authorId="0" shapeId="0" xr:uid="{9B7E04B8-39C0-4C36-A569-A56D95408530}">
      <text>
        <t>[Opmerkingenthread]
U kunt deze opmerkingenthread lezen in uw versie van Excel. Eventuele wijzigingen aan de thread gaan echter verloren als het bestand wordt geopend in een nieuwere versie van Excel. Meer informatie: https://go.microsoft.com/fwlink/?linkid=870924
Opmerking:
    Verbergen of tonen? Als ze allebei worden gebruikt dan ook in het rekenmodel van het prijzenblad rekening houden met deze verdeling (toevoegen onderbouw / bovenbouw bij de lokalen).
en in de ruimtestaat aangeven wat onderbouw is en bovenbouw.</t>
      </text>
    </comment>
  </commentList>
</comments>
</file>

<file path=xl/sharedStrings.xml><?xml version="1.0" encoding="utf-8"?>
<sst xmlns="http://schemas.openxmlformats.org/spreadsheetml/2006/main" count="7735" uniqueCount="1229">
  <si>
    <t>Naam tabblad</t>
  </si>
  <si>
    <t>Toelichting</t>
  </si>
  <si>
    <t>Algemeen</t>
  </si>
  <si>
    <r>
      <t xml:space="preserve">Dit werkblad bevat meerdere berekeningen en functies. Indien u gebruik wenst te maken van de gegevens uit dit werkblad wordt aangeraden om te werken met een kopie. De bladen zijn niet beveiligd om u in gelegenheid te stellen uw eigen berekeningen in een kopie te hanteren. </t>
    </r>
    <r>
      <rPr>
        <b/>
        <sz val="12"/>
        <color theme="1"/>
        <rFont val="Calibri"/>
        <family val="2"/>
        <scheme val="minor"/>
      </rPr>
      <t>Echter in het up te loaden document dient de Inschrijver slechts de gevraagde cellen in te vullen en verder</t>
    </r>
    <r>
      <rPr>
        <b/>
        <u/>
        <sz val="12"/>
        <color theme="1"/>
        <rFont val="Calibri"/>
        <family val="2"/>
        <scheme val="minor"/>
      </rPr>
      <t xml:space="preserve"> geen</t>
    </r>
    <r>
      <rPr>
        <b/>
        <sz val="12"/>
        <color theme="1"/>
        <rFont val="Calibri"/>
        <family val="2"/>
        <scheme val="minor"/>
      </rPr>
      <t xml:space="preserve"> wijzigingen aan te brengen in gegevens of formules, zulks op risico van het ter zijde leggen door Aanbestedende Dienst van de Inschrijving.</t>
    </r>
  </si>
  <si>
    <t xml:space="preserve">De in het werkblad gehanteerde begrippen zijn in overeenstemming met die uit de Uitnodiging tot Inschrijving en geschreven met een begin hoofdletter. Voor een omschrijving van deze begrippen en definities wordt verwezen naar de Uitnodiging tot Inschrijving.
</t>
  </si>
  <si>
    <r>
      <t>In navolgende cellen in kolom A staan onderstreept de namen van het tabblad. De namen bevatten een snelkoppeling. Door op de naam te klikken gaat u rechtstreeks naar het betreffende 
tabblad. Op ieder tabblad vindt u eenzelfde soort link met de</t>
    </r>
    <r>
      <rPr>
        <sz val="11"/>
        <rFont val="Calibri"/>
        <family val="2"/>
        <scheme val="minor"/>
      </rPr>
      <t xml:space="preserve"> naam "</t>
    </r>
    <r>
      <rPr>
        <u/>
        <sz val="11"/>
        <rFont val="Calibri"/>
        <family val="2"/>
        <scheme val="minor"/>
      </rPr>
      <t>Terug naar het tabblad Toelichting</t>
    </r>
    <r>
      <rPr>
        <sz val="11"/>
        <rFont val="Calibri"/>
        <family val="2"/>
        <scheme val="minor"/>
      </rPr>
      <t>". Doo</t>
    </r>
    <r>
      <rPr>
        <sz val="11"/>
        <color theme="1"/>
        <rFont val="Calibri"/>
        <family val="2"/>
        <scheme val="minor"/>
      </rPr>
      <t xml:space="preserve">r hierop te klikken keert u weer terug naar het huidige tabblad.
</t>
    </r>
  </si>
  <si>
    <t>Prijzenblad Perceel 1 - OPOHvT</t>
  </si>
  <si>
    <r>
      <t xml:space="preserve">In dit tabblad worden alle ruimtesoorten gecumuleerd in beeld gebracht. Tevens vindt u hier de totalen van alle ruimtesoorten. De door Inschrijver opgegeven prijzen van de werkprogramma's worden hier vermenigvuldigd met het aantal vierkante meters per ruimtesoort. Hier komt de totaalprijs te staan op grond waarvan de beoordeling zal plaatsvinden.
</t>
    </r>
    <r>
      <rPr>
        <b/>
        <sz val="12"/>
        <color theme="1"/>
        <rFont val="Calibri"/>
        <family val="2"/>
        <scheme val="minor"/>
      </rPr>
      <t xml:space="preserve">NB.: U hoeft hier zelf dus </t>
    </r>
    <r>
      <rPr>
        <b/>
        <u/>
        <sz val="12"/>
        <color theme="1"/>
        <rFont val="Calibri"/>
        <family val="2"/>
        <scheme val="minor"/>
      </rPr>
      <t>geen</t>
    </r>
    <r>
      <rPr>
        <b/>
        <sz val="12"/>
        <color theme="1"/>
        <rFont val="Calibri"/>
        <family val="2"/>
        <scheme val="minor"/>
      </rPr>
      <t xml:space="preserve"> gegevens in te voeren!</t>
    </r>
    <r>
      <rPr>
        <sz val="11"/>
        <color theme="1"/>
        <rFont val="Calibri"/>
        <family val="2"/>
        <scheme val="minor"/>
      </rPr>
      <t xml:space="preserve">
</t>
    </r>
  </si>
  <si>
    <t>Prijzenblad Perceel 2 - WadA</t>
  </si>
  <si>
    <t>Ruimtestaat</t>
  </si>
  <si>
    <r>
      <t xml:space="preserve">Op dit tabblad treft u een lijst aan met alle ruimten. Per ruimte is duidelijk aangegeven om welke school en Locatie het gaat (adresgegevens). Daarnaast worden er gegevens over de ruimtensoort en de specifieke ruimtegegevens zoals vloersoort en oppervlakte weergegeven.
</t>
    </r>
    <r>
      <rPr>
        <b/>
        <sz val="12"/>
        <color theme="1"/>
        <rFont val="Calibri"/>
        <family val="2"/>
        <scheme val="minor"/>
      </rPr>
      <t xml:space="preserve">NB.: U hoeft hier </t>
    </r>
    <r>
      <rPr>
        <b/>
        <u/>
        <sz val="12"/>
        <color theme="1"/>
        <rFont val="Calibri"/>
        <family val="2"/>
        <scheme val="minor"/>
      </rPr>
      <t>uitsluitend de wegingsfactor</t>
    </r>
    <r>
      <rPr>
        <b/>
        <sz val="12"/>
        <color theme="1"/>
        <rFont val="Calibri"/>
        <family val="2"/>
        <scheme val="minor"/>
      </rPr>
      <t xml:space="preserve"> (kolom N) in te vullen. De prijzen uit de werkprogramma's worden hier automatisch overgenomen! Als u geen wegingsfactor invult staat deze automatisch op 1. </t>
    </r>
    <r>
      <rPr>
        <sz val="11"/>
        <color theme="1"/>
        <rFont val="Calibri"/>
        <family val="2"/>
        <scheme val="minor"/>
      </rPr>
      <t xml:space="preserve">Met de weging kan de Inschrijver een ruimte die meer of minderwerk vereist t.o.v. de opgegeven prijs per m² opgeven.
</t>
    </r>
  </si>
  <si>
    <t>Glasbewassing</t>
  </si>
  <si>
    <r>
      <t xml:space="preserve">Dit tabblad bevat een opgave van de vierkant meters glas die OPOHvT en WadA hebben. 
</t>
    </r>
    <r>
      <rPr>
        <b/>
        <sz val="12"/>
        <color theme="1"/>
        <rFont val="Calibri"/>
        <family val="2"/>
        <scheme val="minor"/>
      </rPr>
      <t>NB.: Hier dient u in de groene cellen een prijs in te voeren!</t>
    </r>
    <r>
      <rPr>
        <sz val="11"/>
        <color theme="1"/>
        <rFont val="Calibri"/>
        <family val="2"/>
        <scheme val="minor"/>
      </rPr>
      <t xml:space="preserve">
</t>
    </r>
  </si>
  <si>
    <t>Administratieve ruimte / kantoor (1)</t>
  </si>
  <si>
    <r>
      <t xml:space="preserve">Op deze en navolgende tabbladen van dezelfde paarse kleur staan de werkprogramma's per ruimtesoort. Er zijn 8 van deze tabbladen. De ruimtesoort staat gelijk aan het werkprgramma. Bij het programma is de handeling en het resultaat van een dergelijke handeling beknopt beschreven. De gebruikte termen zijn conform de NIVIM terminologie zoals deze zijn toegevoegd als Bijlage bij de aanbestedingsdocumenten.
Tevens staat het aantal frequenties van de handelingen weergegeven. Deze frequentie is gebaseerd op een aantal van 42 weken. Als er bijvoorbeeld een frequentie wordt genoemd van 210, dan betekent dit dat de handeling elke dag van de 42 weken dient te worden uitgevoerd. Indien na gunning het aantal weken hoger of lager is, zal de frequentie evenredig mee toe- of afnemen. Toe of -afname van de frequentie betekent eveneens een evenredig stijging of daling van de prijs.
</t>
    </r>
    <r>
      <rPr>
        <b/>
        <sz val="12"/>
        <color theme="1"/>
        <rFont val="Calibri"/>
        <family val="2"/>
        <scheme val="minor"/>
      </rPr>
      <t>NB.: Hier dient u in de groene cellen een prijs per programma per vierkante meter per jaar op te geven!</t>
    </r>
    <r>
      <rPr>
        <sz val="11"/>
        <color theme="1"/>
        <rFont val="Calibri"/>
        <family val="2"/>
        <scheme val="minor"/>
      </rPr>
      <t xml:space="preserve">
</t>
    </r>
  </si>
  <si>
    <t>Onderwijsruimte / lokaal (2)</t>
  </si>
  <si>
    <t>Restauratieve ruimte / pantry (3)</t>
  </si>
  <si>
    <t>Sanitair (4)</t>
  </si>
  <si>
    <t>Verkeersruimte (5)</t>
  </si>
  <si>
    <t xml:space="preserve">KDV / BSO / PSZ (6)
</t>
  </si>
  <si>
    <t>Gymlokaal (7)</t>
  </si>
  <si>
    <t>Regiewerkzaamheden</t>
  </si>
  <si>
    <r>
      <rPr>
        <sz val="11"/>
        <color theme="1"/>
        <rFont val="Calibri"/>
        <family val="2"/>
        <scheme val="minor"/>
      </rPr>
      <t xml:space="preserve">De in dit tabblad opgegeven kosten worden niet meegewogen en telt </t>
    </r>
    <r>
      <rPr>
        <u/>
        <sz val="11"/>
        <color theme="1"/>
        <rFont val="Calibri"/>
        <family val="2"/>
        <scheme val="minor"/>
      </rPr>
      <t>niet</t>
    </r>
    <r>
      <rPr>
        <sz val="11"/>
        <color theme="1"/>
        <rFont val="Calibri"/>
        <family val="2"/>
        <scheme val="minor"/>
      </rPr>
      <t xml:space="preserve"> mee voor de gunning. Er zijn een aantal mogelijke regiewerkzaamheden opgegeven. De Opdrachtgever is niet verplicht deze werkzaamheden af te nemen. </t>
    </r>
    <r>
      <rPr>
        <b/>
        <sz val="12"/>
        <color theme="1"/>
        <rFont val="Calibri"/>
        <family val="2"/>
        <scheme val="minor"/>
      </rPr>
      <t xml:space="preserve">
NB.: Hier dient u in de groene cellen een prijs per eenheid op te geven!
</t>
    </r>
  </si>
  <si>
    <t>Sanitaire hygiëne Benodigdheden</t>
  </si>
  <si>
    <r>
      <t xml:space="preserve">In dit tabblad staan een reeks van producten en navullingen opgesomd die geprijst dienen te worden door de Inschrijver. Inschrijver is vrij om zelf ook producten/rijen toe te voegen.
</t>
    </r>
    <r>
      <rPr>
        <b/>
        <sz val="12"/>
        <color theme="1"/>
        <rFont val="Calibri"/>
        <family val="2"/>
        <scheme val="minor"/>
      </rPr>
      <t xml:space="preserve">NB.: Hier dient u in de groene cellen een prijs per eenheid op te geven!
</t>
    </r>
  </si>
  <si>
    <t>Ruimteverantw.</t>
  </si>
  <si>
    <r>
      <t xml:space="preserve">In dit tabblad staat vermeld welke van de oorspronkelijke ruimtebenamingen zijn ondergebracht bij een van de acht Werkprogramma's.
</t>
    </r>
    <r>
      <rPr>
        <b/>
        <sz val="12"/>
        <color theme="1"/>
        <rFont val="Calibri"/>
        <family val="2"/>
        <scheme val="minor"/>
      </rPr>
      <t xml:space="preserve">U hoeft hier niets in te vullen.
</t>
    </r>
  </si>
  <si>
    <t>Locaties Perceel 1 - OPOHvT</t>
  </si>
  <si>
    <r>
      <t xml:space="preserve">Hier kunt u informatie vinden over het totaal aantal vierkante meters vloeroppervlakte per Locatie en het leerlingenaantal.
</t>
    </r>
    <r>
      <rPr>
        <b/>
        <sz val="12"/>
        <color theme="1"/>
        <rFont val="Calibri"/>
        <family val="2"/>
        <scheme val="minor"/>
      </rPr>
      <t>U hoeft hier niets in te vullen.</t>
    </r>
    <r>
      <rPr>
        <sz val="11"/>
        <color theme="1"/>
        <rFont val="Calibri"/>
        <family val="2"/>
        <scheme val="minor"/>
      </rPr>
      <t xml:space="preserve">
</t>
    </r>
  </si>
  <si>
    <t>Locaties Perceel 2 - WadA</t>
  </si>
  <si>
    <t xml:space="preserve"> Perceel 1 - Opo Hof van Twente </t>
  </si>
  <si>
    <t>Ruimtesoort</t>
  </si>
  <si>
    <t>Totaal # m²</t>
  </si>
  <si>
    <t>Aantal ruimtes</t>
  </si>
  <si>
    <t>Werkpr.</t>
  </si>
  <si>
    <t>Totaal gemiddelde toegepaste wegingsfactor</t>
  </si>
  <si>
    <t>m² prijs  programma</t>
  </si>
  <si>
    <t>Prijs per jaar per ruimtesoort</t>
  </si>
  <si>
    <t>Terug naar het tabblad Toelichting</t>
  </si>
  <si>
    <t xml:space="preserve">Opo Hof van Twente </t>
  </si>
  <si>
    <t>Administratieve ruimte/kantoor</t>
  </si>
  <si>
    <t>Onderwijsruimte/lokaal</t>
  </si>
  <si>
    <t>Restauratieve ruimte/pantry</t>
  </si>
  <si>
    <t>Sanitair</t>
  </si>
  <si>
    <t>Verkeersruimte</t>
  </si>
  <si>
    <t>KDV/BSO/PSZ</t>
  </si>
  <si>
    <t>Gymlokaal</t>
  </si>
  <si>
    <t>Niet in onderhoud</t>
  </si>
  <si>
    <t xml:space="preserve">Totaal aantal m² vloeropp. alle Locaties </t>
  </si>
  <si>
    <t>Totaalprijs schoonmaak per jaar incl. schoonmaakbenodigdheden</t>
  </si>
  <si>
    <t>Soort glas</t>
  </si>
  <si>
    <t>% glas</t>
  </si>
  <si>
    <t xml:space="preserve">m² prijs programma </t>
  </si>
  <si>
    <t>Totaalprijs glasbewassing p/j</t>
  </si>
  <si>
    <t>Separatieglas</t>
  </si>
  <si>
    <t>Gevelglas</t>
  </si>
  <si>
    <t>Inventarisatie</t>
  </si>
  <si>
    <t>Totaal aantal m² glas van alle Locaties</t>
  </si>
  <si>
    <t>Totaalprijs glasbewassing per jaar</t>
  </si>
  <si>
    <r>
      <t xml:space="preserve">Totaalprijs
</t>
    </r>
    <r>
      <rPr>
        <b/>
        <sz val="12"/>
        <color theme="0"/>
        <rFont val="Calibri"/>
        <family val="2"/>
        <scheme val="minor"/>
      </rPr>
      <t xml:space="preserve">(de prijs die beoordeeld wordt) </t>
    </r>
  </si>
  <si>
    <t xml:space="preserve">Perceel 2 - Wijzer aan de Amstel </t>
  </si>
  <si>
    <t>Wijzer aan de Amstel</t>
  </si>
  <si>
    <t>Naam  stichting</t>
  </si>
  <si>
    <t>Locatienaam</t>
  </si>
  <si>
    <t>Gebouw</t>
  </si>
  <si>
    <t>Adres</t>
  </si>
  <si>
    <t>Plaats</t>
  </si>
  <si>
    <t>Verdieping</t>
  </si>
  <si>
    <t>Beschrijving ruimte</t>
  </si>
  <si>
    <t xml:space="preserve">Ruimtesoort / Werkprogramma </t>
  </si>
  <si>
    <t>Ruimte-nummer</t>
  </si>
  <si>
    <t>Vloer-afwerking</t>
  </si>
  <si>
    <t>Opp.m²</t>
  </si>
  <si>
    <t>Prijs per m² per Werkpro-gramma p/j</t>
  </si>
  <si>
    <t>Wegings-factor</t>
  </si>
  <si>
    <t>Prijs per ruimte per jaar</t>
  </si>
  <si>
    <t xml:space="preserve">O.B.S. Azelo </t>
  </si>
  <si>
    <t>Secr. Engelbertinkstraat 16</t>
  </si>
  <si>
    <t>Delden</t>
  </si>
  <si>
    <t xml:space="preserve">Begane grond </t>
  </si>
  <si>
    <t>Entree</t>
  </si>
  <si>
    <t>1</t>
  </si>
  <si>
    <t xml:space="preserve">Mat </t>
  </si>
  <si>
    <t xml:space="preserve">Kantoor </t>
  </si>
  <si>
    <t>2</t>
  </si>
  <si>
    <t>Tapijt</t>
  </si>
  <si>
    <t>Personeelstoilet</t>
  </si>
  <si>
    <t>3</t>
  </si>
  <si>
    <t xml:space="preserve">Tegel </t>
  </si>
  <si>
    <t xml:space="preserve">Toilet </t>
  </si>
  <si>
    <t>4</t>
  </si>
  <si>
    <t xml:space="preserve">Gietvloer </t>
  </si>
  <si>
    <t xml:space="preserve">Lokaal </t>
  </si>
  <si>
    <t>5</t>
  </si>
  <si>
    <t xml:space="preserve">Linoleum </t>
  </si>
  <si>
    <t>6</t>
  </si>
  <si>
    <t>7</t>
  </si>
  <si>
    <t>Teamruimte</t>
  </si>
  <si>
    <t>8</t>
  </si>
  <si>
    <t>9</t>
  </si>
  <si>
    <t>Stilteruimte</t>
  </si>
  <si>
    <t>10</t>
  </si>
  <si>
    <t>11</t>
  </si>
  <si>
    <t>12</t>
  </si>
  <si>
    <t xml:space="preserve">Totaal O.B.S. Azelo </t>
  </si>
  <si>
    <t>O.B.S. de Brookschole</t>
  </si>
  <si>
    <t xml:space="preserve">O.B.S. de Brookschole </t>
  </si>
  <si>
    <t xml:space="preserve">Larenseweg 44 </t>
  </si>
  <si>
    <t>Markelo</t>
  </si>
  <si>
    <t>Gang</t>
  </si>
  <si>
    <t>Steen</t>
  </si>
  <si>
    <t>Kantoor</t>
  </si>
  <si>
    <t>Larenseweg 44</t>
  </si>
  <si>
    <t>Lererankamer</t>
  </si>
  <si>
    <t>Berging</t>
  </si>
  <si>
    <t>Toilet</t>
  </si>
  <si>
    <t>Leslokaal</t>
  </si>
  <si>
    <t>Toneel</t>
  </si>
  <si>
    <t xml:space="preserve">Keuken </t>
  </si>
  <si>
    <t>13</t>
  </si>
  <si>
    <t>14</t>
  </si>
  <si>
    <t>15</t>
  </si>
  <si>
    <t>16</t>
  </si>
  <si>
    <t>Lokaal</t>
  </si>
  <si>
    <t>17</t>
  </si>
  <si>
    <t xml:space="preserve">Berging </t>
  </si>
  <si>
    <t>18</t>
  </si>
  <si>
    <t xml:space="preserve">Tapijt </t>
  </si>
  <si>
    <t>19</t>
  </si>
  <si>
    <t>Totaal O.B.S. de Brookschole</t>
  </si>
  <si>
    <t>O.B.S. de Boomhut</t>
  </si>
  <si>
    <t xml:space="preserve">Kievitstraat 67 </t>
  </si>
  <si>
    <t>Goor</t>
  </si>
  <si>
    <t>Kievitstraat 67</t>
  </si>
  <si>
    <t>Personeelskamer</t>
  </si>
  <si>
    <t>Tapijt/Linoleum</t>
  </si>
  <si>
    <t>Speellokaal</t>
  </si>
  <si>
    <t>Kurklino</t>
  </si>
  <si>
    <t>Opslag</t>
  </si>
  <si>
    <t>20</t>
  </si>
  <si>
    <t>22</t>
  </si>
  <si>
    <t>23</t>
  </si>
  <si>
    <t>Keuken</t>
  </si>
  <si>
    <t>24</t>
  </si>
  <si>
    <t>25</t>
  </si>
  <si>
    <t>Hal</t>
  </si>
  <si>
    <t>29</t>
  </si>
  <si>
    <t>30</t>
  </si>
  <si>
    <t>Gangen</t>
  </si>
  <si>
    <t>31</t>
  </si>
  <si>
    <t>32</t>
  </si>
  <si>
    <t>Bieb</t>
  </si>
  <si>
    <t>33</t>
  </si>
  <si>
    <t>34</t>
  </si>
  <si>
    <t>Corridor</t>
  </si>
  <si>
    <t>35</t>
  </si>
  <si>
    <t>36</t>
  </si>
  <si>
    <t>37</t>
  </si>
  <si>
    <t>38</t>
  </si>
  <si>
    <t>39</t>
  </si>
  <si>
    <t>40</t>
  </si>
  <si>
    <t>Totaal O.B.S. Stedeke</t>
  </si>
  <si>
    <t>O.B.S. de Zwaluw</t>
  </si>
  <si>
    <t xml:space="preserve">Koekoekslaan 2 </t>
  </si>
  <si>
    <t xml:space="preserve">Markelo </t>
  </si>
  <si>
    <t>Hoofdentree</t>
  </si>
  <si>
    <t>PVC</t>
  </si>
  <si>
    <t>Lokaal 1</t>
  </si>
  <si>
    <t>Koekoekslaan 2</t>
  </si>
  <si>
    <t>Toilet A</t>
  </si>
  <si>
    <t>Directie IB</t>
  </si>
  <si>
    <t>Lokaal 2</t>
  </si>
  <si>
    <t>Lokaal 3</t>
  </si>
  <si>
    <t>Lokaal 4</t>
  </si>
  <si>
    <t>Magazijn</t>
  </si>
  <si>
    <t>Toilet B</t>
  </si>
  <si>
    <t>Theaterlokaal</t>
  </si>
  <si>
    <t>Leerplein onderbouw</t>
  </si>
  <si>
    <t>Speellokaal gezamenlijk</t>
  </si>
  <si>
    <t>Centrale hal gezamenlijk</t>
  </si>
  <si>
    <t>GGD</t>
  </si>
  <si>
    <t>Entree 2</t>
  </si>
  <si>
    <t>Invalide toilet</t>
  </si>
  <si>
    <t>Pesoneelstoilet</t>
  </si>
  <si>
    <t>1e verdieping</t>
  </si>
  <si>
    <t>Wissellokaal</t>
  </si>
  <si>
    <t>Toilet 1A</t>
  </si>
  <si>
    <t xml:space="preserve">Bibliotheek </t>
  </si>
  <si>
    <t>Toilet 1B</t>
  </si>
  <si>
    <t>Leerplein 1</t>
  </si>
  <si>
    <t>Hoofdentree boven</t>
  </si>
  <si>
    <t>Gezamenlijke gang</t>
  </si>
  <si>
    <t>Totaal O.B.S. de Zwaluw</t>
  </si>
  <si>
    <t>O.B.S. Stedeke</t>
  </si>
  <si>
    <t>Kuimgaarden 15</t>
  </si>
  <si>
    <t>Diepenheim</t>
  </si>
  <si>
    <t>Linoleum/tapijt</t>
  </si>
  <si>
    <t xml:space="preserve">O.B.S. Stedeke bijgebouw KDV </t>
  </si>
  <si>
    <t>Linoleum</t>
  </si>
  <si>
    <t>3a</t>
  </si>
  <si>
    <t>Limoleum</t>
  </si>
  <si>
    <t>Lerarenkamer</t>
  </si>
  <si>
    <t>21</t>
  </si>
  <si>
    <t>Grote zaal</t>
  </si>
  <si>
    <t>Steen/mat</t>
  </si>
  <si>
    <t>26</t>
  </si>
  <si>
    <t>Handenarbeidslokaal</t>
  </si>
  <si>
    <t>28</t>
  </si>
  <si>
    <t>Vinyl</t>
  </si>
  <si>
    <t>RT ruimte</t>
  </si>
  <si>
    <t>Logopedie</t>
  </si>
  <si>
    <t>IB ruimte</t>
  </si>
  <si>
    <t xml:space="preserve">Entree </t>
  </si>
  <si>
    <t>Kantoor extern</t>
  </si>
  <si>
    <t>Muzieklokaal</t>
  </si>
  <si>
    <t>O.B.S. Stokkum</t>
  </si>
  <si>
    <t>Stokkumerweg 40</t>
  </si>
  <si>
    <t>Personeelsruimte</t>
  </si>
  <si>
    <t>Coral</t>
  </si>
  <si>
    <t>Portaal</t>
  </si>
  <si>
    <t>Sportvloer</t>
  </si>
  <si>
    <t>Toestelberging</t>
  </si>
  <si>
    <t>Overloop</t>
  </si>
  <si>
    <t>Trappenhuis</t>
  </si>
  <si>
    <t>Hout</t>
  </si>
  <si>
    <t>41</t>
  </si>
  <si>
    <t>42</t>
  </si>
  <si>
    <t>Totaal O.B.S. Stokkum</t>
  </si>
  <si>
    <t>O.B.S. Wiene</t>
  </si>
  <si>
    <t>Tankinksweg 4</t>
  </si>
  <si>
    <t>Entree/hal</t>
  </si>
  <si>
    <t>Totaal O.B.S. Wiene</t>
  </si>
  <si>
    <t>O.B.S. 't Gijmink</t>
  </si>
  <si>
    <t xml:space="preserve">Lindebaan 70g </t>
  </si>
  <si>
    <t xml:space="preserve">Goor </t>
  </si>
  <si>
    <t>Groepsruimte</t>
  </si>
  <si>
    <t>Garderobe</t>
  </si>
  <si>
    <t>Pantry</t>
  </si>
  <si>
    <t>Kantoor leiding</t>
  </si>
  <si>
    <t>Spreekkamer</t>
  </si>
  <si>
    <t>berging</t>
  </si>
  <si>
    <t>Toiletten</t>
  </si>
  <si>
    <t>Eerste verdieping</t>
  </si>
  <si>
    <t>Voorruimte</t>
  </si>
  <si>
    <t>Verwerkingsruimte</t>
  </si>
  <si>
    <t>IT ruimte</t>
  </si>
  <si>
    <t>Kopie/server</t>
  </si>
  <si>
    <t xml:space="preserve">O.B.S. Elserike (daltonschool) </t>
  </si>
  <si>
    <t>Herikerweg 36</t>
  </si>
  <si>
    <t xml:space="preserve">Gang </t>
  </si>
  <si>
    <t>Gemeenschapsruimte</t>
  </si>
  <si>
    <t>Toneellokaal</t>
  </si>
  <si>
    <t>Gardarobe</t>
  </si>
  <si>
    <t>Leermiddelberging</t>
  </si>
  <si>
    <t xml:space="preserve">Zolder </t>
  </si>
  <si>
    <t>Totaal O.B.S. Elserike (daltonschool)</t>
  </si>
  <si>
    <t>Bestuurskantoor</t>
  </si>
  <si>
    <t>D.J. Bunschotenstraat 14</t>
  </si>
  <si>
    <t xml:space="preserve">Laminaat </t>
  </si>
  <si>
    <t xml:space="preserve">Steen </t>
  </si>
  <si>
    <t>Gang/kopieer</t>
  </si>
  <si>
    <t xml:space="preserve">Totaal Bestuurskantoor </t>
  </si>
  <si>
    <t xml:space="preserve">Totaal Opo Hof van Twente </t>
  </si>
  <si>
    <t xml:space="preserve">Het Duet </t>
  </si>
  <si>
    <t xml:space="preserve">Pr. Christinalaan 120 </t>
  </si>
  <si>
    <t xml:space="preserve">Uithoorn </t>
  </si>
  <si>
    <t xml:space="preserve">Beganegrond </t>
  </si>
  <si>
    <t>entree</t>
  </si>
  <si>
    <t>0.01</t>
  </si>
  <si>
    <t xml:space="preserve">Zeil </t>
  </si>
  <si>
    <t>lift</t>
  </si>
  <si>
    <t>0.03</t>
  </si>
  <si>
    <t>speel- en leerruimte</t>
  </si>
  <si>
    <t>0.04</t>
  </si>
  <si>
    <t>lokaal</t>
  </si>
  <si>
    <t>0.05</t>
  </si>
  <si>
    <t>Pr. Christinalaan 120</t>
  </si>
  <si>
    <t>spreek-/werkkamer</t>
  </si>
  <si>
    <t>0.06</t>
  </si>
  <si>
    <t>0.07</t>
  </si>
  <si>
    <t>0.08</t>
  </si>
  <si>
    <t>0.09</t>
  </si>
  <si>
    <t>0.10</t>
  </si>
  <si>
    <t>0.11</t>
  </si>
  <si>
    <t>0.12</t>
  </si>
  <si>
    <t>0.13</t>
  </si>
  <si>
    <t>0.14</t>
  </si>
  <si>
    <t>0.15</t>
  </si>
  <si>
    <t>0.16</t>
  </si>
  <si>
    <t>toilet</t>
  </si>
  <si>
    <t>0.17</t>
  </si>
  <si>
    <t>0.18</t>
  </si>
  <si>
    <t>pantry</t>
  </si>
  <si>
    <t>0.19</t>
  </si>
  <si>
    <t>werkkast</t>
  </si>
  <si>
    <t>0.20</t>
  </si>
  <si>
    <t>toilet personeel</t>
  </si>
  <si>
    <t>0.21</t>
  </si>
  <si>
    <t>0.22</t>
  </si>
  <si>
    <t>gang</t>
  </si>
  <si>
    <t>0.23</t>
  </si>
  <si>
    <t xml:space="preserve">M.K. </t>
  </si>
  <si>
    <t>0.24</t>
  </si>
  <si>
    <t>woon-leefkeuken teamkamer volwassen deel</t>
  </si>
  <si>
    <t>0.25</t>
  </si>
  <si>
    <t>receptie</t>
  </si>
  <si>
    <t>0.26</t>
  </si>
  <si>
    <t>woon-leefkeuken teamkamer kinderdeel</t>
  </si>
  <si>
    <t>0.27</t>
  </si>
  <si>
    <t>0.28</t>
  </si>
  <si>
    <t>0.29</t>
  </si>
  <si>
    <t>0.30</t>
  </si>
  <si>
    <t>speellokaal</t>
  </si>
  <si>
    <t>0.31</t>
  </si>
  <si>
    <t xml:space="preserve">toestelberging speellokaal </t>
  </si>
  <si>
    <t>0.32</t>
  </si>
  <si>
    <t>0.33</t>
  </si>
  <si>
    <t>centraal magazijn</t>
  </si>
  <si>
    <t>0.34</t>
  </si>
  <si>
    <t>0.35</t>
  </si>
  <si>
    <t>toilet leerlingen</t>
  </si>
  <si>
    <t>0.36</t>
  </si>
  <si>
    <t>0.37</t>
  </si>
  <si>
    <t>MIVA toilet</t>
  </si>
  <si>
    <t>0.38</t>
  </si>
  <si>
    <t>entree KDV</t>
  </si>
  <si>
    <t>0.39</t>
  </si>
  <si>
    <t>0.40</t>
  </si>
  <si>
    <t>kantoor KDV</t>
  </si>
  <si>
    <t>0.41</t>
  </si>
  <si>
    <t>wasruimte</t>
  </si>
  <si>
    <t>0.42</t>
  </si>
  <si>
    <t>0.43</t>
  </si>
  <si>
    <t>flexruimte</t>
  </si>
  <si>
    <t>0.44</t>
  </si>
  <si>
    <t>0.45</t>
  </si>
  <si>
    <t>speelruimte KDV</t>
  </si>
  <si>
    <t>0.46</t>
  </si>
  <si>
    <t>opvangruimte 1 KDV - peuters</t>
  </si>
  <si>
    <t>0.47</t>
  </si>
  <si>
    <t>toilet 1 KDV</t>
  </si>
  <si>
    <t>0.48</t>
  </si>
  <si>
    <t xml:space="preserve">pantry 1 </t>
  </si>
  <si>
    <t>0.49</t>
  </si>
  <si>
    <t>berging speelgoed</t>
  </si>
  <si>
    <t>0.50</t>
  </si>
  <si>
    <t>opvangruimte 2 KDV - peuters</t>
  </si>
  <si>
    <t>0.51</t>
  </si>
  <si>
    <t>slaapruimte 1 peuter</t>
  </si>
  <si>
    <t>0.52</t>
  </si>
  <si>
    <t>Vloerbedekking</t>
  </si>
  <si>
    <t>slaapruimte 2 peuters</t>
  </si>
  <si>
    <t>0.53</t>
  </si>
  <si>
    <t xml:space="preserve">opvangruimte 3 KDV - baby </t>
  </si>
  <si>
    <t>0.54</t>
  </si>
  <si>
    <t>slaapruimte 3 baby</t>
  </si>
  <si>
    <t>0.55</t>
  </si>
  <si>
    <t>slaapruimte 4 baby</t>
  </si>
  <si>
    <t>0.56</t>
  </si>
  <si>
    <t xml:space="preserve">pantry  </t>
  </si>
  <si>
    <t>0.57</t>
  </si>
  <si>
    <t xml:space="preserve">toilet 2 KDV </t>
  </si>
  <si>
    <t>0.58</t>
  </si>
  <si>
    <t>opvangruimte 4 KDV - baby</t>
  </si>
  <si>
    <t>0.59</t>
  </si>
  <si>
    <t>slaapruimte 5 baby</t>
  </si>
  <si>
    <t>0.60</t>
  </si>
  <si>
    <t>slaapruimte 6 baby</t>
  </si>
  <si>
    <t>0.61</t>
  </si>
  <si>
    <t xml:space="preserve">buitenberging KDV </t>
  </si>
  <si>
    <t>0.62</t>
  </si>
  <si>
    <t>buitenberging onderhoud</t>
  </si>
  <si>
    <t>0.63</t>
  </si>
  <si>
    <t xml:space="preserve">buitenberging BSO </t>
  </si>
  <si>
    <t>0.64</t>
  </si>
  <si>
    <t>gang 4</t>
  </si>
  <si>
    <t>1.01</t>
  </si>
  <si>
    <t>speel-/leerruimte</t>
  </si>
  <si>
    <t>1.02</t>
  </si>
  <si>
    <t>spreek-/werkkamer 9</t>
  </si>
  <si>
    <t>1.03</t>
  </si>
  <si>
    <t>leslokaal 8 BB</t>
  </si>
  <si>
    <t>1.04</t>
  </si>
  <si>
    <t>vide</t>
  </si>
  <si>
    <t>1.04b</t>
  </si>
  <si>
    <t>1.05</t>
  </si>
  <si>
    <t>leslokaal 7 BB</t>
  </si>
  <si>
    <t>1.06</t>
  </si>
  <si>
    <t>leslokaal 6 BB</t>
  </si>
  <si>
    <t>1.07</t>
  </si>
  <si>
    <t>technikelokaal/atelier</t>
  </si>
  <si>
    <t>1.08</t>
  </si>
  <si>
    <t>bibliotheek/kenniscentrum</t>
  </si>
  <si>
    <t>1.09</t>
  </si>
  <si>
    <t>gang 3</t>
  </si>
  <si>
    <t>1.10</t>
  </si>
  <si>
    <t>leer- en speelruimte</t>
  </si>
  <si>
    <t>1.11</t>
  </si>
  <si>
    <t>leslokaal 4 BB</t>
  </si>
  <si>
    <t>1.12</t>
  </si>
  <si>
    <t xml:space="preserve">spreek-/werkkamer 8 </t>
  </si>
  <si>
    <t>1.13</t>
  </si>
  <si>
    <t>leslokaal 3 BB</t>
  </si>
  <si>
    <t>1.14</t>
  </si>
  <si>
    <t>leslokaal 2 BB</t>
  </si>
  <si>
    <t>1.15</t>
  </si>
  <si>
    <t>spreek-/werkkamer 7</t>
  </si>
  <si>
    <t>1.16</t>
  </si>
  <si>
    <t>leslokaal 1 BB</t>
  </si>
  <si>
    <t>1.17</t>
  </si>
  <si>
    <t>1.18</t>
  </si>
  <si>
    <t>toilet 5 BB</t>
  </si>
  <si>
    <t>1.19</t>
  </si>
  <si>
    <t xml:space="preserve">toilet 6 BB </t>
  </si>
  <si>
    <t>1.20</t>
  </si>
  <si>
    <t>toilet 7 BB</t>
  </si>
  <si>
    <t>1.21</t>
  </si>
  <si>
    <t>gang 5</t>
  </si>
  <si>
    <t>1.22</t>
  </si>
  <si>
    <t>bestuurs kantoor</t>
  </si>
  <si>
    <t>1.23</t>
  </si>
  <si>
    <t>directie/MT kantoor</t>
  </si>
  <si>
    <t>1.24</t>
  </si>
  <si>
    <t>rolstoel toegangkelijk toilet</t>
  </si>
  <si>
    <t>1.25</t>
  </si>
  <si>
    <t>1.26</t>
  </si>
  <si>
    <t>toilet 8 BB</t>
  </si>
  <si>
    <t>1.27</t>
  </si>
  <si>
    <t>leslokaal 5 BB</t>
  </si>
  <si>
    <t>1.28</t>
  </si>
  <si>
    <t>spreek-/werkkamer 6</t>
  </si>
  <si>
    <t>1.29</t>
  </si>
  <si>
    <t>leslokaal 9 BB</t>
  </si>
  <si>
    <t>1.30</t>
  </si>
  <si>
    <t>leslokaal 10 BB</t>
  </si>
  <si>
    <t>1.31</t>
  </si>
  <si>
    <t>spreek-/werkkamer 5</t>
  </si>
  <si>
    <t>1.32</t>
  </si>
  <si>
    <t>leslokaal 11 BB</t>
  </si>
  <si>
    <t>1.33</t>
  </si>
  <si>
    <t xml:space="preserve">speel-/leerruimte 5 </t>
  </si>
  <si>
    <t>1.34</t>
  </si>
  <si>
    <t>repro</t>
  </si>
  <si>
    <t>1.35</t>
  </si>
  <si>
    <t>1.36</t>
  </si>
  <si>
    <t>toilet 9 BB</t>
  </si>
  <si>
    <t>1.37</t>
  </si>
  <si>
    <t>patchkast</t>
  </si>
  <si>
    <t>1.38</t>
  </si>
  <si>
    <t>instalatie ruimte</t>
  </si>
  <si>
    <t>1.39</t>
  </si>
  <si>
    <t>vergaderruimte (flexibel)</t>
  </si>
  <si>
    <t>1.40</t>
  </si>
  <si>
    <t>1.41</t>
  </si>
  <si>
    <t>personeels toilet</t>
  </si>
  <si>
    <t>1.42</t>
  </si>
  <si>
    <t>pantry 2</t>
  </si>
  <si>
    <t>1.43</t>
  </si>
  <si>
    <t>1.47</t>
  </si>
  <si>
    <t xml:space="preserve">Totaal het Duet </t>
  </si>
  <si>
    <t>De Kwikstaart</t>
  </si>
  <si>
    <t>Randhoornweg 33</t>
  </si>
  <si>
    <t>C.01</t>
  </si>
  <si>
    <t>C.02</t>
  </si>
  <si>
    <t>C.03</t>
  </si>
  <si>
    <t>Administratie</t>
  </si>
  <si>
    <t>C.04</t>
  </si>
  <si>
    <t>Directie</t>
  </si>
  <si>
    <t>C.05</t>
  </si>
  <si>
    <t>C.07</t>
  </si>
  <si>
    <t>C.08</t>
  </si>
  <si>
    <t>C.09</t>
  </si>
  <si>
    <t>Toiletgroep</t>
  </si>
  <si>
    <t>C.10</t>
  </si>
  <si>
    <t>C.11</t>
  </si>
  <si>
    <t>C.12</t>
  </si>
  <si>
    <t>C.13</t>
  </si>
  <si>
    <t>C.14</t>
  </si>
  <si>
    <t>C.15</t>
  </si>
  <si>
    <t>C.16</t>
  </si>
  <si>
    <t>C.17</t>
  </si>
  <si>
    <t>C.18</t>
  </si>
  <si>
    <t>C.19</t>
  </si>
  <si>
    <t>C.20</t>
  </si>
  <si>
    <t>C.21</t>
  </si>
  <si>
    <t>C.22</t>
  </si>
  <si>
    <t>C.24</t>
  </si>
  <si>
    <t>Mivatoilet</t>
  </si>
  <si>
    <t>C.25</t>
  </si>
  <si>
    <t>Werkkast</t>
  </si>
  <si>
    <t>C.26</t>
  </si>
  <si>
    <t>C.27</t>
  </si>
  <si>
    <t>Conciërge</t>
  </si>
  <si>
    <t>C.28</t>
  </si>
  <si>
    <t>C.29</t>
  </si>
  <si>
    <t>Vergaderruimte</t>
  </si>
  <si>
    <t>C.30</t>
  </si>
  <si>
    <t>C.31</t>
  </si>
  <si>
    <t xml:space="preserve">Elektrakast </t>
  </si>
  <si>
    <t>C.32</t>
  </si>
  <si>
    <t>C.33</t>
  </si>
  <si>
    <t>C.34</t>
  </si>
  <si>
    <t>C.35</t>
  </si>
  <si>
    <t>C.36</t>
  </si>
  <si>
    <t>A.108</t>
  </si>
  <si>
    <t>A.109</t>
  </si>
  <si>
    <t xml:space="preserve">Toiletgroep </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</si>
  <si>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</si>
  <si>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</si>
  <si>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</si>
  <si>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</si>
  <si>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</si>
  <si>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</si>
  <si>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</si>
  <si>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</si>
  <si>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</si>
  <si>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</si>
  <si>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</si>
  <si>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</si>
  <si>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</si>
  <si>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</si>
  <si>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</si>
  <si>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</si>
  <si>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</si>
  <si>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</si>
  <si>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</si>
  <si>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</si>
  <si>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</si>
  <si>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</si>
  <si>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</si>
  <si>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</si>
  <si>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</si>
  <si>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</si>
  <si>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</si>
  <si>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</si>
  <si>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</si>
  <si>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</si>
  <si>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</si>
  <si>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Installatieruimte</t>
  </si>
  <si>
    <t>C.72</t>
  </si>
  <si>
    <t>C.73</t>
  </si>
  <si>
    <t>C.74</t>
  </si>
  <si>
    <t>Vide</t>
  </si>
  <si>
    <t>C.75</t>
  </si>
  <si>
    <t>C.76</t>
  </si>
  <si>
    <t>C.77</t>
  </si>
  <si>
    <t>Kantoor, adjunct</t>
  </si>
  <si>
    <t>C.78</t>
  </si>
  <si>
    <t>C.79</t>
  </si>
  <si>
    <t xml:space="preserve">A.57 </t>
  </si>
  <si>
    <t xml:space="preserve">Totaal De Kwikstaart </t>
  </si>
  <si>
    <t xml:space="preserve">De vuurvogel </t>
  </si>
  <si>
    <t>De vuurvogel</t>
  </si>
  <si>
    <t>Arthur van Schendellaan 53</t>
  </si>
  <si>
    <t>hoofdingang</t>
  </si>
  <si>
    <t xml:space="preserve">kantoor 1 </t>
  </si>
  <si>
    <t>0.02</t>
  </si>
  <si>
    <t>hal</t>
  </si>
  <si>
    <t xml:space="preserve">hal </t>
  </si>
  <si>
    <t xml:space="preserve">lokaal 1 </t>
  </si>
  <si>
    <t xml:space="preserve">speelzaal </t>
  </si>
  <si>
    <t xml:space="preserve">zijingang </t>
  </si>
  <si>
    <t>0.07/0.08</t>
  </si>
  <si>
    <t>lokaal 3</t>
  </si>
  <si>
    <t>lokaal 6</t>
  </si>
  <si>
    <t>lokaal 7</t>
  </si>
  <si>
    <t>lokaal 8</t>
  </si>
  <si>
    <t>teamkamer</t>
  </si>
  <si>
    <t xml:space="preserve">toilet  </t>
  </si>
  <si>
    <t>cv</t>
  </si>
  <si>
    <t>magazijn 3</t>
  </si>
  <si>
    <t>lokaal 9</t>
  </si>
  <si>
    <t xml:space="preserve">lokaal 10 </t>
  </si>
  <si>
    <t>lokaal 12</t>
  </si>
  <si>
    <t xml:space="preserve">lokaal 11 </t>
  </si>
  <si>
    <t>patio</t>
  </si>
  <si>
    <t xml:space="preserve">magazijn 1 </t>
  </si>
  <si>
    <t>kantoor 3</t>
  </si>
  <si>
    <t xml:space="preserve">lokaal 4 </t>
  </si>
  <si>
    <t>lokaal 5</t>
  </si>
  <si>
    <t>magazijn 4</t>
  </si>
  <si>
    <t>toiletten kleuters</t>
  </si>
  <si>
    <t>0.80</t>
  </si>
  <si>
    <t>toiletten jongens bovenbouw</t>
  </si>
  <si>
    <t>0.81</t>
  </si>
  <si>
    <t xml:space="preserve">toiletten meisjes bovenbouw </t>
  </si>
  <si>
    <t>0.82</t>
  </si>
  <si>
    <t>toiletten middenbouw</t>
  </si>
  <si>
    <t>0.85</t>
  </si>
  <si>
    <t xml:space="preserve">kantoor 2 </t>
  </si>
  <si>
    <t>buitenberging</t>
  </si>
  <si>
    <t>Totaal De Vuurvogel</t>
  </si>
  <si>
    <t xml:space="preserve">'t Startnest </t>
  </si>
  <si>
    <t>'t Startnest</t>
  </si>
  <si>
    <t>Arthur van Schendellaan 100E</t>
  </si>
  <si>
    <t>Uithoorn</t>
  </si>
  <si>
    <t>sluis</t>
  </si>
  <si>
    <t>0.1</t>
  </si>
  <si>
    <t>0.2</t>
  </si>
  <si>
    <t xml:space="preserve">hal 1 </t>
  </si>
  <si>
    <t>0.3</t>
  </si>
  <si>
    <t>0.4</t>
  </si>
  <si>
    <t>0.5</t>
  </si>
  <si>
    <t xml:space="preserve">lokaal 2 </t>
  </si>
  <si>
    <t>0.6</t>
  </si>
  <si>
    <t>0.7</t>
  </si>
  <si>
    <t>lokaal 4</t>
  </si>
  <si>
    <t>0.8</t>
  </si>
  <si>
    <t>0.9</t>
  </si>
  <si>
    <t>miva toilet</t>
  </si>
  <si>
    <t>Gietvloer</t>
  </si>
  <si>
    <t>aula</t>
  </si>
  <si>
    <t>hal 2</t>
  </si>
  <si>
    <t>trappenhuis</t>
  </si>
  <si>
    <t>stookruimte</t>
  </si>
  <si>
    <t xml:space="preserve">toestelberging  </t>
  </si>
  <si>
    <t>trappartij tribune</t>
  </si>
  <si>
    <t>1.1</t>
  </si>
  <si>
    <t xml:space="preserve">hal 3 </t>
  </si>
  <si>
    <t>1.2</t>
  </si>
  <si>
    <t xml:space="preserve">computerhal </t>
  </si>
  <si>
    <t>1.3</t>
  </si>
  <si>
    <t xml:space="preserve">hal 4 </t>
  </si>
  <si>
    <t>1.4</t>
  </si>
  <si>
    <t>1.5</t>
  </si>
  <si>
    <t>1.6</t>
  </si>
  <si>
    <t>1.7</t>
  </si>
  <si>
    <t>lokaal 10</t>
  </si>
  <si>
    <t>1.8</t>
  </si>
  <si>
    <t>lokaal 11</t>
  </si>
  <si>
    <t>1.9</t>
  </si>
  <si>
    <t>kopieerruimte/bergruimte</t>
  </si>
  <si>
    <t>team</t>
  </si>
  <si>
    <t>begeleiding//logopedie</t>
  </si>
  <si>
    <t>directie</t>
  </si>
  <si>
    <t xml:space="preserve">Totaal 't Startnest </t>
  </si>
  <si>
    <t>de Springschans</t>
  </si>
  <si>
    <t>Eendracht 8</t>
  </si>
  <si>
    <t xml:space="preserve">lokaal </t>
  </si>
  <si>
    <t>00-01</t>
  </si>
  <si>
    <t>00-02</t>
  </si>
  <si>
    <t>00-03</t>
  </si>
  <si>
    <t>00-03a</t>
  </si>
  <si>
    <t>00-04</t>
  </si>
  <si>
    <t>wk</t>
  </si>
  <si>
    <t>00-05</t>
  </si>
  <si>
    <t>Tegels</t>
  </si>
  <si>
    <t xml:space="preserve">gang </t>
  </si>
  <si>
    <t>00-06</t>
  </si>
  <si>
    <t>Schoonlooopmat</t>
  </si>
  <si>
    <t>00-07</t>
  </si>
  <si>
    <t>Marmoleum</t>
  </si>
  <si>
    <t xml:space="preserve">kantoor  </t>
  </si>
  <si>
    <t>00-08</t>
  </si>
  <si>
    <t>00-09</t>
  </si>
  <si>
    <t>00-10</t>
  </si>
  <si>
    <t>mk</t>
  </si>
  <si>
    <t>00-10a</t>
  </si>
  <si>
    <t>00-10b</t>
  </si>
  <si>
    <t>00-11a</t>
  </si>
  <si>
    <t>00-11b</t>
  </si>
  <si>
    <t>00-12</t>
  </si>
  <si>
    <t>00-12a</t>
  </si>
  <si>
    <t>00-13</t>
  </si>
  <si>
    <t xml:space="preserve">miva  </t>
  </si>
  <si>
    <t>00-14a</t>
  </si>
  <si>
    <t>00-14b</t>
  </si>
  <si>
    <t>00-15</t>
  </si>
  <si>
    <t>00-16</t>
  </si>
  <si>
    <t>00-17</t>
  </si>
  <si>
    <t>00-18</t>
  </si>
  <si>
    <t>00-19</t>
  </si>
  <si>
    <t>00-20</t>
  </si>
  <si>
    <t>00-36</t>
  </si>
  <si>
    <t>00-37</t>
  </si>
  <si>
    <t>00-69</t>
  </si>
  <si>
    <t>00-70</t>
  </si>
  <si>
    <t>00-73</t>
  </si>
  <si>
    <t>fietsenstalling docenten</t>
  </si>
  <si>
    <t>00-74</t>
  </si>
  <si>
    <t>00-74a</t>
  </si>
  <si>
    <t xml:space="preserve">speellokaal </t>
  </si>
  <si>
    <t>00-75</t>
  </si>
  <si>
    <t>00-76</t>
  </si>
  <si>
    <t>00-77</t>
  </si>
  <si>
    <t>00-77a</t>
  </si>
  <si>
    <t>00-78</t>
  </si>
  <si>
    <t>Cementdekvloer</t>
  </si>
  <si>
    <t>00-79</t>
  </si>
  <si>
    <t>00-80</t>
  </si>
  <si>
    <t>00-81</t>
  </si>
  <si>
    <t>interne begeleiding</t>
  </si>
  <si>
    <t>00-82</t>
  </si>
  <si>
    <t>00-84</t>
  </si>
  <si>
    <t>00-85</t>
  </si>
  <si>
    <t>00-86</t>
  </si>
  <si>
    <t>00-87</t>
  </si>
  <si>
    <t>00-88</t>
  </si>
  <si>
    <t>00-89</t>
  </si>
  <si>
    <t>miva</t>
  </si>
  <si>
    <t>01-03</t>
  </si>
  <si>
    <t>01-18</t>
  </si>
  <si>
    <t>01-24</t>
  </si>
  <si>
    <t>01-30</t>
  </si>
  <si>
    <t>01-31</t>
  </si>
  <si>
    <t>01-32</t>
  </si>
  <si>
    <t>01-33</t>
  </si>
  <si>
    <t>01-35</t>
  </si>
  <si>
    <t>01-36</t>
  </si>
  <si>
    <t>01-37</t>
  </si>
  <si>
    <t>01-38a</t>
  </si>
  <si>
    <t>01-38b</t>
  </si>
  <si>
    <t>01-38c</t>
  </si>
  <si>
    <t>01-39</t>
  </si>
  <si>
    <t>keuken</t>
  </si>
  <si>
    <t>01-40</t>
  </si>
  <si>
    <t>coach</t>
  </si>
  <si>
    <t>01-41</t>
  </si>
  <si>
    <t>IB</t>
  </si>
  <si>
    <t>01-42</t>
  </si>
  <si>
    <t>copierruimte</t>
  </si>
  <si>
    <t>01-43</t>
  </si>
  <si>
    <t>01-44</t>
  </si>
  <si>
    <t>01-45</t>
  </si>
  <si>
    <t>01-46</t>
  </si>
  <si>
    <t>Natuursteen</t>
  </si>
  <si>
    <t>01-46a</t>
  </si>
  <si>
    <t>01-47</t>
  </si>
  <si>
    <t>01-48</t>
  </si>
  <si>
    <t>lerarenkamer</t>
  </si>
  <si>
    <t>01-50</t>
  </si>
  <si>
    <t>kantoor</t>
  </si>
  <si>
    <t>01-51</t>
  </si>
  <si>
    <t>01-52</t>
  </si>
  <si>
    <t>01-52a</t>
  </si>
  <si>
    <t>01-52b</t>
  </si>
  <si>
    <t xml:space="preserve">Tegels </t>
  </si>
  <si>
    <t>01-53a</t>
  </si>
  <si>
    <t>01-53b</t>
  </si>
  <si>
    <t xml:space="preserve">techniek </t>
  </si>
  <si>
    <t>01-53c</t>
  </si>
  <si>
    <t>01-55</t>
  </si>
  <si>
    <t>01-56</t>
  </si>
  <si>
    <t>01-57</t>
  </si>
  <si>
    <t>01-58</t>
  </si>
  <si>
    <t xml:space="preserve">directie </t>
  </si>
  <si>
    <t>01-59</t>
  </si>
  <si>
    <t>01-60</t>
  </si>
  <si>
    <t>01-61</t>
  </si>
  <si>
    <t>adjunct directeur</t>
  </si>
  <si>
    <t>01-62</t>
  </si>
  <si>
    <t>administratie</t>
  </si>
  <si>
    <t>01-63</t>
  </si>
  <si>
    <t>01-64</t>
  </si>
  <si>
    <t>01-64a</t>
  </si>
  <si>
    <t>01-65</t>
  </si>
  <si>
    <t>01-65a</t>
  </si>
  <si>
    <t>01-66</t>
  </si>
  <si>
    <t>01-67</t>
  </si>
  <si>
    <t>01-68</t>
  </si>
  <si>
    <t>Totaal de Springschans</t>
  </si>
  <si>
    <t>De Zon</t>
  </si>
  <si>
    <t xml:space="preserve">De Zon </t>
  </si>
  <si>
    <t xml:space="preserve">Anjerlaan 1 </t>
  </si>
  <si>
    <t xml:space="preserve">De Kwakel </t>
  </si>
  <si>
    <t>tochtsluis</t>
  </si>
  <si>
    <t xml:space="preserve">Coralmat </t>
  </si>
  <si>
    <t>mb-gang</t>
  </si>
  <si>
    <t>mb-lokaal</t>
  </si>
  <si>
    <t>mb-berging</t>
  </si>
  <si>
    <t>gardarobe</t>
  </si>
  <si>
    <t>mb-toiletten</t>
  </si>
  <si>
    <t>Tegelvloer</t>
  </si>
  <si>
    <t>mb-spreekkamer</t>
  </si>
  <si>
    <t>server</t>
  </si>
  <si>
    <t>archief</t>
  </si>
  <si>
    <t>magazijn</t>
  </si>
  <si>
    <t>administratie/directie</t>
  </si>
  <si>
    <t>trappenhuis/entree</t>
  </si>
  <si>
    <t>ob-gang</t>
  </si>
  <si>
    <t>ob-lokaal</t>
  </si>
  <si>
    <t>ob-toiletten</t>
  </si>
  <si>
    <t>toestellenberging</t>
  </si>
  <si>
    <t>ob-spreekkamer</t>
  </si>
  <si>
    <t>ob-berging</t>
  </si>
  <si>
    <t>spreekkamer</t>
  </si>
  <si>
    <t>bb-gang</t>
  </si>
  <si>
    <t>bb-lokaal</t>
  </si>
  <si>
    <t>bb-berging</t>
  </si>
  <si>
    <t>toiletten</t>
  </si>
  <si>
    <t>toilettten</t>
  </si>
  <si>
    <t>bb-spreekkamer</t>
  </si>
  <si>
    <t>ib-ruimte</t>
  </si>
  <si>
    <t>teamruimte</t>
  </si>
  <si>
    <t>extra-lokaal</t>
  </si>
  <si>
    <t>Totaal De Zon</t>
  </si>
  <si>
    <t xml:space="preserve">Totaal Wijzer aan de Amstel </t>
  </si>
  <si>
    <t>Project:</t>
  </si>
  <si>
    <t>OPOHvT / WadA</t>
  </si>
  <si>
    <t>Prijs van dit werkprogramma per m² per jaar</t>
  </si>
  <si>
    <t>Perceel 1 (OPOHvT)</t>
  </si>
  <si>
    <t>Programmacode:</t>
  </si>
  <si>
    <t>Perceel 2 (WadA)</t>
  </si>
  <si>
    <t>Omschrijving:</t>
  </si>
  <si>
    <t xml:space="preserve">Administratieve ruimte / kantoor </t>
  </si>
  <si>
    <t>Onderdeel</t>
  </si>
  <si>
    <t>Handeling</t>
  </si>
  <si>
    <t>Resultaat omschrijving</t>
  </si>
  <si>
    <t>Aantal prestaties per jaar</t>
  </si>
  <si>
    <t>Dagelijks</t>
  </si>
  <si>
    <t>Afvalbakken</t>
  </si>
  <si>
    <t>Ledigen en indien nodig afvalzak vervangen</t>
  </si>
  <si>
    <t>Leeg en voorzien van schone plastic zak</t>
  </si>
  <si>
    <t>Afvoer restafval, papier en eventueel overig separaat ingezameld afval</t>
  </si>
  <si>
    <t>Afvoeren afval</t>
  </si>
  <si>
    <t>Het vanaf de bron inzamelen en het afvoeren naar een centrale plek van restafval, papier en eventueel overig separaat ingezameld afval.</t>
  </si>
  <si>
    <t>(Glazen)deuren</t>
  </si>
  <si>
    <t>Vingertasten verwijderen en ontvlekken</t>
  </si>
  <si>
    <t>Stof- en vlekvrij, geen aangehecht vuil, geen stickers</t>
  </si>
  <si>
    <t xml:space="preserve">Deurkrukken, -grepen en direkte omgeving </t>
  </si>
  <si>
    <t>Klamvochtig reinigen</t>
  </si>
  <si>
    <t>Deurkrukken en -grepen vrij van stof, vingertasten en vlekken.</t>
  </si>
  <si>
    <t>Gehele ruimte</t>
  </si>
  <si>
    <t>Ragen</t>
  </si>
  <si>
    <t>Spinrag verwijderen indien aanwezig</t>
  </si>
  <si>
    <t>Inventaris (meubilair, lampen, kasten, tafels, enzovoorts)</t>
  </si>
  <si>
    <t>Het stof- en vlekvrij opleveren van de horizontale vlakken van de inventaris tot reikhoogte (200cm)</t>
  </si>
  <si>
    <t>Lichtschakelaars</t>
  </si>
  <si>
    <t>Het stof- en vlekvrij opleveren van lichtschakelaars</t>
  </si>
  <si>
    <t>Telefoontoestellen</t>
  </si>
  <si>
    <t>Het stof- en vlekvrij opleveren van de telefoons</t>
  </si>
  <si>
    <t>Vloer met harde afwerking (lino, marmo, epoxy, gietvloer, tegels, PVC en dergelijke)</t>
  </si>
  <si>
    <t>Stofwissen en ontvlekken</t>
  </si>
  <si>
    <t>Het stof- en vlekvrij opleveren van de vloer</t>
  </si>
  <si>
    <t>Vloer met harde houten afwerking (parket)</t>
  </si>
  <si>
    <t>Vloer zachte afwerking</t>
  </si>
  <si>
    <t>Bijtippend stofzuigen en ontvlekken</t>
  </si>
  <si>
    <t xml:space="preserve">Het bijtippend zuigen en ontdoen van plaatselijk gehecht vuil tbv de zachte vloerbedekking </t>
  </si>
  <si>
    <t>Wekelijks</t>
  </si>
  <si>
    <t>Bureaustoelen: stoelpoten en -leuningen</t>
  </si>
  <si>
    <t>Het stof- en vlekvrij opleveren van stoelpoten en -leuningen</t>
  </si>
  <si>
    <t>Lichtarmaturen</t>
  </si>
  <si>
    <t>Het stof- en vlekvrij opleveren van armaturen tot reikhoogte (200cm)</t>
  </si>
  <si>
    <t>Radiatoren</t>
  </si>
  <si>
    <t>Bovenzijde klamvochtig reinigen</t>
  </si>
  <si>
    <t>Bovenzijde stofvrij maken</t>
  </si>
  <si>
    <t>Randen / richels / plinten / kabelgoten</t>
  </si>
  <si>
    <t>Stofvrij maken</t>
  </si>
  <si>
    <t>Licht stof bovenzijde, geen losliggend en aangehecht vuil</t>
  </si>
  <si>
    <t>Stenen vloer</t>
  </si>
  <si>
    <t>Vlakmoppen enkelvoudig</t>
  </si>
  <si>
    <t>Het enkelvoudig moppen van de tegel- en/of stenen vloeren</t>
  </si>
  <si>
    <t>Vensterbanken</t>
  </si>
  <si>
    <t>Het stof- en vlekvrij opleveren van vensterbanken, mits ontruimd</t>
  </si>
  <si>
    <t>Het enkelvoudig moppen van alle harde vloeren</t>
  </si>
  <si>
    <t>Stofzuigen en ontvlekken</t>
  </si>
  <si>
    <t>Wandcontactdozen</t>
  </si>
  <si>
    <t>Het stof- en vlekvrij opleveren van wandcontactdozen</t>
  </si>
  <si>
    <t>Wanddecoratie</t>
  </si>
  <si>
    <t>Licht stof, geen aangehecht vuil</t>
  </si>
  <si>
    <t>Maandelijks</t>
  </si>
  <si>
    <t>Hoge en lage kasten</t>
  </si>
  <si>
    <t>Klamvochtig reinigen verticale vlakken</t>
  </si>
  <si>
    <t>Het klamvochtig reinigen van de verticale vlakken van de kasten</t>
  </si>
  <si>
    <t>Luchtroosters / ventilatieroosters</t>
  </si>
  <si>
    <t>Buitenzijde stof verwijderen</t>
  </si>
  <si>
    <t>Vloer met harde afwerking (tegel, steen, epoxy, gietvloer, PVC beton en vergelijkbaar)</t>
  </si>
  <si>
    <t>Vlakmoppen tweevoudig</t>
  </si>
  <si>
    <t>Het dubbelvoudig moppen van alle tegel- en/of stenen vloeren</t>
  </si>
  <si>
    <t>Periodiek</t>
  </si>
  <si>
    <t>(Glazen)deuren inclusief deurposten</t>
  </si>
  <si>
    <t>Reinigen</t>
  </si>
  <si>
    <t>Het nat reinigen van de gehele deur met omlijstingen, inclusief het verwijderen van schopstrepen</t>
  </si>
  <si>
    <t>Geheel reinigen, buiten- en binnenzijde nat afnemen</t>
  </si>
  <si>
    <t xml:space="preserve">Stof- en vlekvrij, geen aangehecht vuil </t>
  </si>
  <si>
    <t>Hoge kasten</t>
  </si>
  <si>
    <t>Klamvochtig reinigen bovenzijde boven reikhoogte en verticale vlakken</t>
  </si>
  <si>
    <t>Het klamvochtig reinigen van de bovenzijde en de verticale vlakken van de kasten</t>
  </si>
  <si>
    <t>Inventaris / radiatoren / vensterbanken / plantenbakken</t>
  </si>
  <si>
    <t>Het (horizontaal en verticaal) nat reinigen van de inventaris, vensterbanken en radiatoren inclusief het verwijderen van kauwgom</t>
  </si>
  <si>
    <t>Wanden (afwasbaar)</t>
  </si>
  <si>
    <t>Ontvlekken</t>
  </si>
  <si>
    <t>Het plaatselijk verwijderen van vlekken en vingertasten op wanden</t>
  </si>
  <si>
    <t>Randen / richels / plinten / lichtarmaturen / luchtroosters / radiatoren</t>
  </si>
  <si>
    <t>Stofvrij maken en ontvlekken</t>
  </si>
  <si>
    <t>Het geheel stof- en vlekvrij opleveren van alle hoge en lage richels, plinten en lichtarmaturen en de roosters van afzuigkanalen.
Radiatoren aan binnenzijde vrij maken van stof en rag.</t>
  </si>
  <si>
    <t>Vloer</t>
  </si>
  <si>
    <t>Basisreiniging
+ 
basishandeling</t>
  </si>
  <si>
    <t>Basisreiniging: Het verwijderen van oude beschermlagen en/of vuil waarna een basisbehandeling kan worden toegepast.
Basisbehandeling: Vloerbehandeling, waarbij een of meer beschermlagen worden aangebracht, als basis voor het dagelijks en periodiek onderhoud</t>
  </si>
  <si>
    <t>Schrobben</t>
  </si>
  <si>
    <t>Stof- en vlekvrij, geen aangehecht vuil, geen kalkaanslag, geen lekstrepen, geen zeep en waterresten</t>
  </si>
  <si>
    <r>
      <t xml:space="preserve">BOVENBOUW </t>
    </r>
    <r>
      <rPr>
        <b/>
        <vertAlign val="superscript"/>
        <sz val="10"/>
        <color theme="0"/>
        <rFont val="Arial"/>
        <family val="2"/>
      </rPr>
      <t>a)</t>
    </r>
  </si>
  <si>
    <r>
      <t xml:space="preserve">ONDERBOUW </t>
    </r>
    <r>
      <rPr>
        <b/>
        <vertAlign val="superscript"/>
        <sz val="10"/>
        <color theme="0"/>
        <rFont val="Arial"/>
        <family val="2"/>
      </rPr>
      <t>a)</t>
    </r>
  </si>
  <si>
    <t xml:space="preserve">Onderwijsruimte / lokaal </t>
  </si>
  <si>
    <r>
      <t xml:space="preserve">Aantal prestaties per jaar (BOVENBOUW) </t>
    </r>
    <r>
      <rPr>
        <b/>
        <vertAlign val="superscript"/>
        <sz val="10"/>
        <color theme="0"/>
        <rFont val="Calibri"/>
        <family val="2"/>
        <scheme val="minor"/>
      </rPr>
      <t>a)</t>
    </r>
  </si>
  <si>
    <r>
      <t xml:space="preserve">Aantal prestaties per jaar (ONDERBOUW) </t>
    </r>
    <r>
      <rPr>
        <b/>
        <vertAlign val="superscript"/>
        <sz val="10"/>
        <color theme="0"/>
        <rFont val="Calibri"/>
        <family val="2"/>
        <scheme val="minor"/>
      </rPr>
      <t>a)</t>
    </r>
  </si>
  <si>
    <t>Vloer met harde afwerking (hout)</t>
  </si>
  <si>
    <t>Bijtippend stofzuigen</t>
  </si>
  <si>
    <t>Wastafels</t>
  </si>
  <si>
    <t>Nat reinigen</t>
  </si>
  <si>
    <t>Het nat reinigen waardoor aangehecht vuil, lekstrepen, kalkaanslag en zeepresten worden verwijderd</t>
  </si>
  <si>
    <t>Bureaustoel leerkracht: stoelpoten en -leuningen</t>
  </si>
  <si>
    <t>Schoolborden</t>
  </si>
  <si>
    <t>Randen en richels van (digitale) schoolborden dienen wekelijks gereinigd te worden. Bij digitale schoolborden mag het bord zelf niet gereinigd worden. Krijtborden dienen nat gereinigd te worden indien onbeschreven.</t>
  </si>
  <si>
    <t>Het enkelvoudig moppen van de stenen vloeren</t>
  </si>
  <si>
    <t>Vloer met harde afwerking (lino, marmo, epoxy, gietvloer en PVC)</t>
  </si>
  <si>
    <t>Wastafels en spoelbakken</t>
  </si>
  <si>
    <t>Oppoetsen</t>
  </si>
  <si>
    <t>Stof- en vlekvrij, geen aangehecht vuil, geen kalkaanslag. Glanzend chroom.</t>
  </si>
  <si>
    <t>a) =  De aanname is dat bovenbouw en onderbouw gelijkmatig zijn verdeeld.</t>
  </si>
  <si>
    <t xml:space="preserve">Restauratieve ruimte / pantry </t>
  </si>
  <si>
    <t>Het stof- en vlekvrij opleveren van de horizontale vlakken van de inventaris tot reikhoogte (200cm). NB: bij ruimten die beheerd worden door een cateraar gebeurt dit onderhoud i.o.m. cateraar</t>
  </si>
  <si>
    <t>Tegelwanden</t>
  </si>
  <si>
    <t>Het plaatselijk verwijderen van vingertasten op wanden</t>
  </si>
  <si>
    <t>Wastafels, aanrechtblokken en spoelbakken</t>
  </si>
  <si>
    <t>Inventaris</t>
  </si>
  <si>
    <t>luchtroosters / ventilatieroosters</t>
  </si>
  <si>
    <t>buitenzijde stof verwijderen</t>
  </si>
  <si>
    <t>lichte stof, geen aangehecht vuil</t>
  </si>
  <si>
    <t>Vloer met harde afwerking (tegel, steen en beton)</t>
  </si>
  <si>
    <t>Het schrobben van de harde stenen vloeren</t>
  </si>
  <si>
    <t xml:space="preserve">Periodiek </t>
  </si>
  <si>
    <t>Inventaris / radiatoren / plantenbakken</t>
  </si>
  <si>
    <t>Het (horizontaal en verticaal) nat reinigen van de inventaris en radiatoren inclusief het verwijderen van kauwgom</t>
  </si>
  <si>
    <t>De wanden geheel nat reinigen</t>
  </si>
  <si>
    <t>Directe betegeling sanitair</t>
  </si>
  <si>
    <t>Douches</t>
  </si>
  <si>
    <t>Stof- en vlekvrij, geen aangehecht vuil, geen kalkaanslag, geen lekstrepen</t>
  </si>
  <si>
    <t>Keukenkastjes, aanrechtblad, gootsteen, chroomwerk</t>
  </si>
  <si>
    <t>Het stof- en vlekvrij opleveren van de horizontale vlakken van de inventaris tot reikhoogte (200cm), deuren en grepen vrij van vingertasten en vlekken.</t>
  </si>
  <si>
    <t>Planchet</t>
  </si>
  <si>
    <t>Stof- en vlekvrij, geen losliggend en aangehecht vuil, geen zeepresten</t>
  </si>
  <si>
    <t>Sanitaire voorzieningen</t>
  </si>
  <si>
    <t>Aanvullen naar behoefte</t>
  </si>
  <si>
    <t>Minimaal 50% vol</t>
  </si>
  <si>
    <t>Schaamschot</t>
  </si>
  <si>
    <t>Stof- en vlekvrij, lichte kalkaanslag, geen aangehecht vuil, geen lekstrepen</t>
  </si>
  <si>
    <t>Spiegels</t>
  </si>
  <si>
    <t>Reinigen/streeploos drogen</t>
  </si>
  <si>
    <t>Stof- en vlekvrij, geen aangehecht vuil, geen strepen</t>
  </si>
  <si>
    <t>Spoelinstallatie</t>
  </si>
  <si>
    <t>Nat reinigen &amp; opwrijven</t>
  </si>
  <si>
    <t>Stof- en vlekvrij, geen aangehecht vuil, geen kalkaanslag</t>
  </si>
  <si>
    <t>Stenen / harde vloer</t>
  </si>
  <si>
    <t>Toiletpot, -zitting en klep</t>
  </si>
  <si>
    <t>Urinoir</t>
  </si>
  <si>
    <t>Wasbakken, inclusief buitenzijde en sifons</t>
  </si>
  <si>
    <t>geen aangehecht vuil, geen lekstrepen, geen kalkaanslag, geen zeepresten</t>
  </si>
  <si>
    <t>Overige wanden (niet zijnde tegelwanden)</t>
  </si>
  <si>
    <t>Stof- en vlekvrij, geen aangehecht vuil</t>
  </si>
  <si>
    <t>Richels / plinten</t>
  </si>
  <si>
    <t>lichte stof bovenzijde, geen losliggend en aangehecht vuil</t>
  </si>
  <si>
    <t>Inventaris / radiatoren</t>
  </si>
  <si>
    <t>Chroomwerk wastafels</t>
  </si>
  <si>
    <t>Sanitair / tegelwanden / afvalbakken / stenen of harde vloer</t>
  </si>
  <si>
    <t>Het nat reinigen, desinfecteren en/of ontkalken van het sanitair, de vloer, de tegelwanden en de afvalbakken</t>
  </si>
  <si>
    <t>Vloer met harde afwerking (tegel, steen, epoxy, gietvloer, PVC, beton en vergelijkbaar)</t>
  </si>
  <si>
    <t>Enkelvoudig moppen</t>
  </si>
  <si>
    <t>Het bij nat weer enkelvoudig moppen van harde, tegel- en/of stenen vloeren</t>
  </si>
  <si>
    <t>Weersafhankelijk
(1 per dag)</t>
  </si>
  <si>
    <t>Buitenasbak</t>
  </si>
  <si>
    <t>Het legen en het eventueel bijvullen met zand van de buitenasbakken en indien aanwezig/nodig afvalzak vervangen</t>
  </si>
  <si>
    <t>Directe bestrating buitenentree</t>
  </si>
  <si>
    <t>Vegen</t>
  </si>
  <si>
    <t>Het vegen van de directe bestrating en het verwijderen van losliggend vuil</t>
  </si>
  <si>
    <t>Inloopmatten</t>
  </si>
  <si>
    <t>Stofzuigen en vlekken verwijderen</t>
  </si>
  <si>
    <t>Het stof- en vlekvrij opleveren van de matten</t>
  </si>
  <si>
    <t xml:space="preserve">Liften </t>
  </si>
  <si>
    <t>Vingertasten verwijderen en ontvlekken (verticale vlakken)</t>
  </si>
  <si>
    <t>Het stof- en vlekvrij opleveren van de (lift) wanden</t>
  </si>
  <si>
    <t>Trapleuningen, traphekken, balustrades en dergelijke</t>
  </si>
  <si>
    <t>Het stof- en vlekvrij opleveren van de trapleuningen enzovoorts</t>
  </si>
  <si>
    <t>Het stof- en vlekvrij opleveren van de vloer (inclusief liftvloeren)</t>
  </si>
  <si>
    <t>Afvalbakken (binnenshuis)</t>
  </si>
  <si>
    <t>Afvalbakken (buitenshuis)</t>
  </si>
  <si>
    <t>Leeg en voorzien van schone plastic zak, afval afgevoerd naar een centrale plek</t>
  </si>
  <si>
    <t>Uitstoten</t>
  </si>
  <si>
    <t>Het uitstoten van de losliggende inloopmatten</t>
  </si>
  <si>
    <t>Inventaris / radiatoren / vensterbanken</t>
  </si>
  <si>
    <t>Het (horizontaal en verticaal) klamvochtig reinigen van de inventaris, vensterbanken (mits ontruimd) en radiatoren inclusief het verwijderen van kauwgom</t>
  </si>
  <si>
    <t>Plantenbakken</t>
  </si>
  <si>
    <t>Licht stof, geen lekstrepen</t>
  </si>
  <si>
    <t>Wandcontactdozen en brandblusapparatuur</t>
  </si>
  <si>
    <t>Het stof- en vlekvrij opleveren van wandcontactdozen en brandblusapparatuur</t>
  </si>
  <si>
    <t>(Machinaal) schrobben</t>
  </si>
  <si>
    <t xml:space="preserve">Stof- en vlekvrij, geen aangehecht vuil, geen kalkaanslag, geen lekstrepen, geen zeep en waterresten </t>
  </si>
  <si>
    <t>Vloer met harde afwerking (lino, marmo, tegel, steen, epoxy, gietvloer, PVC, beton en vergelijkbaar)</t>
  </si>
  <si>
    <t>Inventaris / radiatoren / vensterbanken / afvalbakken</t>
  </si>
  <si>
    <t>Het (horizontaal en verticaal) nat reinigen van de inventaris, vensterbanken, afvalbakken en radiatoren inclusief het verwijderen van kauwgom</t>
  </si>
  <si>
    <t>Lichtschakelaars / lichtarmaturen</t>
  </si>
  <si>
    <t>Het stof- en vlekvrij opleveren van lichtschakelaars en lichtarmaturen tot reikhoogte (200cm)</t>
  </si>
  <si>
    <t>Meubilair / lage kasten</t>
  </si>
  <si>
    <t>Het stof- en vlekvrij opleveren van de horizontale vlakken van het meubilair en kasten tot reikhoogte (200cm)</t>
  </si>
  <si>
    <t>Het nat reinigen van verticale vlakken</t>
  </si>
  <si>
    <t xml:space="preserve">Gehele (tegel)wanden </t>
  </si>
  <si>
    <t>Het tweevoudig moppen van de sportvloer</t>
  </si>
  <si>
    <t>Vloer toestelberging en achter banken van de gymzaal</t>
  </si>
  <si>
    <t>Stofwissen of stofzuigen en ontvlekken</t>
  </si>
  <si>
    <t>Entreevloer</t>
  </si>
  <si>
    <t>Stofzuigen/stofwissen en tweevoudig vlakmoppen</t>
  </si>
  <si>
    <t>Het stof- en vlekvrij maken van de vloer, waarna deze tweevoudig wordt gemopt.</t>
  </si>
  <si>
    <t>Kapstokken, deurkrukken, bovenkant toestellen, banken etc. nat afnemen</t>
  </si>
  <si>
    <t>Het nat reinigen van de inventaris, sporttoestellen en deurkrukken , inclusief het verwijderen van schopstrepen</t>
  </si>
  <si>
    <t>Het tweevoudig moppen van de vloer toestelberging en achter banken van de gymzaal</t>
  </si>
  <si>
    <t>Sprottoestellen, vensterbanken en radiatoren</t>
  </si>
  <si>
    <t>Het (horizontaal en verticaal) nat reinigen van de sporttoestellen, vensterbanken en radiatoren inclusief het verwijderen van kauwgom</t>
  </si>
  <si>
    <t>Jaarlijks</t>
  </si>
  <si>
    <t>Hoge randen</t>
  </si>
  <si>
    <t>stofvrij maken hoge randen samen met glasbewassing</t>
  </si>
  <si>
    <t>In onderstaande tabel wordt per gebouw het aantal m2 glas weergegeven</t>
  </si>
  <si>
    <r>
      <t xml:space="preserve">Totaalprijs Glasbewassing, inclusief eventuele </t>
    </r>
    <r>
      <rPr>
        <b/>
        <u/>
        <sz val="12"/>
        <rFont val="Calibri"/>
        <family val="2"/>
        <scheme val="minor"/>
      </rPr>
      <t>alle</t>
    </r>
    <r>
      <rPr>
        <sz val="12"/>
        <rFont val="Calibri"/>
        <family val="2"/>
        <scheme val="minor"/>
      </rPr>
      <t xml:space="preserve"> materialen als hoogwerkers, tuckerpool, steigers enzovoorts.</t>
    </r>
  </si>
  <si>
    <t>Prijzen exclusief btw, per m², per jaar (= 2 of 3 beurten per jaar)</t>
  </si>
  <si>
    <t>Het reinigen van de kozijnen en de vensterbanken wordt tot Glasbewassing gerekend.</t>
  </si>
  <si>
    <t xml:space="preserve">% glas </t>
  </si>
  <si>
    <t>m² glas 
perceel 1
OpoHvT</t>
  </si>
  <si>
    <t>Prijs per m²
Perceel 1
OpoHvT</t>
  </si>
  <si>
    <t>m² glas 
perceel 2
WadA</t>
  </si>
  <si>
    <t>Prijs per m²
Perceel 2
WadA</t>
  </si>
  <si>
    <r>
      <t>Separatieglas</t>
    </r>
    <r>
      <rPr>
        <b/>
        <vertAlign val="superscript"/>
        <sz val="12"/>
        <rFont val="Calibri"/>
        <family val="2"/>
        <scheme val="minor"/>
      </rPr>
      <t>a)</t>
    </r>
  </si>
  <si>
    <r>
      <t>Gevelglas</t>
    </r>
    <r>
      <rPr>
        <b/>
        <vertAlign val="superscript"/>
        <sz val="12"/>
        <rFont val="Calibri"/>
        <family val="2"/>
        <scheme val="minor"/>
      </rPr>
      <t xml:space="preserve">b) </t>
    </r>
    <r>
      <rPr>
        <b/>
        <sz val="12"/>
        <rFont val="Calibri"/>
        <family val="2"/>
        <scheme val="minor"/>
      </rPr>
      <t>Totaal</t>
    </r>
  </si>
  <si>
    <t>Aantal beurten Glasbewassing per jaar</t>
  </si>
  <si>
    <t xml:space="preserve">Aantal m² gevelglas van het totaal op begane grond </t>
  </si>
  <si>
    <t xml:space="preserve">Aantal m² gevelglas van het totaal op eerste verdieping </t>
  </si>
  <si>
    <r>
      <t>Inventarisatie</t>
    </r>
    <r>
      <rPr>
        <b/>
        <vertAlign val="superscript"/>
        <sz val="12"/>
        <rFont val="Calibri"/>
        <family val="2"/>
        <scheme val="minor"/>
      </rPr>
      <t>c)</t>
    </r>
  </si>
  <si>
    <t>Opdrachtgever</t>
  </si>
  <si>
    <t>Gevelglas BG</t>
  </si>
  <si>
    <t>Gevelglas 1e verdieping d)</t>
  </si>
  <si>
    <t>Perceel 1 - Opo Hof van Twente</t>
  </si>
  <si>
    <t>O.B.S. Azelo</t>
  </si>
  <si>
    <t xml:space="preserve">Secretaris Engelbertinkstraat 16 </t>
  </si>
  <si>
    <t>Binnen</t>
  </si>
  <si>
    <t>Buiten</t>
  </si>
  <si>
    <t>Totaal aantal m²</t>
  </si>
  <si>
    <t>O.B.S. Brookschole</t>
  </si>
  <si>
    <t xml:space="preserve">Fokkerstraat 2a </t>
  </si>
  <si>
    <t xml:space="preserve">Kruimgaarden 15 </t>
  </si>
  <si>
    <t xml:space="preserve">Tankinksweg 4 </t>
  </si>
  <si>
    <t>Lindelaan 70b</t>
  </si>
  <si>
    <t>O.B.S. Elserike</t>
  </si>
  <si>
    <t>D.J. Bunschoenstraat 14</t>
  </si>
  <si>
    <t xml:space="preserve">Gevelglas </t>
  </si>
  <si>
    <t>Perceel 2 - WadA</t>
  </si>
  <si>
    <t>Het Duet</t>
  </si>
  <si>
    <t xml:space="preserve">De Vuurvogel </t>
  </si>
  <si>
    <t>t Startnest</t>
  </si>
  <si>
    <t>Arthur van Schendellaan 100e</t>
  </si>
  <si>
    <t>De Springschans</t>
  </si>
  <si>
    <t xml:space="preserve">Eendracht 8 </t>
  </si>
  <si>
    <t>a) =  Met separatieglas wordt het glas bedoeld binnen in de school. Aan de hand van benchmarkcijfers is er een aanname gedaan dat separatieglas (dubbelzijdig gerekend) 7,5% van de totale vloeroppervlakte betreft.</t>
  </si>
  <si>
    <t>b) =  Met gevelglas wordt zowel het binnen- als buitenglas van de Locatie bedoeld. Aan de hand van benchmarkcijfers is er een aanname gedaan dat gevelglas (dubbelzijdig gerekend) 30% van de totale vloeroppervlakte betreft.</t>
  </si>
  <si>
    <t>c) =  Hier kan Inschrijver zelf aangeven of er nog extra kosten worden gemaakt voor inventarisatie voor het bepalen van het exacte aantal vierkante meters glas.</t>
  </si>
  <si>
    <t>d) =  Daar waar een Locatie een eerste/tweede verdieping heeft is een aanname gedaan over de verhouding aan de hand van de plattegronden.</t>
  </si>
  <si>
    <t>Voor alle onderstaande tarieven geldt: inclusief al het materiaal en middelen benodigd voor de uitvoering van de werkzaamheden.</t>
  </si>
  <si>
    <r>
      <t xml:space="preserve">De in dit blad opgegeven kosten worden niet meegewogen en telt </t>
    </r>
    <r>
      <rPr>
        <u/>
        <sz val="12"/>
        <rFont val="Calibri"/>
        <family val="2"/>
        <scheme val="minor"/>
      </rPr>
      <t>niet</t>
    </r>
    <r>
      <rPr>
        <sz val="12"/>
        <rFont val="Calibri"/>
        <family val="2"/>
        <scheme val="minor"/>
      </rPr>
      <t xml:space="preserve"> mee voor de gunning. De Opdrachtgever is vrij om gebruik te maken van deze diensten buiten de Werkprogramma's om.</t>
    </r>
  </si>
  <si>
    <t>Voor de prijzen gelden de bepalingen als vastgesteld in de Overeenkomst.</t>
  </si>
  <si>
    <t>Beschrijving werkzaamheden</t>
  </si>
  <si>
    <t xml:space="preserve">Prijs </t>
  </si>
  <si>
    <t>Prijseenheid</t>
  </si>
  <si>
    <t>Afvalbakken buitenzijde, vochtig reinigen</t>
  </si>
  <si>
    <t>per bak</t>
  </si>
  <si>
    <t>Afvalbakken geheel, nat reinigen</t>
  </si>
  <si>
    <t>Armaturen geheel, stofvrij maken</t>
  </si>
  <si>
    <t>per armatuur</t>
  </si>
  <si>
    <t>Deuren geheel, klamvochtig reinigen</t>
  </si>
  <si>
    <t>per deur</t>
  </si>
  <si>
    <t>Deuren geheel, nat reinigen</t>
  </si>
  <si>
    <t>Hoge randen geheel, nat reinigen</t>
  </si>
  <si>
    <t>per meter</t>
  </si>
  <si>
    <t>Meubilair: kasten hoog buitenzijde, klamvochtig reinigen</t>
  </si>
  <si>
    <t>per kast</t>
  </si>
  <si>
    <t>Meubilair: kasten hoog geheel, klamvochtig reinigen</t>
  </si>
  <si>
    <t>Meubilair: kasten laag buitenzijde, klamvochtig reinigen</t>
  </si>
  <si>
    <t>Meubilair: kasten laag geheel, klamvochtig reinigen</t>
  </si>
  <si>
    <t>Meubilair: stoelen geheel, nat reinigen</t>
  </si>
  <si>
    <t>per stoel</t>
  </si>
  <si>
    <t>Meubilair: tafels / bureaus geheel, nat reinigen</t>
  </si>
  <si>
    <t>per tafel / bureau</t>
  </si>
  <si>
    <t>Meubilair: tafels / lestafels / bureaus geheel, nat reinigen</t>
  </si>
  <si>
    <t>Plafonds geheel, stofvrij maken</t>
  </si>
  <si>
    <t>per m²</t>
  </si>
  <si>
    <t>Radiatoren geheel, klamvochtig reinigen</t>
  </si>
  <si>
    <t>per radiator</t>
  </si>
  <si>
    <t>Radiatoren geheel, nat reinigen</t>
  </si>
  <si>
    <t>Randen / richels boven reikhoogte (200cm), stofvrij maken</t>
  </si>
  <si>
    <t xml:space="preserve">Regiewerkzaamheden (in- en uitruimen lokalen) </t>
  </si>
  <si>
    <t>per uur</t>
  </si>
  <si>
    <t>Sanitair: afvoerputten geheel, schrobben en reinigen</t>
  </si>
  <si>
    <t>per put</t>
  </si>
  <si>
    <t>Sanitair: desinfecteren van alle sanitaire onderdelen</t>
  </si>
  <si>
    <t>per unit</t>
  </si>
  <si>
    <t>Sanitair: overige sanitair elementen geheel, klamvochtig reinigen</t>
  </si>
  <si>
    <t>per element</t>
  </si>
  <si>
    <t>Sanitair: toiletpot geheel, kalksteen en overige aanslag verwijderen</t>
  </si>
  <si>
    <t>per toiletpot</t>
  </si>
  <si>
    <t>Sanitair: toiletpot geheel, klamvochtig reinigen</t>
  </si>
  <si>
    <t>Sanitair: urinoir geheel, kalksteen en overige aanslag verwijderen</t>
  </si>
  <si>
    <t>per urinoir</t>
  </si>
  <si>
    <t>Sanitair: urinoir geheel, klamvochtig reinigen</t>
  </si>
  <si>
    <t>Sanitair: wastafels geheel, kalksteen en overige aanslag verwijderen</t>
  </si>
  <si>
    <t>per wastafel</t>
  </si>
  <si>
    <t>Sanitair: wastafels geheel, klamvochtig reinigen</t>
  </si>
  <si>
    <t>Ventilatieroosters buitenzijde, nat reinigen</t>
  </si>
  <si>
    <t>per rooster</t>
  </si>
  <si>
    <t>Ventilatieroosters buitenzijde, stofvrij maken</t>
  </si>
  <si>
    <t>Vloer: hard, beton, steen, tegels, etc.  schrobben / drogen</t>
  </si>
  <si>
    <t>Vloer: hard, pvc schrobben / drogen</t>
  </si>
  <si>
    <t>Vloer: linoleum, marmoleum, artoleum en vergelijkbaar, strippen en conserveren (basisreiniging + basisbehandeling) en/of conform voorschrift fabrikant.</t>
  </si>
  <si>
    <t>Vloer: linoleum, marmoleum, artoleum en vergelijkbaar, sprayen en opwrijven en/of conform voorschrift fabrikant.</t>
  </si>
  <si>
    <t>Vloer: marmer, travertin of leisteen, conserveren (basisreiniging + basisbehandeling) en/of conform voorschrift fabrikant.</t>
  </si>
  <si>
    <t>Vloer: parket (onverzegeld) conserveren (basisreiniging + basisbehandeling) en/of conform voorschrift fabrikant.</t>
  </si>
  <si>
    <t>Vloer: tapijt reinigen d.m.v. poederreiniging</t>
  </si>
  <si>
    <t>Vloer: tapijt reinigen shamponeer/sproei-extractie methode en/of conform voorschrift fabrikant.</t>
  </si>
  <si>
    <t>Wanden: geheel, nat reinigen (tot 3 meter hoogte)</t>
  </si>
  <si>
    <t xml:space="preserve">De in dit las opgegeven kosten worden niet meegewogen en tellen niet mee voor de gunning. OPOHvT en WadA zijn niet verplicht deze producten af te nemen. </t>
  </si>
  <si>
    <t>Beschrijving Sanitaire Hygiëne benodigdheden</t>
  </si>
  <si>
    <t>Prijs</t>
  </si>
  <si>
    <t>Navullingen</t>
  </si>
  <si>
    <t>Vulling t.b.v. luchtverfrisser</t>
  </si>
  <si>
    <t>Eenheid voor 3000 verstuivingen</t>
  </si>
  <si>
    <t>Zeep t.b.v. eerder genoemde dispenser</t>
  </si>
  <si>
    <t>Per 0,5 liter</t>
  </si>
  <si>
    <t>Toiletpapier, gerecycled, ongebleekt, 2 laags, minimaal 400 vel</t>
  </si>
  <si>
    <t>Per 48 meter (= gebaseerd op 400 vel à 12cm)</t>
  </si>
  <si>
    <t>Per liter</t>
  </si>
  <si>
    <t>Toiletborstel los</t>
  </si>
  <si>
    <t>Per stuk</t>
  </si>
  <si>
    <t>Katoenen handdoekrol t.b.v. eerder genoemde dispenser.</t>
  </si>
  <si>
    <t>Per stuk, inclusief afvoer en reinigen oude handdoekrol</t>
  </si>
  <si>
    <t>Papieren handdoekjes, Z-vouw 25x33cm, 2 laags, 40 grams wit papier</t>
  </si>
  <si>
    <t>Per 1000 stuks</t>
  </si>
  <si>
    <t>Papieren handdoekjes, Z-vouw 25x33cm 1 laags, 1 laags, 40 grams gerecycled papier</t>
  </si>
  <si>
    <t>Papieren handdoekjes, C-vouw 25x33cm 1 laags, 1 laags, 40 grams gerecycled papier</t>
  </si>
  <si>
    <t>Huurkoopproducten</t>
  </si>
  <si>
    <t>Luchtverfrissers op batterij</t>
  </si>
  <si>
    <t>Per stuk, huurkoop per maand o.b.v. 36 maanden</t>
  </si>
  <si>
    <t xml:space="preserve">Handdoekrolautomaat </t>
  </si>
  <si>
    <t>Papieren handdoekjesdispenser</t>
  </si>
  <si>
    <t>Afvalbak t.b.v. papieren handdoekjes</t>
  </si>
  <si>
    <t>Toiletrolhouder (minimaal 2 rol 400 vel)</t>
  </si>
  <si>
    <t>Foamzeepdispenser 0,5 liter</t>
  </si>
  <si>
    <t>Foamzeepdispenser 1 liter</t>
  </si>
  <si>
    <t>Toiletgarnituur (borstel en houder)</t>
  </si>
  <si>
    <t>Nr.</t>
  </si>
  <si>
    <t>Locaties</t>
  </si>
  <si>
    <t>Postcode</t>
  </si>
  <si>
    <t># leerl.</t>
  </si>
  <si>
    <r>
      <t>1.</t>
    </r>
    <r>
      <rPr>
        <b/>
        <sz val="7"/>
        <color theme="1"/>
        <rFont val="Calibri"/>
        <family val="2"/>
        <scheme val="minor"/>
      </rPr>
      <t xml:space="preserve">      </t>
    </r>
    <r>
      <rPr>
        <sz val="10"/>
        <color theme="1"/>
        <rFont val="Calibri"/>
        <family val="2"/>
        <scheme val="minor"/>
      </rPr>
      <t> </t>
    </r>
  </si>
  <si>
    <t>Obs Azelo</t>
  </si>
  <si>
    <t>Secretaris Engelbertinkstraat 16</t>
  </si>
  <si>
    <t>7495 TW</t>
  </si>
  <si>
    <t>Ambt Delden</t>
  </si>
  <si>
    <r>
      <t>2.</t>
    </r>
    <r>
      <rPr>
        <b/>
        <sz val="7"/>
        <color theme="1"/>
        <rFont val="Calibri"/>
        <family val="2"/>
        <scheme val="minor"/>
      </rPr>
      <t xml:space="preserve">      </t>
    </r>
    <r>
      <rPr>
        <sz val="10"/>
        <color theme="1"/>
        <rFont val="Calibri"/>
        <family val="2"/>
        <scheme val="minor"/>
      </rPr>
      <t> </t>
    </r>
  </si>
  <si>
    <t>Obs Brookschole</t>
  </si>
  <si>
    <t>7475 PW</t>
  </si>
  <si>
    <r>
      <t>3.</t>
    </r>
    <r>
      <rPr>
        <b/>
        <sz val="7"/>
        <color theme="1"/>
        <rFont val="Calibri"/>
        <family val="2"/>
        <scheme val="minor"/>
      </rPr>
      <t xml:space="preserve">      </t>
    </r>
    <r>
      <rPr>
        <sz val="10"/>
        <color theme="1"/>
        <rFont val="Calibri"/>
        <family val="2"/>
        <scheme val="minor"/>
      </rPr>
      <t> </t>
    </r>
  </si>
  <si>
    <t>Obs de Boomhut</t>
  </si>
  <si>
    <t xml:space="preserve">7471 EL </t>
  </si>
  <si>
    <r>
      <t>4.</t>
    </r>
    <r>
      <rPr>
        <b/>
        <sz val="7"/>
        <color theme="1"/>
        <rFont val="Calibri"/>
        <family val="2"/>
        <scheme val="minor"/>
      </rPr>
      <t xml:space="preserve">      </t>
    </r>
    <r>
      <rPr>
        <sz val="10"/>
        <color theme="1"/>
        <rFont val="Calibri"/>
        <family val="2"/>
        <scheme val="minor"/>
      </rPr>
      <t> </t>
    </r>
  </si>
  <si>
    <t>Obs de Zwaluw</t>
  </si>
  <si>
    <t>Fokkerstraat 2a</t>
  </si>
  <si>
    <t>7475 CC</t>
  </si>
  <si>
    <r>
      <t>5.</t>
    </r>
    <r>
      <rPr>
        <b/>
        <sz val="7"/>
        <color theme="1"/>
        <rFont val="Calibri"/>
        <family val="2"/>
        <scheme val="minor"/>
      </rPr>
      <t xml:space="preserve">      </t>
    </r>
    <r>
      <rPr>
        <sz val="10"/>
        <color theme="1"/>
        <rFont val="Calibri"/>
        <family val="2"/>
        <scheme val="minor"/>
      </rPr>
      <t> </t>
    </r>
  </si>
  <si>
    <t>Obs Stedeke</t>
  </si>
  <si>
    <t xml:space="preserve">7478 AN </t>
  </si>
  <si>
    <r>
      <t>6.</t>
    </r>
    <r>
      <rPr>
        <b/>
        <sz val="7"/>
        <color theme="1"/>
        <rFont val="Calibri"/>
        <family val="2"/>
        <scheme val="minor"/>
      </rPr>
      <t xml:space="preserve">      </t>
    </r>
    <r>
      <rPr>
        <sz val="10"/>
        <color theme="1"/>
        <rFont val="Calibri"/>
        <family val="2"/>
        <scheme val="minor"/>
      </rPr>
      <t> </t>
    </r>
  </si>
  <si>
    <t>Obs Stokkum</t>
  </si>
  <si>
    <t xml:space="preserve">7475 MV </t>
  </si>
  <si>
    <r>
      <t>7.</t>
    </r>
    <r>
      <rPr>
        <b/>
        <sz val="7"/>
        <color theme="1"/>
        <rFont val="Calibri"/>
        <family val="2"/>
        <scheme val="minor"/>
      </rPr>
      <t xml:space="preserve">      </t>
    </r>
    <r>
      <rPr>
        <sz val="10"/>
        <color theme="1"/>
        <rFont val="Calibri"/>
        <family val="2"/>
        <scheme val="minor"/>
      </rPr>
      <t> </t>
    </r>
  </si>
  <si>
    <t>Obs Wiene</t>
  </si>
  <si>
    <t>7495 RL</t>
  </si>
  <si>
    <r>
      <t>8.</t>
    </r>
    <r>
      <rPr>
        <b/>
        <sz val="7"/>
        <color theme="1"/>
        <rFont val="Calibri"/>
        <family val="2"/>
        <scheme val="minor"/>
      </rPr>
      <t xml:space="preserve">      </t>
    </r>
    <r>
      <rPr>
        <sz val="10"/>
        <color theme="1"/>
        <rFont val="Calibri"/>
        <family val="2"/>
        <scheme val="minor"/>
      </rPr>
      <t> </t>
    </r>
  </si>
  <si>
    <t>Ods 't Gijmink</t>
  </si>
  <si>
    <t xml:space="preserve">7471 KD </t>
  </si>
  <si>
    <r>
      <t>9.</t>
    </r>
    <r>
      <rPr>
        <b/>
        <sz val="7"/>
        <color theme="1"/>
        <rFont val="Calibri"/>
        <family val="2"/>
        <scheme val="minor"/>
      </rPr>
      <t xml:space="preserve">      </t>
    </r>
    <r>
      <rPr>
        <sz val="10"/>
        <color theme="1"/>
        <rFont val="Calibri"/>
        <family val="2"/>
        <scheme val="minor"/>
      </rPr>
      <t> </t>
    </r>
  </si>
  <si>
    <t>Ods Elserike</t>
  </si>
  <si>
    <t>7475 TT </t>
  </si>
  <si>
    <r>
      <t>10.</t>
    </r>
    <r>
      <rPr>
        <b/>
        <sz val="7"/>
        <color theme="1"/>
        <rFont val="Calibri"/>
        <family val="2"/>
        <scheme val="minor"/>
      </rPr>
      <t xml:space="preserve">   </t>
    </r>
    <r>
      <rPr>
        <sz val="10"/>
        <color theme="1"/>
        <rFont val="Calibri"/>
        <family val="2"/>
        <scheme val="minor"/>
      </rPr>
      <t> </t>
    </r>
  </si>
  <si>
    <t>7471 CZ</t>
  </si>
  <si>
    <t>n.v.t.</t>
  </si>
  <si>
    <t>Totaal</t>
  </si>
  <si>
    <t>1421 BN</t>
  </si>
  <si>
    <t>1422WX</t>
  </si>
  <si>
    <t>De Vuurvogel</t>
  </si>
  <si>
    <t>1422 LB</t>
  </si>
  <si>
    <t>’t Startnest</t>
  </si>
  <si>
    <t>1422 LE </t>
  </si>
  <si>
    <t>1423 ET</t>
  </si>
  <si>
    <t>Anjerlaan 1 </t>
  </si>
  <si>
    <t xml:space="preserve">1424 AM   </t>
  </si>
  <si>
    <t>De Kwakel </t>
  </si>
  <si>
    <r>
      <t xml:space="preserve">3% bonus </t>
    </r>
    <r>
      <rPr>
        <sz val="10"/>
        <color theme="1"/>
        <rFont val="Calibri"/>
        <family val="2"/>
        <scheme val="minor"/>
      </rPr>
      <t>(wordt automatisch berekend)</t>
    </r>
  </si>
  <si>
    <r>
      <t xml:space="preserve">Totaalprijs glasbewassing per jaar </t>
    </r>
    <r>
      <rPr>
        <sz val="10"/>
        <color theme="1"/>
        <rFont val="Calibri"/>
        <family val="2"/>
        <scheme val="minor"/>
      </rPr>
      <t>(optioneel, telt niet mee in de beoordeling)</t>
    </r>
  </si>
  <si>
    <r>
      <t xml:space="preserve">6% ad-hoc werkzaamheden </t>
    </r>
    <r>
      <rPr>
        <sz val="10"/>
        <color theme="1"/>
        <rFont val="Calibri"/>
        <family val="2"/>
        <scheme val="minor"/>
      </rPr>
      <t>(wordt automatisch berekend)</t>
    </r>
  </si>
  <si>
    <t>In te vullen door Inschrijver</t>
  </si>
  <si>
    <t>Aantal uren dat voor dit bedrag ingezet wordt door Inschrijver</t>
  </si>
  <si>
    <r>
      <t xml:space="preserve">6% specifieke werkzaamheden </t>
    </r>
    <r>
      <rPr>
        <sz val="10"/>
        <color theme="1"/>
        <rFont val="Calibri"/>
        <family val="2"/>
        <scheme val="minor"/>
      </rPr>
      <t>(wordt automatisch berekend)</t>
    </r>
  </si>
  <si>
    <r>
      <t xml:space="preserve">Totaalprijs reiniging zonnepanelen </t>
    </r>
    <r>
      <rPr>
        <sz val="10"/>
        <color theme="1"/>
        <rFont val="Calibri"/>
        <family val="2"/>
        <scheme val="minor"/>
      </rPr>
      <t>(Per beurt. Optioneel, telt niet mee in de beoordeling)</t>
    </r>
  </si>
  <si>
    <t># Zonnepanelen</t>
  </si>
  <si>
    <r>
      <t xml:space="preserve">Totaal aantal zonnepanelen van alle Locaties </t>
    </r>
    <r>
      <rPr>
        <sz val="10"/>
        <color theme="0"/>
        <rFont val="Calibri"/>
        <family val="2"/>
        <scheme val="minor"/>
      </rPr>
      <t>(zie tabblad Locaties OPOHvT)</t>
    </r>
  </si>
  <si>
    <r>
      <t xml:space="preserve">In dit tabblad worden alle ruimtesoorten gecumuleerd in beeld gebracht. Tevens vindt u hier de totalen van alle ruimtesoorten. De door Inschrijver opgegeven prijzen van de werkprogramma's worden hier vermenigvuldigd met het aantal vierkante meters per ruimtesoort. Hier komt de totaalprijs te staan op grond waarvan de beoordeling zal plaatsvinden.
</t>
    </r>
    <r>
      <rPr>
        <b/>
        <sz val="12"/>
        <color theme="1"/>
        <rFont val="Calibri"/>
        <family val="2"/>
        <scheme val="minor"/>
      </rPr>
      <t xml:space="preserve">NB.: U hoeft hier zelf dus geen gegevens in te voeren, </t>
    </r>
    <r>
      <rPr>
        <b/>
        <u/>
        <sz val="12"/>
        <color theme="1"/>
        <rFont val="Calibri"/>
        <family val="2"/>
        <scheme val="minor"/>
      </rPr>
      <t>behoudens</t>
    </r>
    <r>
      <rPr>
        <b/>
        <sz val="12"/>
        <color theme="1"/>
        <rFont val="Calibri"/>
        <family val="2"/>
        <scheme val="minor"/>
      </rPr>
      <t xml:space="preserve"> het aantal uren voor ad-hoc en specifieke werkzaamheden!</t>
    </r>
    <r>
      <rPr>
        <sz val="11"/>
        <color theme="1"/>
        <rFont val="Calibri"/>
        <family val="2"/>
        <scheme val="minor"/>
      </rPr>
      <t xml:space="preserve">
</t>
    </r>
  </si>
  <si>
    <t>(Glazen)deuren / separatieglas</t>
  </si>
  <si>
    <t>Het nat reinigen van de gehele (glazen) deur met omlijstingen, inclusief het verwijderen van schopstrepen</t>
  </si>
  <si>
    <t>Weekelijks</t>
  </si>
  <si>
    <t>Santitair *</t>
  </si>
  <si>
    <t>* Let op! Voor Perceel 1 (OPOHvT) hoeft het sanitair van het bestuurskantoor maar twee keer in de week te worden schoongemaakt.</t>
  </si>
  <si>
    <t>Beton</t>
  </si>
  <si>
    <t>N.v.t.</t>
  </si>
  <si>
    <t>Groepsruimte (extra lokaal)</t>
  </si>
  <si>
    <t>Plastic sportvloer</t>
  </si>
  <si>
    <t xml:space="preserve">N.v.t. </t>
  </si>
  <si>
    <t>Linoleum + tapijt</t>
  </si>
  <si>
    <t>n.v.t</t>
  </si>
  <si>
    <t>Tapijttegels</t>
  </si>
  <si>
    <t>Randhoornweg 34</t>
  </si>
  <si>
    <t>Randhoornweg 35</t>
  </si>
  <si>
    <t>Beganegrond (ander kant van het gebouw)</t>
  </si>
  <si>
    <t>D19</t>
  </si>
  <si>
    <t>D22</t>
  </si>
  <si>
    <t>D21</t>
  </si>
  <si>
    <t>Onbekend</t>
  </si>
  <si>
    <t xml:space="preserve">Aantal prestaties per jaar (ONDERBOUW) </t>
  </si>
  <si>
    <t xml:space="preserve">Aantal prestaties per jaar (BOVENBOUW) </t>
  </si>
  <si>
    <t>Begane grond (tegenover speellokaal)</t>
  </si>
  <si>
    <t>Onderwijsruimte/lokaal ONDERBOUW</t>
  </si>
  <si>
    <t>N.V.T.</t>
  </si>
  <si>
    <t>ob-lokaal (Solidoe)</t>
  </si>
  <si>
    <t>lokaal 6 - kinderopvang</t>
  </si>
  <si>
    <t>Leslokaal groep 8 (buurtvereniging)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</si>
</sst>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_-* #,##0.00_-;_-* #,##0.00\-;_-* &quot;-&quot;??_-;_-@_-"/>
    <numFmt numFmtId="165" formatCode="_-* #,##0_-;_-* #,##0\-;_-* &quot;-&quot;??_-;_-@_-"/>
    <numFmt numFmtId="166" formatCode="#,##0.00\ &quot;m²&quot;"/>
    <numFmt numFmtId="167" formatCode="#,###\ &quot;m²&quot;"/>
    <numFmt numFmtId="168" formatCode="_ * #,##0_ ;_ * \-#,##0_ ;_ * &quot;-&quot;??_ ;_ @_ "/>
    <numFmt numFmtId="169" formatCode="0.000%"/>
    <numFmt numFmtId="170" formatCode="&quot;€&quot;\ #,##0.00"/>
    <numFmt numFmtId="171" formatCode="0.0%"/>
    <numFmt numFmtId="172" formatCode="#,##0\ &quot;m²&quot;"/>
    <numFmt numFmtId="173" formatCode="_ * #,##0.000000_ ;_ * \-#,##0.000000_ ;_ * &quot;-&quot;??_ ;_ @_ "/>
    <numFmt numFmtId="174" formatCode="#,###.00\ &quot;m²&quot;"/>
  </numFmts>
  <fonts count="78">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u/>
      <sz val="9"/>
      <color theme="10"/>
      <name val="Verdana"/>
      <family val="2"/>
    </font>
    <font>
      <u/>
      <sz val="14"/>
      <color theme="10"/>
      <name val="Calibri"/>
      <family val="2"/>
      <scheme val="minor"/>
    </font>
    <font>
      <sz val="10"/>
      <name val="Arial"/>
      <family val="2"/>
    </font>
    <font>
      <b/>
      <sz val="12"/>
      <color theme="0"/>
      <name val="Calibri"/>
      <family val="2"/>
      <scheme val="minor"/>
    </font>
    <font>
      <b/>
      <sz val="11"/>
      <name val="Calibri"/>
      <family val="2"/>
      <scheme val="minor"/>
    </font>
    <font>
      <sz val="11"/>
      <name val="Calibri"/>
      <family val="2"/>
      <scheme val="minor"/>
    </font>
    <font>
      <b/>
      <sz val="11"/>
      <color theme="0"/>
      <name val="Calibri"/>
      <family val="2"/>
      <scheme val="minor"/>
    </font>
    <font>
      <b/>
      <sz val="12"/>
      <name val="Calibri"/>
      <family val="2"/>
      <scheme val="minor"/>
    </font>
    <font>
      <b/>
      <sz val="12"/>
      <color theme="1"/>
      <name val="Calibri"/>
      <family val="2"/>
      <scheme val="minor"/>
    </font>
    <font>
      <sz val="8"/>
      <name val="Verdana"/>
      <family val="2"/>
    </font>
    <font>
      <b/>
      <sz val="14"/>
      <color theme="0"/>
      <name val="Calibri"/>
      <family val="2"/>
      <scheme val="minor"/>
    </font>
    <font>
      <b/>
      <sz val="14"/>
      <color theme="1"/>
      <name val="Calibri"/>
      <family val="2"/>
      <scheme val="minor"/>
    </font>
    <font>
      <sz val="11"/>
      <color theme="0"/>
      <name val="Calibri"/>
      <family val="2"/>
      <scheme val="minor"/>
    </font>
    <font>
      <sz val="36"/>
      <color theme="0"/>
      <name val="Calibri"/>
      <family val="2"/>
      <scheme val="minor"/>
    </font>
    <font>
      <sz val="15"/>
      <name val="Calibri"/>
      <family val="2"/>
      <scheme val="minor"/>
    </font>
    <font>
      <sz val="14"/>
      <color theme="0"/>
      <name val="Calibri"/>
      <family val="2"/>
      <scheme val="minor"/>
    </font>
    <font>
      <sz val="10"/>
      <color theme="0"/>
      <name val="Calibri"/>
      <family val="2"/>
      <scheme val="minor"/>
    </font>
    <font>
      <sz val="10"/>
      <name val="Helv"/>
    </font>
    <font>
      <sz val="10"/>
      <color theme="1"/>
      <name val="Calibri"/>
      <family val="2"/>
      <scheme val="minor"/>
    </font>
    <font>
      <sz val="14"/>
      <color theme="1"/>
      <name val="Calibri"/>
      <family val="2"/>
      <scheme val="minor"/>
    </font>
    <font>
      <sz val="16"/>
      <color theme="1"/>
      <name val="Calibri"/>
      <family val="2"/>
      <scheme val="minor"/>
    </font>
    <font>
      <b/>
      <sz val="14"/>
      <name val="Calibri"/>
      <family val="2"/>
      <scheme val="minor"/>
    </font>
    <font>
      <b/>
      <sz val="16"/>
      <color theme="0"/>
      <name val="Calibri"/>
      <family val="2"/>
      <scheme val="minor"/>
    </font>
    <font>
      <b/>
      <sz val="18"/>
      <color theme="0"/>
      <name val="Calibri"/>
      <family val="2"/>
      <scheme val="minor"/>
    </font>
    <font>
      <sz val="15"/>
      <color theme="1"/>
      <name val="Calibri"/>
      <family val="2"/>
      <scheme val="minor"/>
    </font>
    <font>
      <sz val="11"/>
      <color theme="1"/>
      <name val="Calibri Light"/>
      <family val="2"/>
    </font>
    <font>
      <sz val="12"/>
      <name val="Calibri"/>
      <family val="2"/>
      <scheme val="minor"/>
    </font>
    <font>
      <b/>
      <u/>
      <sz val="12"/>
      <name val="Calibri"/>
      <family val="2"/>
      <scheme val="minor"/>
    </font>
    <font>
      <b/>
      <vertAlign val="superscript"/>
      <sz val="12"/>
      <name val="Calibri"/>
      <family val="2"/>
      <scheme val="minor"/>
    </font>
    <font>
      <sz val="14"/>
      <name val="Calibri"/>
      <family val="2"/>
      <scheme val="minor"/>
    </font>
    <font>
      <i/>
      <u/>
      <sz val="11"/>
      <color theme="1"/>
      <name val="Calibri"/>
      <family val="2"/>
      <scheme val="minor"/>
    </font>
    <font>
      <sz val="10"/>
      <name val="Calibri"/>
      <family val="2"/>
      <scheme val="minor"/>
    </font>
    <font>
      <i/>
      <u/>
      <sz val="10"/>
      <color rgb="FFFF0000"/>
      <name val="Calibri"/>
      <family val="2"/>
      <scheme val="minor"/>
    </font>
    <font>
      <b/>
      <sz val="10"/>
      <color theme="1"/>
      <name val="Calibri"/>
      <family val="2"/>
      <scheme val="minor"/>
    </font>
    <font>
      <b/>
      <i/>
      <u/>
      <sz val="10"/>
      <color theme="1"/>
      <name val="Calibri"/>
      <family val="2"/>
      <scheme val="minor"/>
    </font>
    <font>
      <u/>
      <sz val="12"/>
      <name val="Calibri"/>
      <family val="2"/>
      <scheme val="minor"/>
    </font>
    <font>
      <sz val="12"/>
      <color theme="1"/>
      <name val="Calibri"/>
      <family val="2"/>
      <scheme val="minor"/>
    </font>
    <font>
      <b/>
      <sz val="10"/>
      <color theme="0"/>
      <name val="Calibri"/>
      <family val="2"/>
      <scheme val="minor"/>
    </font>
    <font>
      <sz val="28"/>
      <color theme="0"/>
      <name val="Calibri"/>
      <family val="2"/>
      <scheme val="minor"/>
    </font>
    <font>
      <sz val="10"/>
      <color rgb="FF000B2A"/>
      <name val="Calibri"/>
      <family val="2"/>
      <scheme val="minor"/>
    </font>
    <font>
      <sz val="10"/>
      <color rgb="FF000000"/>
      <name val="Calibri"/>
      <family val="2"/>
      <scheme val="minor"/>
    </font>
    <font>
      <sz val="9"/>
      <color theme="1"/>
      <name val="Calibri"/>
      <family val="2"/>
      <scheme val="minor"/>
    </font>
    <font>
      <sz val="9"/>
      <name val="Calibri"/>
      <family val="2"/>
      <scheme val="minor"/>
    </font>
    <font>
      <u/>
      <sz val="10"/>
      <color theme="10"/>
      <name val="Calibri"/>
      <family val="2"/>
      <scheme val="minor"/>
    </font>
    <font>
      <sz val="10"/>
      <color rgb="FFFF0000"/>
      <name val="Calibri"/>
      <family val="2"/>
      <scheme val="minor"/>
    </font>
    <font>
      <sz val="22"/>
      <color theme="0"/>
      <name val="Calibri"/>
      <family val="2"/>
      <scheme val="minor"/>
    </font>
    <font>
      <sz val="10"/>
      <color theme="2"/>
      <name val="Calibri"/>
      <family val="2"/>
      <scheme val="minor"/>
    </font>
    <font>
      <sz val="11"/>
      <color theme="1"/>
      <name val="Calibri "/>
    </font>
    <font>
      <b/>
      <sz val="12"/>
      <color theme="0"/>
      <name val="Calibri "/>
    </font>
    <font>
      <sz val="12"/>
      <color theme="1"/>
      <name val="Calibri "/>
    </font>
    <font>
      <sz val="10"/>
      <name val="Calibri "/>
    </font>
    <font>
      <sz val="9"/>
      <color theme="1"/>
      <name val="Calibri "/>
    </font>
    <font>
      <sz val="9"/>
      <name val="Calibri "/>
    </font>
    <font>
      <b/>
      <u/>
      <sz val="12"/>
      <color theme="1"/>
      <name val="Calibri"/>
      <family val="2"/>
      <scheme val="minor"/>
    </font>
    <font>
      <u/>
      <sz val="11"/>
      <name val="Calibri"/>
      <family val="2"/>
      <scheme val="minor"/>
    </font>
    <font>
      <b/>
      <u/>
      <sz val="12"/>
      <color theme="0"/>
      <name val="Calibri"/>
      <family val="2"/>
      <scheme val="minor"/>
    </font>
    <font>
      <u/>
      <sz val="11"/>
      <color theme="1"/>
      <name val="Calibri"/>
      <family val="2"/>
      <scheme val="minor"/>
    </font>
    <font>
      <b/>
      <i/>
      <sz val="11"/>
      <color rgb="FF0074AD"/>
      <name val="Calibri"/>
      <family val="2"/>
      <scheme val="minor"/>
    </font>
    <font>
      <b/>
      <sz val="7"/>
      <color theme="1"/>
      <name val="Calibri"/>
      <family val="2"/>
      <scheme val="minor"/>
    </font>
    <font>
      <b/>
      <sz val="14"/>
      <color rgb="FFFFFFFF"/>
      <name val="Calibri"/>
      <family val="2"/>
      <scheme val="minor"/>
    </font>
    <font>
      <u/>
      <sz val="12"/>
      <color theme="0"/>
      <name val="Calibri"/>
      <family val="2"/>
      <scheme val="minor"/>
    </font>
    <font>
      <b/>
      <u/>
      <sz val="12"/>
      <color theme="10"/>
      <name val="Calibri"/>
      <family val="2"/>
      <scheme val="minor"/>
    </font>
    <font>
      <u/>
      <sz val="12"/>
      <color theme="10"/>
      <name val="Calibri "/>
    </font>
    <font>
      <b/>
      <sz val="11"/>
      <color theme="1"/>
      <name val="Calibri"/>
      <family val="2"/>
      <scheme val="minor"/>
    </font>
    <font>
      <sz val="9"/>
      <color theme="0"/>
      <name val="Calibri"/>
      <family val="2"/>
      <scheme val="minor"/>
    </font>
    <font>
      <b/>
      <sz val="10"/>
      <color theme="0"/>
      <name val="Arial"/>
      <family val="2"/>
    </font>
    <font>
      <b/>
      <vertAlign val="superscript"/>
      <sz val="10"/>
      <color theme="0"/>
      <name val="Arial"/>
      <family val="2"/>
    </font>
    <font>
      <b/>
      <vertAlign val="superscript"/>
      <sz val="10"/>
      <color theme="0"/>
      <name val="Calibri"/>
      <family val="2"/>
      <scheme val="minor"/>
    </font>
    <font>
      <b/>
      <sz val="10"/>
      <color theme="0"/>
      <name val="Calibri "/>
    </font>
    <font>
      <b/>
      <sz val="11"/>
      <color theme="1"/>
      <name val="Calibri "/>
    </font>
    <font>
      <sz val="9"/>
      <color theme="0"/>
      <name val="Calibri "/>
    </font>
    <font>
      <sz val="8"/>
      <name val="Arial"/>
      <family val="2"/>
    </font>
    <font>
      <b/>
      <sz val="9"/>
      <color theme="1"/>
      <name val="Calibri"/>
      <family val="2"/>
      <scheme val="minor"/>
    </font>
  </fonts>
  <fills count="36">
    <fill>
      <patternFill patternType="none"/>
    </fill>
    <fill>
      <patternFill patternType="gray125"/>
    </fill>
    <fill>
      <patternFill patternType="solid">
        <fgColor rgb="FFFFFF00"/>
        <bgColor indexed="64"/>
      </patternFill>
    </fill>
    <fill>
      <patternFill patternType="solid">
        <fgColor rgb="FF172983"/>
        <bgColor indexed="64"/>
      </patternFill>
    </fill>
    <fill>
      <patternFill patternType="solid">
        <fgColor rgb="FF92D050"/>
        <bgColor indexed="64"/>
      </patternFill>
    </fill>
    <fill>
      <patternFill patternType="solid">
        <fgColor rgb="FF09B5AC"/>
        <bgColor indexed="64"/>
      </patternFill>
    </fill>
    <fill>
      <patternFill patternType="solid">
        <fgColor theme="7" tint="-0.249977111117893"/>
        <bgColor indexed="64"/>
      </patternFill>
    </fill>
    <fill>
      <patternFill patternType="solid">
        <fgColor rgb="FFFFC000"/>
        <bgColor indexed="64"/>
      </patternFill>
    </fill>
    <fill>
      <patternFill patternType="solid">
        <fgColor theme="7" tint="-0.499984740745262"/>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C00000"/>
        <bgColor indexed="64"/>
      </patternFill>
    </fill>
    <fill>
      <patternFill patternType="solid">
        <fgColor rgb="FF7030A0"/>
        <bgColor indexed="64"/>
      </patternFill>
    </fill>
    <fill>
      <patternFill patternType="solid">
        <fgColor rgb="FF00B0F0"/>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6"/>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rgb="FF00289F"/>
        <bgColor indexed="64"/>
      </patternFill>
    </fill>
    <fill>
      <patternFill patternType="solid">
        <fgColor rgb="FF0074AD"/>
        <bgColor indexed="64"/>
      </patternFill>
    </fill>
    <fill>
      <patternFill patternType="solid">
        <fgColor rgb="FFE5E5E5"/>
        <bgColor indexed="64"/>
      </patternFill>
    </fill>
    <fill>
      <patternFill patternType="solid">
        <fgColor theme="5"/>
        <bgColor indexed="64"/>
      </patternFill>
    </fill>
    <fill>
      <patternFill patternType="solid">
        <fgColor theme="5" tint="0.89999084444715716"/>
        <bgColor indexed="64"/>
      </patternFill>
    </fill>
    <fill>
      <patternFill patternType="solid">
        <fgColor theme="5" tint="0.499984740745262"/>
        <bgColor indexed="64"/>
      </patternFill>
    </fill>
    <fill>
      <patternFill patternType="solid">
        <fgColor theme="7" tint="-0.14999847407452621"/>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FFE38B"/>
        <bgColor indexed="64"/>
      </patternFill>
    </fill>
  </fills>
  <borders count="107">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ck">
        <color indexed="64"/>
      </left>
      <right style="thick">
        <color indexed="64"/>
      </right>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ck">
        <color auto="1"/>
      </left>
      <right style="thick">
        <color auto="1"/>
      </right>
      <top style="thick">
        <color auto="1"/>
      </top>
      <bottom style="thick">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ck">
        <color indexed="64"/>
      </left>
      <right/>
      <top/>
      <bottom style="thin">
        <color indexed="64"/>
      </bottom>
      <diagonal/>
    </border>
    <border>
      <left style="thick">
        <color indexed="64"/>
      </left>
      <right style="thick">
        <color indexed="64"/>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right/>
      <top/>
      <bottom style="medium">
        <color rgb="FF7F7F7F"/>
      </bottom>
      <diagonal/>
    </border>
    <border>
      <left style="thick">
        <color indexed="64"/>
      </left>
      <right/>
      <top style="thick">
        <color indexed="64"/>
      </top>
      <bottom/>
      <diagonal/>
    </border>
    <border>
      <left style="thick">
        <color indexed="64"/>
      </left>
      <right/>
      <top style="medium">
        <color indexed="64"/>
      </top>
      <bottom style="thin">
        <color indexed="64"/>
      </bottom>
      <diagonal/>
    </border>
    <border>
      <left style="thick">
        <color indexed="64"/>
      </left>
      <right/>
      <top style="thin">
        <color indexed="64"/>
      </top>
      <bottom/>
      <diagonal/>
    </border>
    <border>
      <left style="thick">
        <color indexed="64"/>
      </left>
      <right/>
      <top style="thin">
        <color indexed="64"/>
      </top>
      <bottom style="medium">
        <color indexed="64"/>
      </bottom>
      <diagonal/>
    </border>
    <border>
      <left/>
      <right style="medium">
        <color indexed="64"/>
      </right>
      <top style="medium">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ck">
        <color indexed="64"/>
      </right>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thin">
        <color indexed="64"/>
      </left>
      <right style="medium">
        <color indexed="64"/>
      </right>
      <top/>
      <bottom style="thin">
        <color indexed="64"/>
      </bottom>
      <diagonal/>
    </border>
    <border>
      <left style="medium">
        <color indexed="64"/>
      </left>
      <right style="thick">
        <color indexed="64"/>
      </right>
      <top/>
      <bottom style="thick">
        <color indexed="64"/>
      </bottom>
      <diagonal/>
    </border>
    <border>
      <left style="medium">
        <color indexed="64"/>
      </left>
      <right style="thick">
        <color indexed="64"/>
      </right>
      <top style="thick">
        <color indexed="64"/>
      </top>
      <bottom/>
      <diagonal/>
    </border>
    <border>
      <left style="medium">
        <color indexed="64"/>
      </left>
      <right style="thick">
        <color indexed="64"/>
      </right>
      <top/>
      <bottom style="medium">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rgb="FF7F7F7F"/>
      </bottom>
      <diagonal/>
    </border>
    <border>
      <left/>
      <right style="medium">
        <color indexed="64"/>
      </right>
      <top/>
      <bottom style="medium">
        <color rgb="FF7F7F7F"/>
      </bottom>
      <diagonal/>
    </border>
    <border>
      <left style="medium">
        <color indexed="64"/>
      </left>
      <right style="medium">
        <color rgb="FF7F7F7F"/>
      </right>
      <top/>
      <bottom/>
      <diagonal/>
    </border>
    <border>
      <left/>
      <right/>
      <top/>
      <bottom style="medium">
        <color indexed="64"/>
      </bottom>
      <diagonal/>
    </border>
    <border>
      <left/>
      <right style="medium">
        <color indexed="64"/>
      </right>
      <top style="double">
        <color rgb="FF7F7F7F"/>
      </top>
      <bottom style="medium">
        <color indexed="64"/>
      </bottom>
      <diagonal/>
    </border>
  </borders>
  <cellStyleXfs count="11">
    <xf numFmtId="0" fontId="0" fillId="0" borderId="0"/>
    <xf numFmtId="44" fontId="4" fillId="0" borderId="0" applyFon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xf numFmtId="164" fontId="7" fillId="0" borderId="0" applyFont="0" applyFill="0" applyBorder="0" applyAlignment="0" applyProtection="0"/>
    <xf numFmtId="43" fontId="4" fillId="0" borderId="0" applyFont="0" applyFill="0" applyBorder="0" applyAlignment="0" applyProtection="0"/>
    <xf numFmtId="0" fontId="22" fillId="0" borderId="0"/>
    <xf numFmtId="0" fontId="30" fillId="0" borderId="0"/>
    <xf numFmtId="0" fontId="7" fillId="0" borderId="0"/>
    <xf numFmtId="44" fontId="4" fillId="0" borderId="0" applyFont="0" applyFill="0" applyBorder="0" applyAlignment="0" applyProtection="0"/>
    <xf numFmtId="43" fontId="4" fillId="0" borderId="0" applyFont="0" applyFill="0" applyBorder="0" applyAlignment="0" applyProtection="0"/>
  </cellStyleXfs>
  <cellXfs count="563">
    <xf numFmtId="0" fontId="0" fillId="0" borderId="0" xfId="0"/>
    <xf numFmtId="0" fontId="6" fillId="2" borderId="1" xfId="3" applyNumberFormat="1" applyFont="1" applyFill="1" applyBorder="1" applyAlignment="1">
      <alignment horizontal="center" vertical="center" wrapText="1"/>
    </xf>
    <xf numFmtId="9" fontId="9" fillId="0" borderId="0" xfId="2" applyFont="1" applyFill="1" applyAlignment="1">
      <alignment horizontal="center" vertical="center" wrapText="1"/>
    </xf>
    <xf numFmtId="0" fontId="9" fillId="0" borderId="0" xfId="0" applyFont="1" applyAlignment="1">
      <alignment horizontal="left" vertical="center" wrapText="1"/>
    </xf>
    <xf numFmtId="44" fontId="10" fillId="0" borderId="0" xfId="1" applyFont="1" applyFill="1" applyAlignment="1">
      <alignment horizontal="right" vertical="center" wrapText="1"/>
    </xf>
    <xf numFmtId="44" fontId="9" fillId="0" borderId="0" xfId="0" applyNumberFormat="1" applyFont="1" applyAlignment="1">
      <alignment horizontal="left" vertical="center" wrapText="1"/>
    </xf>
    <xf numFmtId="44" fontId="10" fillId="0" borderId="0" xfId="1" applyFont="1" applyFill="1" applyAlignment="1">
      <alignment horizontal="right"/>
    </xf>
    <xf numFmtId="0" fontId="10" fillId="0" borderId="0" xfId="0" applyFont="1"/>
    <xf numFmtId="9" fontId="10" fillId="0" borderId="0" xfId="2" applyFont="1" applyFill="1" applyAlignment="1">
      <alignment horizontal="center"/>
    </xf>
    <xf numFmtId="44" fontId="0" fillId="0" borderId="0" xfId="1" applyFont="1"/>
    <xf numFmtId="0" fontId="0" fillId="0" borderId="0" xfId="1" applyNumberFormat="1" applyFont="1"/>
    <xf numFmtId="44" fontId="0" fillId="0" borderId="0" xfId="0" applyNumberFormat="1"/>
    <xf numFmtId="0" fontId="0" fillId="0" borderId="0" xfId="0" applyAlignment="1">
      <alignment horizontal="center" vertical="center"/>
    </xf>
    <xf numFmtId="0" fontId="20" fillId="6" borderId="29" xfId="0" applyFont="1" applyFill="1" applyBorder="1" applyAlignment="1">
      <alignment horizontal="left" vertical="center" wrapText="1"/>
    </xf>
    <xf numFmtId="167" fontId="20" fillId="6" borderId="30" xfId="0" applyNumberFormat="1" applyFont="1" applyFill="1" applyBorder="1" applyAlignment="1">
      <alignment horizontal="center" vertical="center"/>
    </xf>
    <xf numFmtId="44" fontId="24" fillId="7" borderId="1" xfId="1" applyFont="1" applyFill="1" applyBorder="1" applyAlignment="1">
      <alignment horizontal="left" vertical="center"/>
    </xf>
    <xf numFmtId="167" fontId="0" fillId="0" borderId="0" xfId="0" applyNumberFormat="1"/>
    <xf numFmtId="167" fontId="20" fillId="0" borderId="0" xfId="0" applyNumberFormat="1" applyFont="1" applyAlignment="1">
      <alignment vertical="top"/>
    </xf>
    <xf numFmtId="0" fontId="17" fillId="0" borderId="22" xfId="0" applyFont="1" applyBorder="1" applyAlignment="1">
      <alignment horizontal="right"/>
    </xf>
    <xf numFmtId="0" fontId="20" fillId="6" borderId="1" xfId="0" applyFont="1" applyFill="1" applyBorder="1" applyAlignment="1">
      <alignment vertical="center" wrapText="1"/>
    </xf>
    <xf numFmtId="167" fontId="20" fillId="6" borderId="31" xfId="0" applyNumberFormat="1" applyFont="1" applyFill="1" applyBorder="1" applyAlignment="1">
      <alignment horizontal="center" vertical="center"/>
    </xf>
    <xf numFmtId="167" fontId="25" fillId="0" borderId="0" xfId="0" applyNumberFormat="1" applyFont="1" applyAlignment="1">
      <alignment horizontal="center"/>
    </xf>
    <xf numFmtId="169" fontId="0" fillId="0" borderId="0" xfId="2" applyNumberFormat="1" applyFont="1"/>
    <xf numFmtId="167" fontId="26" fillId="0" borderId="0" xfId="0" applyNumberFormat="1" applyFont="1"/>
    <xf numFmtId="44" fontId="16" fillId="0" borderId="20" xfId="1" applyFont="1" applyFill="1" applyBorder="1" applyAlignment="1">
      <alignment horizontal="left" vertical="center"/>
    </xf>
    <xf numFmtId="167" fontId="27" fillId="0" borderId="19" xfId="0" applyNumberFormat="1" applyFont="1" applyBorder="1" applyAlignment="1">
      <alignment vertical="center" wrapText="1"/>
    </xf>
    <xf numFmtId="44" fontId="28" fillId="8" borderId="1" xfId="1" applyFont="1" applyFill="1" applyBorder="1" applyAlignment="1">
      <alignment horizontal="left" vertical="center"/>
    </xf>
    <xf numFmtId="0" fontId="18" fillId="0" borderId="0" xfId="0" applyFont="1" applyAlignment="1">
      <alignment vertical="center" textRotation="90"/>
    </xf>
    <xf numFmtId="44" fontId="16" fillId="0" borderId="0" xfId="1" applyFont="1" applyFill="1" applyBorder="1" applyAlignment="1">
      <alignment horizontal="left" vertical="center"/>
    </xf>
    <xf numFmtId="0" fontId="27" fillId="9" borderId="45" xfId="0" applyFont="1" applyFill="1" applyBorder="1" applyAlignment="1">
      <alignment vertical="top"/>
    </xf>
    <xf numFmtId="0" fontId="27" fillId="9" borderId="45" xfId="0" applyFont="1" applyFill="1" applyBorder="1"/>
    <xf numFmtId="0" fontId="0" fillId="0" borderId="0" xfId="0" applyAlignment="1">
      <alignment vertical="top"/>
    </xf>
    <xf numFmtId="0" fontId="29" fillId="0" borderId="0" xfId="0" applyFont="1" applyAlignment="1">
      <alignment vertical="top"/>
    </xf>
    <xf numFmtId="0" fontId="23" fillId="16" borderId="8" xfId="6" applyFont="1" applyFill="1" applyBorder="1" applyAlignment="1" applyProtection="1">
      <alignment horizontal="left" vertical="top"/>
      <protection locked="0"/>
    </xf>
    <xf numFmtId="0" fontId="23" fillId="16" borderId="39" xfId="6" applyFont="1" applyFill="1" applyBorder="1" applyAlignment="1" applyProtection="1">
      <alignment horizontal="left" vertical="top"/>
      <protection locked="0"/>
    </xf>
    <xf numFmtId="0" fontId="23" fillId="16" borderId="44" xfId="6" applyFont="1" applyFill="1" applyBorder="1" applyAlignment="1" applyProtection="1">
      <alignment horizontal="left" vertical="top"/>
      <protection locked="0"/>
    </xf>
    <xf numFmtId="0" fontId="23" fillId="16" borderId="43" xfId="6" applyFont="1" applyFill="1" applyBorder="1" applyAlignment="1" applyProtection="1">
      <alignment horizontal="left" vertical="top"/>
      <protection locked="0"/>
    </xf>
    <xf numFmtId="0" fontId="12" fillId="0" borderId="0" xfId="0" applyFont="1"/>
    <xf numFmtId="170" fontId="0" fillId="0" borderId="0" xfId="0" applyNumberFormat="1"/>
    <xf numFmtId="0" fontId="0" fillId="0" borderId="0" xfId="0" applyAlignment="1">
      <alignment wrapText="1"/>
    </xf>
    <xf numFmtId="0" fontId="31" fillId="0" borderId="0" xfId="0" applyFont="1" applyAlignment="1">
      <alignment vertical="top"/>
    </xf>
    <xf numFmtId="170" fontId="31" fillId="0" borderId="0" xfId="0" applyNumberFormat="1" applyFont="1" applyAlignment="1">
      <alignment vertical="top"/>
    </xf>
    <xf numFmtId="0" fontId="15" fillId="8" borderId="23" xfId="0" applyFont="1" applyFill="1" applyBorder="1" applyAlignment="1">
      <alignment horizontal="center" vertical="center"/>
    </xf>
    <xf numFmtId="9" fontId="15" fillId="8" borderId="4" xfId="0" applyNumberFormat="1" applyFont="1" applyFill="1" applyBorder="1" applyAlignment="1">
      <alignment horizontal="center" vertical="center"/>
    </xf>
    <xf numFmtId="0" fontId="12" fillId="17" borderId="5" xfId="0" applyFont="1" applyFill="1" applyBorder="1" applyAlignment="1">
      <alignment horizontal="center" vertical="center"/>
    </xf>
    <xf numFmtId="171" fontId="12" fillId="17" borderId="7" xfId="0" applyNumberFormat="1" applyFont="1" applyFill="1" applyBorder="1" applyAlignment="1">
      <alignment horizontal="center" vertical="center"/>
    </xf>
    <xf numFmtId="172" fontId="31" fillId="18" borderId="44" xfId="0" applyNumberFormat="1" applyFont="1" applyFill="1" applyBorder="1" applyAlignment="1">
      <alignment horizontal="center" vertical="center"/>
    </xf>
    <xf numFmtId="44" fontId="34" fillId="4" borderId="28" xfId="1" applyFont="1" applyFill="1" applyBorder="1" applyAlignment="1" applyProtection="1">
      <alignment vertical="center"/>
      <protection locked="0"/>
    </xf>
    <xf numFmtId="44" fontId="34" fillId="4" borderId="44" xfId="1" applyFont="1" applyFill="1" applyBorder="1" applyAlignment="1" applyProtection="1">
      <alignment vertical="center"/>
      <protection locked="0"/>
    </xf>
    <xf numFmtId="0" fontId="12" fillId="17" borderId="25" xfId="0" applyFont="1" applyFill="1" applyBorder="1" applyAlignment="1">
      <alignment horizontal="center" vertical="center"/>
    </xf>
    <xf numFmtId="171" fontId="12" fillId="17" borderId="26" xfId="0" applyNumberFormat="1" applyFont="1" applyFill="1" applyBorder="1" applyAlignment="1">
      <alignment horizontal="center" vertical="center"/>
    </xf>
    <xf numFmtId="172" fontId="31" fillId="18" borderId="43" xfId="0" applyNumberFormat="1" applyFont="1" applyFill="1" applyBorder="1" applyAlignment="1">
      <alignment horizontal="center" vertical="center"/>
    </xf>
    <xf numFmtId="44" fontId="34" fillId="4" borderId="42" xfId="1" applyFont="1" applyFill="1" applyBorder="1" applyAlignment="1" applyProtection="1">
      <alignment vertical="center"/>
      <protection locked="0"/>
    </xf>
    <xf numFmtId="44" fontId="34" fillId="4" borderId="43" xfId="1" applyFont="1" applyFill="1" applyBorder="1" applyAlignment="1" applyProtection="1">
      <alignment vertical="center"/>
      <protection locked="0"/>
    </xf>
    <xf numFmtId="172" fontId="10" fillId="19" borderId="37" xfId="0" applyNumberFormat="1" applyFont="1" applyFill="1" applyBorder="1" applyAlignment="1">
      <alignment horizontal="center" vertical="center"/>
    </xf>
    <xf numFmtId="0" fontId="12" fillId="17" borderId="1" xfId="0" applyFont="1" applyFill="1" applyBorder="1" applyAlignment="1">
      <alignment horizontal="center" vertical="center"/>
    </xf>
    <xf numFmtId="44" fontId="34" fillId="4" borderId="12" xfId="1" applyFont="1" applyFill="1" applyBorder="1" applyAlignment="1" applyProtection="1">
      <alignment vertical="center"/>
      <protection locked="0"/>
    </xf>
    <xf numFmtId="0" fontId="26" fillId="0" borderId="11" xfId="0" applyFont="1" applyBorder="1" applyAlignment="1">
      <alignment vertical="center"/>
    </xf>
    <xf numFmtId="44" fontId="34" fillId="4" borderId="1" xfId="1" applyFont="1" applyFill="1" applyBorder="1" applyAlignment="1" applyProtection="1">
      <alignment vertical="center"/>
      <protection locked="0"/>
    </xf>
    <xf numFmtId="0" fontId="35" fillId="0" borderId="0" xfId="0" applyFont="1"/>
    <xf numFmtId="0" fontId="38" fillId="5" borderId="25" xfId="8" applyFont="1" applyFill="1" applyBorder="1" applyAlignment="1" applyProtection="1">
      <alignment horizontal="left" vertical="center"/>
      <protection locked="0"/>
    </xf>
    <xf numFmtId="0" fontId="38" fillId="5" borderId="17" xfId="8" applyFont="1" applyFill="1" applyBorder="1" applyAlignment="1" applyProtection="1">
      <alignment horizontal="left" vertical="center"/>
      <protection locked="0"/>
    </xf>
    <xf numFmtId="170" fontId="39" fillId="5" borderId="17" xfId="8" applyNumberFormat="1" applyFont="1" applyFill="1" applyBorder="1" applyProtection="1">
      <protection locked="0"/>
    </xf>
    <xf numFmtId="172" fontId="39" fillId="5" borderId="17" xfId="8" applyNumberFormat="1" applyFont="1" applyFill="1" applyBorder="1" applyAlignment="1" applyProtection="1">
      <alignment horizontal="center" wrapText="1"/>
      <protection locked="0"/>
    </xf>
    <xf numFmtId="172" fontId="38" fillId="5" borderId="33" xfId="8" applyNumberFormat="1" applyFont="1" applyFill="1" applyBorder="1" applyAlignment="1" applyProtection="1">
      <alignment vertical="center" wrapText="1"/>
      <protection locked="0"/>
    </xf>
    <xf numFmtId="172" fontId="38" fillId="0" borderId="0" xfId="8" applyNumberFormat="1" applyFont="1" applyAlignment="1" applyProtection="1">
      <alignment vertical="center" wrapText="1"/>
      <protection locked="0"/>
    </xf>
    <xf numFmtId="0" fontId="0" fillId="0" borderId="0" xfId="0" quotePrefix="1"/>
    <xf numFmtId="10" fontId="0" fillId="0" borderId="0" xfId="2" applyNumberFormat="1" applyFont="1" applyFill="1" applyBorder="1"/>
    <xf numFmtId="9" fontId="0" fillId="0" borderId="0" xfId="2" applyFont="1" applyFill="1" applyBorder="1"/>
    <xf numFmtId="173" fontId="0" fillId="0" borderId="0" xfId="5" applyNumberFormat="1" applyFont="1" applyFill="1" applyBorder="1"/>
    <xf numFmtId="0" fontId="31" fillId="0" borderId="0" xfId="0" applyFont="1" applyAlignment="1">
      <alignment vertical="top" wrapText="1"/>
    </xf>
    <xf numFmtId="0" fontId="41" fillId="0" borderId="0" xfId="0" applyFont="1"/>
    <xf numFmtId="167" fontId="20" fillId="20" borderId="44" xfId="0" applyNumberFormat="1" applyFont="1" applyFill="1" applyBorder="1" applyAlignment="1">
      <alignment vertical="top"/>
    </xf>
    <xf numFmtId="167" fontId="20" fillId="20" borderId="20" xfId="0" applyNumberFormat="1" applyFont="1" applyFill="1" applyBorder="1" applyAlignment="1">
      <alignment horizontal="center" vertical="top"/>
    </xf>
    <xf numFmtId="167" fontId="20" fillId="20" borderId="44" xfId="0" applyNumberFormat="1" applyFont="1" applyFill="1" applyBorder="1" applyAlignment="1">
      <alignment horizontal="center" vertical="top"/>
    </xf>
    <xf numFmtId="167" fontId="20" fillId="20" borderId="44" xfId="0" applyNumberFormat="1" applyFont="1" applyFill="1" applyBorder="1" applyAlignment="1">
      <alignment vertical="top" wrapText="1"/>
    </xf>
    <xf numFmtId="167" fontId="20" fillId="20" borderId="11" xfId="0" applyNumberFormat="1" applyFont="1" applyFill="1" applyBorder="1" applyAlignment="1">
      <alignment vertical="top" wrapText="1"/>
    </xf>
    <xf numFmtId="167" fontId="15" fillId="20" borderId="29" xfId="0" applyNumberFormat="1" applyFont="1" applyFill="1" applyBorder="1" applyAlignment="1">
      <alignment vertical="center"/>
    </xf>
    <xf numFmtId="167" fontId="15" fillId="20" borderId="33" xfId="0" applyNumberFormat="1" applyFont="1" applyFill="1" applyBorder="1" applyAlignment="1">
      <alignment horizontal="left" vertical="center"/>
    </xf>
    <xf numFmtId="167" fontId="15" fillId="20" borderId="1" xfId="0" applyNumberFormat="1" applyFont="1" applyFill="1" applyBorder="1" applyAlignment="1">
      <alignment horizontal="left" vertical="center" wrapText="1"/>
    </xf>
    <xf numFmtId="167" fontId="15" fillId="20" borderId="20" xfId="0" applyNumberFormat="1" applyFont="1" applyFill="1" applyBorder="1" applyAlignment="1">
      <alignment horizontal="center" vertical="center"/>
    </xf>
    <xf numFmtId="167" fontId="42" fillId="20" borderId="1" xfId="0" applyNumberFormat="1" applyFont="1" applyFill="1" applyBorder="1" applyAlignment="1">
      <alignment vertical="center" wrapText="1"/>
    </xf>
    <xf numFmtId="167" fontId="15" fillId="20" borderId="1" xfId="0" applyNumberFormat="1" applyFont="1" applyFill="1" applyBorder="1" applyAlignment="1">
      <alignment vertical="center" wrapText="1"/>
    </xf>
    <xf numFmtId="167" fontId="20" fillId="22" borderId="29" xfId="0" applyNumberFormat="1" applyFont="1" applyFill="1" applyBorder="1" applyAlignment="1">
      <alignment vertical="center"/>
    </xf>
    <xf numFmtId="167" fontId="20" fillId="22" borderId="33" xfId="0" applyNumberFormat="1" applyFont="1" applyFill="1" applyBorder="1" applyAlignment="1">
      <alignment horizontal="left" vertical="center"/>
    </xf>
    <xf numFmtId="167" fontId="20" fillId="22" borderId="1" xfId="0" applyNumberFormat="1" applyFont="1" applyFill="1" applyBorder="1" applyAlignment="1">
      <alignment horizontal="left" vertical="center" wrapText="1"/>
    </xf>
    <xf numFmtId="167" fontId="20" fillId="22" borderId="20" xfId="0" applyNumberFormat="1" applyFont="1" applyFill="1" applyBorder="1" applyAlignment="1">
      <alignment horizontal="center" vertical="center"/>
    </xf>
    <xf numFmtId="167" fontId="21" fillId="22" borderId="1" xfId="0" applyNumberFormat="1" applyFont="1" applyFill="1" applyBorder="1" applyAlignment="1">
      <alignment vertical="center" wrapText="1"/>
    </xf>
    <xf numFmtId="167" fontId="20" fillId="22" borderId="1" xfId="0" applyNumberFormat="1" applyFont="1" applyFill="1" applyBorder="1" applyAlignment="1">
      <alignment vertical="center" wrapText="1"/>
    </xf>
    <xf numFmtId="167" fontId="20" fillId="22" borderId="44" xfId="0" applyNumberFormat="1" applyFont="1" applyFill="1" applyBorder="1" applyAlignment="1">
      <alignment vertical="top"/>
    </xf>
    <xf numFmtId="167" fontId="20" fillId="22" borderId="20" xfId="0" applyNumberFormat="1" applyFont="1" applyFill="1" applyBorder="1" applyAlignment="1">
      <alignment horizontal="center" vertical="top"/>
    </xf>
    <xf numFmtId="167" fontId="20" fillId="22" borderId="44" xfId="0" applyNumberFormat="1" applyFont="1" applyFill="1" applyBorder="1" applyAlignment="1">
      <alignment horizontal="center" vertical="top"/>
    </xf>
    <xf numFmtId="167" fontId="20" fillId="22" borderId="44" xfId="0" applyNumberFormat="1" applyFont="1" applyFill="1" applyBorder="1" applyAlignment="1">
      <alignment vertical="top" wrapText="1"/>
    </xf>
    <xf numFmtId="167" fontId="20" fillId="22" borderId="11" xfId="0" applyNumberFormat="1" applyFont="1" applyFill="1" applyBorder="1" applyAlignment="1">
      <alignment horizontal="left" vertical="top" wrapText="1"/>
    </xf>
    <xf numFmtId="0" fontId="23" fillId="0" borderId="44" xfId="6" applyFont="1" applyBorder="1" applyAlignment="1" applyProtection="1">
      <alignment horizontal="left" vertical="top"/>
      <protection locked="0"/>
    </xf>
    <xf numFmtId="0" fontId="23" fillId="0" borderId="43" xfId="6" applyFont="1" applyBorder="1" applyAlignment="1" applyProtection="1">
      <alignment horizontal="left" vertical="top"/>
      <protection locked="0"/>
    </xf>
    <xf numFmtId="170" fontId="36" fillId="0" borderId="6" xfId="8" applyNumberFormat="1" applyFont="1" applyBorder="1" applyProtection="1">
      <protection locked="0"/>
    </xf>
    <xf numFmtId="172" fontId="36" fillId="0" borderId="6" xfId="8" applyNumberFormat="1" applyFont="1" applyBorder="1" applyAlignment="1" applyProtection="1">
      <alignment horizontal="center" wrapText="1"/>
      <protection locked="0"/>
    </xf>
    <xf numFmtId="172" fontId="36" fillId="0" borderId="7" xfId="8" applyNumberFormat="1" applyFont="1" applyBorder="1" applyAlignment="1" applyProtection="1">
      <alignment wrapText="1"/>
      <protection locked="0"/>
    </xf>
    <xf numFmtId="170" fontId="37" fillId="0" borderId="17" xfId="8" applyNumberFormat="1" applyFont="1" applyBorder="1" applyProtection="1">
      <protection locked="0"/>
    </xf>
    <xf numFmtId="172" fontId="37" fillId="0" borderId="17" xfId="8" applyNumberFormat="1" applyFont="1" applyBorder="1" applyAlignment="1" applyProtection="1">
      <alignment horizontal="center" wrapText="1"/>
      <protection locked="0"/>
    </xf>
    <xf numFmtId="172" fontId="37" fillId="0" borderId="17" xfId="8" applyNumberFormat="1" applyFont="1" applyBorder="1" applyAlignment="1" applyProtection="1">
      <alignment wrapText="1"/>
      <protection locked="0"/>
    </xf>
    <xf numFmtId="172" fontId="37" fillId="0" borderId="26" xfId="8" applyNumberFormat="1" applyFont="1" applyBorder="1" applyAlignment="1" applyProtection="1">
      <alignment wrapText="1"/>
      <protection locked="0"/>
    </xf>
    <xf numFmtId="0" fontId="38" fillId="0" borderId="25" xfId="8" applyFont="1" applyBorder="1" applyAlignment="1" applyProtection="1">
      <alignment horizontal="left" vertical="center"/>
      <protection locked="0"/>
    </xf>
    <xf numFmtId="0" fontId="38" fillId="0" borderId="17" xfId="8" applyFont="1" applyBorder="1" applyAlignment="1" applyProtection="1">
      <alignment horizontal="left" vertical="center"/>
      <protection locked="0"/>
    </xf>
    <xf numFmtId="170" fontId="39" fillId="0" borderId="17" xfId="8" applyNumberFormat="1" applyFont="1" applyBorder="1" applyProtection="1">
      <protection locked="0"/>
    </xf>
    <xf numFmtId="172" fontId="39" fillId="0" borderId="17" xfId="8" applyNumberFormat="1" applyFont="1" applyBorder="1" applyAlignment="1" applyProtection="1">
      <alignment horizontal="center" wrapText="1"/>
      <protection locked="0"/>
    </xf>
    <xf numFmtId="172" fontId="38" fillId="0" borderId="33" xfId="8" applyNumberFormat="1" applyFont="1" applyBorder="1" applyAlignment="1" applyProtection="1">
      <alignment vertical="center" wrapText="1"/>
      <protection locked="0"/>
    </xf>
    <xf numFmtId="167" fontId="8" fillId="20" borderId="29" xfId="0" applyNumberFormat="1" applyFont="1" applyFill="1" applyBorder="1" applyAlignment="1">
      <alignment vertical="center"/>
    </xf>
    <xf numFmtId="0" fontId="36" fillId="21" borderId="5" xfId="0" applyFont="1" applyFill="1" applyBorder="1"/>
    <xf numFmtId="0" fontId="36" fillId="21" borderId="9" xfId="0" applyFont="1" applyFill="1" applyBorder="1"/>
    <xf numFmtId="0" fontId="36" fillId="0" borderId="9" xfId="0" applyFont="1" applyBorder="1"/>
    <xf numFmtId="2" fontId="23" fillId="0" borderId="9" xfId="0" applyNumberFormat="1" applyFont="1" applyBorder="1" applyAlignment="1">
      <alignment horizontal="left"/>
    </xf>
    <xf numFmtId="49" fontId="23" fillId="0" borderId="9" xfId="0" applyNumberFormat="1" applyFont="1" applyBorder="1" applyAlignment="1">
      <alignment horizontal="right"/>
    </xf>
    <xf numFmtId="2" fontId="23" fillId="0" borderId="9" xfId="0" applyNumberFormat="1" applyFont="1" applyBorder="1"/>
    <xf numFmtId="166" fontId="23" fillId="0" borderId="9" xfId="0" applyNumberFormat="1" applyFont="1" applyBorder="1" applyAlignment="1">
      <alignment horizontal="right"/>
    </xf>
    <xf numFmtId="44" fontId="23" fillId="0" borderId="10" xfId="1" applyFont="1" applyFill="1" applyBorder="1" applyAlignment="1" applyProtection="1">
      <alignment horizontal="right"/>
    </xf>
    <xf numFmtId="44" fontId="23" fillId="0" borderId="9" xfId="1" applyFont="1" applyFill="1" applyBorder="1" applyAlignment="1" applyProtection="1">
      <alignment horizontal="right"/>
    </xf>
    <xf numFmtId="2" fontId="49" fillId="0" borderId="9" xfId="0" applyNumberFormat="1" applyFont="1" applyBorder="1" applyAlignment="1">
      <alignment horizontal="left"/>
    </xf>
    <xf numFmtId="166" fontId="49" fillId="0" borderId="9" xfId="0" applyNumberFormat="1" applyFont="1" applyBorder="1" applyAlignment="1">
      <alignment horizontal="right"/>
    </xf>
    <xf numFmtId="0" fontId="36" fillId="0" borderId="9" xfId="0" quotePrefix="1" applyFont="1" applyBorder="1"/>
    <xf numFmtId="166" fontId="36" fillId="0" borderId="9" xfId="0" applyNumberFormat="1" applyFont="1" applyBorder="1" applyAlignment="1">
      <alignment horizontal="right"/>
    </xf>
    <xf numFmtId="0" fontId="51" fillId="20" borderId="8" xfId="0" applyFont="1" applyFill="1" applyBorder="1"/>
    <xf numFmtId="0" fontId="51" fillId="20" borderId="9" xfId="0" quotePrefix="1" applyFont="1" applyFill="1" applyBorder="1"/>
    <xf numFmtId="2" fontId="51" fillId="20" borderId="9" xfId="0" applyNumberFormat="1" applyFont="1" applyFill="1" applyBorder="1" applyAlignment="1">
      <alignment horizontal="left"/>
    </xf>
    <xf numFmtId="49" fontId="51" fillId="20" borderId="9" xfId="0" applyNumberFormat="1" applyFont="1" applyFill="1" applyBorder="1" applyAlignment="1">
      <alignment horizontal="right"/>
    </xf>
    <xf numFmtId="2" fontId="51" fillId="20" borderId="9" xfId="0" applyNumberFormat="1" applyFont="1" applyFill="1" applyBorder="1"/>
    <xf numFmtId="166" fontId="51" fillId="20" borderId="9" xfId="0" applyNumberFormat="1" applyFont="1" applyFill="1" applyBorder="1" applyAlignment="1">
      <alignment horizontal="right"/>
    </xf>
    <xf numFmtId="2" fontId="51" fillId="20" borderId="9" xfId="0" applyNumberFormat="1" applyFont="1" applyFill="1" applyBorder="1" applyAlignment="1">
      <alignment horizontal="right"/>
    </xf>
    <xf numFmtId="2" fontId="36" fillId="0" borderId="9" xfId="0" applyNumberFormat="1" applyFont="1" applyBorder="1" applyAlignment="1">
      <alignment horizontal="left"/>
    </xf>
    <xf numFmtId="49" fontId="36" fillId="0" borderId="9" xfId="0" applyNumberFormat="1" applyFont="1" applyBorder="1" applyAlignment="1">
      <alignment horizontal="right"/>
    </xf>
    <xf numFmtId="0" fontId="48" fillId="26" borderId="1" xfId="3" applyNumberFormat="1" applyFont="1" applyFill="1" applyBorder="1" applyAlignment="1">
      <alignment horizontal="center" vertical="center" wrapText="1"/>
    </xf>
    <xf numFmtId="165" fontId="11" fillId="20" borderId="15" xfId="4" applyNumberFormat="1" applyFont="1" applyFill="1" applyBorder="1" applyAlignment="1" applyProtection="1">
      <alignment horizontal="center" vertical="center" wrapText="1"/>
      <protection locked="0" hidden="1"/>
    </xf>
    <xf numFmtId="165" fontId="11" fillId="20" borderId="2" xfId="4" applyNumberFormat="1" applyFont="1" applyFill="1" applyBorder="1" applyAlignment="1" applyProtection="1">
      <alignment horizontal="center" vertical="center" wrapText="1"/>
      <protection locked="0" hidden="1"/>
    </xf>
    <xf numFmtId="49" fontId="11" fillId="20" borderId="3" xfId="4" applyNumberFormat="1" applyFont="1" applyFill="1" applyBorder="1" applyAlignment="1" applyProtection="1">
      <alignment horizontal="center" vertical="center" wrapText="1"/>
      <protection locked="0" hidden="1"/>
    </xf>
    <xf numFmtId="170" fontId="11" fillId="20" borderId="2" xfId="4" applyNumberFormat="1" applyFont="1" applyFill="1" applyBorder="1" applyAlignment="1" applyProtection="1">
      <alignment horizontal="center" vertical="center" wrapText="1"/>
      <protection locked="0" hidden="1"/>
    </xf>
    <xf numFmtId="49" fontId="11" fillId="20" borderId="4" xfId="4" applyNumberFormat="1" applyFont="1" applyFill="1" applyBorder="1" applyAlignment="1" applyProtection="1">
      <alignment horizontal="center" vertical="center" wrapText="1"/>
      <protection locked="0" hidden="1"/>
    </xf>
    <xf numFmtId="165" fontId="11" fillId="23" borderId="15" xfId="4" applyNumberFormat="1" applyFont="1" applyFill="1" applyBorder="1" applyAlignment="1" applyProtection="1">
      <alignment horizontal="center" vertical="center" wrapText="1"/>
      <protection locked="0" hidden="1"/>
    </xf>
    <xf numFmtId="165" fontId="11" fillId="23" borderId="2" xfId="4" applyNumberFormat="1" applyFont="1" applyFill="1" applyBorder="1" applyAlignment="1" applyProtection="1">
      <alignment horizontal="center" vertical="center" wrapText="1"/>
      <protection locked="0" hidden="1"/>
    </xf>
    <xf numFmtId="49" fontId="11" fillId="23" borderId="3" xfId="4" applyNumberFormat="1" applyFont="1" applyFill="1" applyBorder="1" applyAlignment="1" applyProtection="1">
      <alignment horizontal="center" vertical="center" wrapText="1"/>
      <protection locked="0" hidden="1"/>
    </xf>
    <xf numFmtId="170" fontId="11" fillId="23" borderId="2" xfId="4" applyNumberFormat="1" applyFont="1" applyFill="1" applyBorder="1" applyAlignment="1" applyProtection="1">
      <alignment horizontal="center" vertical="center" wrapText="1"/>
      <protection locked="0" hidden="1"/>
    </xf>
    <xf numFmtId="49" fontId="11" fillId="23" borderId="4" xfId="4" applyNumberFormat="1" applyFont="1" applyFill="1" applyBorder="1" applyAlignment="1" applyProtection="1">
      <alignment horizontal="center" vertical="center" wrapText="1"/>
      <protection locked="0" hidden="1"/>
    </xf>
    <xf numFmtId="0" fontId="46" fillId="0" borderId="0" xfId="0" applyFont="1"/>
    <xf numFmtId="44" fontId="46" fillId="0" borderId="0" xfId="1" applyFont="1"/>
    <xf numFmtId="165" fontId="11" fillId="3" borderId="1" xfId="4" applyNumberFormat="1" applyFont="1" applyFill="1" applyBorder="1" applyAlignment="1" applyProtection="1">
      <alignment horizontal="right" vertical="center" wrapText="1"/>
      <protection locked="0" hidden="1"/>
    </xf>
    <xf numFmtId="44" fontId="11" fillId="3" borderId="1" xfId="1" applyFont="1" applyFill="1" applyBorder="1" applyAlignment="1" applyProtection="1">
      <alignment horizontal="center" vertical="center" wrapText="1"/>
      <protection locked="0" hidden="1"/>
    </xf>
    <xf numFmtId="165" fontId="11" fillId="3" borderId="1" xfId="4" applyNumberFormat="1" applyFont="1" applyFill="1" applyBorder="1" applyAlignment="1" applyProtection="1">
      <alignment horizontal="center" vertical="center" wrapText="1"/>
      <protection locked="0" hidden="1"/>
    </xf>
    <xf numFmtId="44" fontId="36" fillId="4" borderId="56" xfId="1" applyFont="1" applyFill="1" applyBorder="1" applyAlignment="1" applyProtection="1">
      <alignment horizontal="right" vertical="center"/>
      <protection locked="0"/>
    </xf>
    <xf numFmtId="44" fontId="36" fillId="4" borderId="59" xfId="1" applyFont="1" applyFill="1" applyBorder="1" applyAlignment="1" applyProtection="1">
      <alignment horizontal="right" vertical="center"/>
      <protection locked="0"/>
    </xf>
    <xf numFmtId="44" fontId="36" fillId="4" borderId="62" xfId="1" applyFont="1" applyFill="1" applyBorder="1" applyAlignment="1" applyProtection="1">
      <alignment horizontal="right" vertical="center"/>
      <protection locked="0"/>
    </xf>
    <xf numFmtId="0" fontId="60" fillId="23" borderId="45" xfId="3" applyFont="1" applyFill="1" applyBorder="1" applyAlignment="1">
      <alignment vertical="center"/>
    </xf>
    <xf numFmtId="0" fontId="60" fillId="24" borderId="45" xfId="3" applyFont="1" applyFill="1" applyBorder="1" applyAlignment="1">
      <alignment vertical="center"/>
    </xf>
    <xf numFmtId="0" fontId="60" fillId="13" borderId="16" xfId="3" applyFont="1" applyFill="1" applyBorder="1" applyAlignment="1">
      <alignment vertical="top"/>
    </xf>
    <xf numFmtId="0" fontId="13" fillId="10" borderId="45" xfId="0" applyFont="1" applyFill="1" applyBorder="1" applyAlignment="1">
      <alignment wrapText="1"/>
    </xf>
    <xf numFmtId="0" fontId="46" fillId="0" borderId="0" xfId="1" applyNumberFormat="1" applyFont="1"/>
    <xf numFmtId="44" fontId="46" fillId="0" borderId="0" xfId="0" applyNumberFormat="1" applyFont="1"/>
    <xf numFmtId="0" fontId="46" fillId="0" borderId="0" xfId="0" applyFont="1" applyAlignment="1">
      <alignment horizontal="center" vertical="center"/>
    </xf>
    <xf numFmtId="168" fontId="46" fillId="0" borderId="0" xfId="5" applyNumberFormat="1" applyFont="1" applyBorder="1" applyAlignment="1">
      <alignment vertical="top"/>
    </xf>
    <xf numFmtId="44" fontId="46" fillId="0" borderId="0" xfId="1" applyFont="1" applyBorder="1"/>
    <xf numFmtId="167" fontId="46" fillId="0" borderId="0" xfId="0" applyNumberFormat="1" applyFont="1"/>
    <xf numFmtId="167" fontId="46" fillId="0" borderId="20" xfId="0" applyNumberFormat="1" applyFont="1" applyBorder="1"/>
    <xf numFmtId="0" fontId="46" fillId="0" borderId="0" xfId="0" applyFont="1" applyAlignment="1">
      <alignment horizontal="right"/>
    </xf>
    <xf numFmtId="44" fontId="46" fillId="16" borderId="44" xfId="0" applyNumberFormat="1" applyFont="1" applyFill="1" applyBorder="1" applyAlignment="1">
      <alignment horizontal="right"/>
    </xf>
    <xf numFmtId="44" fontId="46" fillId="16" borderId="43" xfId="0" applyNumberFormat="1" applyFont="1" applyFill="1" applyBorder="1" applyAlignment="1">
      <alignment horizontal="right"/>
    </xf>
    <xf numFmtId="167" fontId="46" fillId="0" borderId="0" xfId="0" applyNumberFormat="1" applyFont="1" applyAlignment="1">
      <alignment horizontal="right"/>
    </xf>
    <xf numFmtId="169" fontId="46" fillId="0" borderId="0" xfId="2" applyNumberFormat="1" applyFont="1"/>
    <xf numFmtId="44" fontId="46" fillId="0" borderId="44" xfId="0" applyNumberFormat="1" applyFont="1" applyBorder="1" applyAlignment="1">
      <alignment horizontal="right"/>
    </xf>
    <xf numFmtId="44" fontId="46" fillId="0" borderId="43" xfId="0" applyNumberFormat="1" applyFont="1" applyBorder="1" applyAlignment="1">
      <alignment horizontal="right"/>
    </xf>
    <xf numFmtId="0" fontId="56" fillId="0" borderId="0" xfId="0" applyFont="1"/>
    <xf numFmtId="0" fontId="62" fillId="0" borderId="64" xfId="0" applyFont="1" applyBorder="1" applyAlignment="1">
      <alignment vertical="center" wrapText="1"/>
    </xf>
    <xf numFmtId="0" fontId="62" fillId="0" borderId="64" xfId="0" applyFont="1" applyBorder="1" applyAlignment="1">
      <alignment vertical="center"/>
    </xf>
    <xf numFmtId="0" fontId="12" fillId="10" borderId="45" xfId="0" applyFont="1" applyFill="1" applyBorder="1" applyAlignment="1">
      <alignment vertical="center"/>
    </xf>
    <xf numFmtId="0" fontId="60" fillId="11" borderId="45" xfId="3" applyFont="1" applyFill="1" applyBorder="1" applyAlignment="1">
      <alignment vertical="center"/>
    </xf>
    <xf numFmtId="0" fontId="60" fillId="12" borderId="45" xfId="3" applyFont="1" applyFill="1" applyBorder="1" applyAlignment="1">
      <alignment vertical="center"/>
    </xf>
    <xf numFmtId="0" fontId="32" fillId="14" borderId="45" xfId="3" applyFont="1" applyFill="1" applyBorder="1" applyAlignment="1">
      <alignment vertical="center"/>
    </xf>
    <xf numFmtId="0" fontId="65" fillId="15" borderId="45" xfId="3" applyFont="1" applyFill="1" applyBorder="1" applyAlignment="1">
      <alignment vertical="center" wrapText="1"/>
    </xf>
    <xf numFmtId="0" fontId="66" fillId="0" borderId="45" xfId="3" applyFont="1" applyBorder="1" applyAlignment="1">
      <alignment vertical="center"/>
    </xf>
    <xf numFmtId="0" fontId="54" fillId="0" borderId="0" xfId="0" applyFont="1"/>
    <xf numFmtId="165" fontId="53" fillId="3" borderId="65" xfId="4" applyNumberFormat="1" applyFont="1" applyFill="1" applyBorder="1" applyAlignment="1" applyProtection="1">
      <alignment horizontal="center" vertical="center" wrapText="1"/>
      <protection locked="0" hidden="1"/>
    </xf>
    <xf numFmtId="44" fontId="53" fillId="3" borderId="1" xfId="1" applyFont="1" applyFill="1" applyBorder="1" applyAlignment="1" applyProtection="1">
      <alignment horizontal="center" vertical="center" wrapText="1"/>
      <protection locked="0" hidden="1"/>
    </xf>
    <xf numFmtId="165" fontId="53" fillId="3" borderId="11" xfId="4" applyNumberFormat="1" applyFont="1" applyFill="1" applyBorder="1" applyAlignment="1" applyProtection="1">
      <alignment horizontal="center" vertical="center" wrapText="1"/>
      <protection locked="0" hidden="1"/>
    </xf>
    <xf numFmtId="44" fontId="55" fillId="4" borderId="66" xfId="1" applyFont="1" applyFill="1" applyBorder="1" applyAlignment="1" applyProtection="1">
      <alignment horizontal="right" vertical="center"/>
      <protection locked="0"/>
    </xf>
    <xf numFmtId="0" fontId="55" fillId="0" borderId="48" xfId="0" applyFont="1" applyBorder="1" applyAlignment="1">
      <alignment vertical="center" wrapText="1"/>
    </xf>
    <xf numFmtId="44" fontId="55" fillId="4" borderId="58" xfId="1" applyFont="1" applyFill="1" applyBorder="1" applyAlignment="1" applyProtection="1">
      <alignment horizontal="right" vertical="center"/>
      <protection locked="0"/>
    </xf>
    <xf numFmtId="0" fontId="55" fillId="3" borderId="48" xfId="0" applyFont="1" applyFill="1" applyBorder="1" applyAlignment="1">
      <alignment vertical="center"/>
    </xf>
    <xf numFmtId="0" fontId="55" fillId="3" borderId="48" xfId="0" applyFont="1" applyFill="1" applyBorder="1" applyAlignment="1">
      <alignment vertical="center" wrapText="1"/>
    </xf>
    <xf numFmtId="44" fontId="55" fillId="3" borderId="58" xfId="1" applyFont="1" applyFill="1" applyBorder="1" applyAlignment="1" applyProtection="1">
      <alignment horizontal="right" vertical="center"/>
      <protection locked="0"/>
    </xf>
    <xf numFmtId="44" fontId="55" fillId="4" borderId="67" xfId="1" applyFont="1" applyFill="1" applyBorder="1" applyAlignment="1" applyProtection="1">
      <alignment horizontal="right" vertical="center"/>
      <protection locked="0"/>
    </xf>
    <xf numFmtId="44" fontId="55" fillId="4" borderId="68" xfId="1" applyFont="1" applyFill="1" applyBorder="1" applyAlignment="1" applyProtection="1">
      <alignment horizontal="right" vertical="center"/>
      <protection locked="0"/>
    </xf>
    <xf numFmtId="0" fontId="55" fillId="0" borderId="43" xfId="0" applyFont="1" applyBorder="1" applyAlignment="1">
      <alignment vertical="center"/>
    </xf>
    <xf numFmtId="0" fontId="52" fillId="0" borderId="0" xfId="0" applyFont="1"/>
    <xf numFmtId="0" fontId="56" fillId="0" borderId="0" xfId="0" quotePrefix="1" applyFont="1"/>
    <xf numFmtId="0" fontId="57" fillId="0" borderId="27" xfId="0" applyFont="1" applyBorder="1" applyAlignment="1">
      <alignment vertical="center" wrapText="1"/>
    </xf>
    <xf numFmtId="0" fontId="57" fillId="0" borderId="48" xfId="0" applyFont="1" applyBorder="1" applyAlignment="1">
      <alignment vertical="center" wrapText="1"/>
    </xf>
    <xf numFmtId="0" fontId="57" fillId="0" borderId="37" xfId="0" applyFont="1" applyBorder="1" applyAlignment="1">
      <alignment vertical="center"/>
    </xf>
    <xf numFmtId="0" fontId="57" fillId="0" borderId="41" xfId="0" applyFont="1" applyBorder="1" applyAlignment="1">
      <alignment vertical="center"/>
    </xf>
    <xf numFmtId="0" fontId="47" fillId="0" borderId="55" xfId="0" applyFont="1" applyBorder="1" applyAlignment="1">
      <alignment horizontal="right" vertical="center"/>
    </xf>
    <xf numFmtId="0" fontId="47" fillId="0" borderId="58" xfId="0" applyFont="1" applyBorder="1" applyAlignment="1">
      <alignment horizontal="right" vertical="center"/>
    </xf>
    <xf numFmtId="0" fontId="47" fillId="0" borderId="61" xfId="0" applyFont="1" applyBorder="1" applyAlignment="1">
      <alignment horizontal="right" vertical="center"/>
    </xf>
    <xf numFmtId="0" fontId="47" fillId="0" borderId="57" xfId="0" applyFont="1" applyBorder="1" applyAlignment="1">
      <alignment vertical="center"/>
    </xf>
    <xf numFmtId="0" fontId="47" fillId="0" borderId="60" xfId="0" applyFont="1" applyBorder="1" applyAlignment="1">
      <alignment vertical="center"/>
    </xf>
    <xf numFmtId="0" fontId="47" fillId="0" borderId="63" xfId="0" applyFont="1" applyBorder="1" applyAlignment="1">
      <alignment vertical="center"/>
    </xf>
    <xf numFmtId="0" fontId="57" fillId="3" borderId="37" xfId="0" applyFont="1" applyFill="1" applyBorder="1" applyAlignment="1">
      <alignment vertical="center"/>
    </xf>
    <xf numFmtId="0" fontId="36" fillId="27" borderId="5" xfId="0" applyFont="1" applyFill="1" applyBorder="1"/>
    <xf numFmtId="0" fontId="51" fillId="28" borderId="8" xfId="0" applyFont="1" applyFill="1" applyBorder="1"/>
    <xf numFmtId="0" fontId="51" fillId="28" borderId="9" xfId="0" quotePrefix="1" applyFont="1" applyFill="1" applyBorder="1"/>
    <xf numFmtId="2" fontId="51" fillId="28" borderId="9" xfId="0" applyNumberFormat="1" applyFont="1" applyFill="1" applyBorder="1" applyAlignment="1">
      <alignment horizontal="left"/>
    </xf>
    <xf numFmtId="49" fontId="51" fillId="28" borderId="9" xfId="0" applyNumberFormat="1" applyFont="1" applyFill="1" applyBorder="1" applyAlignment="1">
      <alignment horizontal="right"/>
    </xf>
    <xf numFmtId="2" fontId="51" fillId="28" borderId="9" xfId="0" applyNumberFormat="1" applyFont="1" applyFill="1" applyBorder="1"/>
    <xf numFmtId="166" fontId="51" fillId="28" borderId="9" xfId="0" applyNumberFormat="1" applyFont="1" applyFill="1" applyBorder="1" applyAlignment="1">
      <alignment horizontal="right"/>
    </xf>
    <xf numFmtId="44" fontId="51" fillId="28" borderId="9" xfId="1" applyFont="1" applyFill="1" applyBorder="1" applyAlignment="1" applyProtection="1">
      <alignment horizontal="right"/>
    </xf>
    <xf numFmtId="2" fontId="51" fillId="28" borderId="9" xfId="0" applyNumberFormat="1" applyFont="1" applyFill="1" applyBorder="1" applyAlignment="1">
      <alignment horizontal="right"/>
    </xf>
    <xf numFmtId="44" fontId="10" fillId="28" borderId="0" xfId="1" applyFont="1" applyFill="1" applyAlignment="1">
      <alignment horizontal="right" vertical="center" wrapText="1"/>
    </xf>
    <xf numFmtId="0" fontId="9" fillId="28" borderId="0" xfId="0" applyFont="1" applyFill="1" applyAlignment="1">
      <alignment horizontal="left" vertical="center" wrapText="1"/>
    </xf>
    <xf numFmtId="0" fontId="36" fillId="0" borderId="6" xfId="0" applyFont="1" applyBorder="1"/>
    <xf numFmtId="2" fontId="23" fillId="0" borderId="6" xfId="0" applyNumberFormat="1" applyFont="1" applyBorder="1" applyAlignment="1">
      <alignment horizontal="left"/>
    </xf>
    <xf numFmtId="49" fontId="23" fillId="0" borderId="6" xfId="0" applyNumberFormat="1" applyFont="1" applyBorder="1" applyAlignment="1">
      <alignment horizontal="right"/>
    </xf>
    <xf numFmtId="2" fontId="23" fillId="0" borderId="6" xfId="0" applyNumberFormat="1" applyFont="1" applyBorder="1"/>
    <xf numFmtId="166" fontId="23" fillId="0" borderId="6" xfId="0" applyNumberFormat="1" applyFont="1" applyBorder="1" applyAlignment="1">
      <alignment horizontal="right"/>
    </xf>
    <xf numFmtId="0" fontId="51" fillId="28" borderId="25" xfId="0" applyFont="1" applyFill="1" applyBorder="1"/>
    <xf numFmtId="0" fontId="51" fillId="28" borderId="17" xfId="0" quotePrefix="1" applyFont="1" applyFill="1" applyBorder="1"/>
    <xf numFmtId="2" fontId="51" fillId="28" borderId="17" xfId="0" applyNumberFormat="1" applyFont="1" applyFill="1" applyBorder="1" applyAlignment="1">
      <alignment horizontal="left"/>
    </xf>
    <xf numFmtId="49" fontId="51" fillId="28" borderId="17" xfId="0" applyNumberFormat="1" applyFont="1" applyFill="1" applyBorder="1" applyAlignment="1">
      <alignment horizontal="right"/>
    </xf>
    <xf numFmtId="2" fontId="51" fillId="28" borderId="17" xfId="0" applyNumberFormat="1" applyFont="1" applyFill="1" applyBorder="1"/>
    <xf numFmtId="166" fontId="51" fillId="28" borderId="17" xfId="0" applyNumberFormat="1" applyFont="1" applyFill="1" applyBorder="1" applyAlignment="1">
      <alignment horizontal="right"/>
    </xf>
    <xf numFmtId="44" fontId="51" fillId="28" borderId="17" xfId="1" applyFont="1" applyFill="1" applyBorder="1" applyAlignment="1" applyProtection="1">
      <alignment horizontal="right"/>
    </xf>
    <xf numFmtId="2" fontId="51" fillId="28" borderId="17" xfId="0" applyNumberFormat="1" applyFont="1" applyFill="1" applyBorder="1" applyAlignment="1">
      <alignment horizontal="right"/>
    </xf>
    <xf numFmtId="0" fontId="36" fillId="27" borderId="8" xfId="0" applyFont="1" applyFill="1" applyBorder="1"/>
    <xf numFmtId="0" fontId="51" fillId="20" borderId="9" xfId="0" quotePrefix="1" applyFont="1" applyFill="1" applyBorder="1" applyAlignment="1">
      <alignment horizontal="right"/>
    </xf>
    <xf numFmtId="166" fontId="46" fillId="0" borderId="0" xfId="0" applyNumberFormat="1" applyFont="1"/>
    <xf numFmtId="2" fontId="46" fillId="0" borderId="0" xfId="0" applyNumberFormat="1" applyFont="1"/>
    <xf numFmtId="0" fontId="23" fillId="0" borderId="9" xfId="6" applyFont="1" applyBorder="1" applyAlignment="1" applyProtection="1">
      <alignment horizontal="left" vertical="top"/>
      <protection locked="0"/>
    </xf>
    <xf numFmtId="0" fontId="23" fillId="0" borderId="9" xfId="6" applyFont="1" applyBorder="1" applyAlignment="1" applyProtection="1">
      <alignment horizontal="right"/>
      <protection locked="0"/>
    </xf>
    <xf numFmtId="174" fontId="23" fillId="0" borderId="9" xfId="6" applyNumberFormat="1" applyFont="1" applyBorder="1" applyAlignment="1">
      <alignment horizontal="right" vertical="top"/>
    </xf>
    <xf numFmtId="44" fontId="51" fillId="28" borderId="9" xfId="1" applyFont="1" applyFill="1" applyBorder="1" applyAlignment="1">
      <alignment horizontal="right"/>
    </xf>
    <xf numFmtId="166" fontId="51" fillId="20" borderId="9" xfId="0" quotePrefix="1" applyNumberFormat="1" applyFont="1" applyFill="1" applyBorder="1"/>
    <xf numFmtId="44" fontId="51" fillId="20" borderId="9" xfId="1" quotePrefix="1" applyFont="1" applyFill="1" applyBorder="1"/>
    <xf numFmtId="44" fontId="51" fillId="20" borderId="9" xfId="1" applyFont="1" applyFill="1" applyBorder="1" applyAlignment="1">
      <alignment horizontal="right"/>
    </xf>
    <xf numFmtId="0" fontId="51" fillId="0" borderId="9" xfId="0" quotePrefix="1" applyFont="1" applyBorder="1"/>
    <xf numFmtId="2" fontId="51" fillId="0" borderId="9" xfId="0" applyNumberFormat="1" applyFont="1" applyBorder="1" applyAlignment="1">
      <alignment horizontal="left"/>
    </xf>
    <xf numFmtId="49" fontId="51" fillId="0" borderId="9" xfId="0" applyNumberFormat="1" applyFont="1" applyBorder="1" applyAlignment="1">
      <alignment horizontal="right"/>
    </xf>
    <xf numFmtId="2" fontId="51" fillId="0" borderId="9" xfId="0" applyNumberFormat="1" applyFont="1" applyBorder="1"/>
    <xf numFmtId="166" fontId="51" fillId="0" borderId="9" xfId="0" applyNumberFormat="1" applyFont="1" applyBorder="1" applyAlignment="1">
      <alignment horizontal="right"/>
    </xf>
    <xf numFmtId="44" fontId="51" fillId="0" borderId="36" xfId="1" applyFont="1" applyFill="1" applyBorder="1" applyAlignment="1">
      <alignment horizontal="right"/>
    </xf>
    <xf numFmtId="2" fontId="36" fillId="0" borderId="9" xfId="0" applyNumberFormat="1" applyFont="1" applyBorder="1"/>
    <xf numFmtId="0" fontId="46" fillId="0" borderId="32" xfId="0" applyFont="1" applyBorder="1"/>
    <xf numFmtId="0" fontId="46" fillId="0" borderId="9" xfId="0" applyFont="1" applyBorder="1"/>
    <xf numFmtId="9" fontId="15" fillId="23" borderId="11" xfId="0" applyNumberFormat="1" applyFont="1" applyFill="1" applyBorder="1" applyAlignment="1">
      <alignment horizontal="center" vertical="center" wrapText="1"/>
    </xf>
    <xf numFmtId="9" fontId="15" fillId="23" borderId="2" xfId="0" applyNumberFormat="1" applyFont="1" applyFill="1" applyBorder="1" applyAlignment="1">
      <alignment horizontal="center" vertical="center" wrapText="1"/>
    </xf>
    <xf numFmtId="9" fontId="15" fillId="24" borderId="11" xfId="0" applyNumberFormat="1" applyFont="1" applyFill="1" applyBorder="1" applyAlignment="1">
      <alignment horizontal="center" vertical="center" wrapText="1"/>
    </xf>
    <xf numFmtId="0" fontId="51" fillId="28" borderId="24" xfId="0" applyFont="1" applyFill="1" applyBorder="1"/>
    <xf numFmtId="44" fontId="51" fillId="28" borderId="32" xfId="1" applyFont="1" applyFill="1" applyBorder="1" applyAlignment="1" applyProtection="1">
      <alignment horizontal="right"/>
    </xf>
    <xf numFmtId="2" fontId="51" fillId="28" borderId="32" xfId="0" applyNumberFormat="1" applyFont="1" applyFill="1" applyBorder="1" applyAlignment="1">
      <alignment horizontal="right"/>
    </xf>
    <xf numFmtId="0" fontId="51" fillId="0" borderId="24" xfId="0" applyFont="1" applyBorder="1"/>
    <xf numFmtId="44" fontId="51" fillId="0" borderId="32" xfId="1" applyFont="1" applyFill="1" applyBorder="1" applyAlignment="1" applyProtection="1">
      <alignment horizontal="right"/>
    </xf>
    <xf numFmtId="2" fontId="51" fillId="0" borderId="32" xfId="0" applyNumberFormat="1" applyFont="1" applyBorder="1" applyAlignment="1">
      <alignment horizontal="right"/>
    </xf>
    <xf numFmtId="168" fontId="23" fillId="16" borderId="34" xfId="5" applyNumberFormat="1" applyFont="1" applyFill="1" applyBorder="1" applyAlignment="1">
      <alignment horizontal="right"/>
    </xf>
    <xf numFmtId="0" fontId="23" fillId="16" borderId="35" xfId="0" applyFont="1" applyFill="1" applyBorder="1" applyAlignment="1">
      <alignment horizontal="center" vertical="center"/>
    </xf>
    <xf numFmtId="2" fontId="23" fillId="16" borderId="34" xfId="1" applyNumberFormat="1" applyFont="1" applyFill="1" applyBorder="1" applyAlignment="1">
      <alignment horizontal="center" vertical="center"/>
    </xf>
    <xf numFmtId="0" fontId="23" fillId="16" borderId="38" xfId="0" applyFont="1" applyFill="1" applyBorder="1" applyAlignment="1">
      <alignment horizontal="center" vertical="center"/>
    </xf>
    <xf numFmtId="2" fontId="23" fillId="16" borderId="37" xfId="1" applyNumberFormat="1" applyFont="1" applyFill="1" applyBorder="1" applyAlignment="1">
      <alignment horizontal="center" vertical="center"/>
    </xf>
    <xf numFmtId="0" fontId="23" fillId="16" borderId="40" xfId="0" applyFont="1" applyFill="1" applyBorder="1" applyAlignment="1">
      <alignment horizontal="center" vertical="center"/>
    </xf>
    <xf numFmtId="2" fontId="23" fillId="16" borderId="41" xfId="1" applyNumberFormat="1" applyFont="1" applyFill="1" applyBorder="1" applyAlignment="1">
      <alignment horizontal="center" vertical="center"/>
    </xf>
    <xf numFmtId="0" fontId="23" fillId="16" borderId="42" xfId="0" applyFont="1" applyFill="1" applyBorder="1" applyAlignment="1">
      <alignment horizontal="center" vertical="center"/>
    </xf>
    <xf numFmtId="2" fontId="23" fillId="16" borderId="43" xfId="1" applyNumberFormat="1" applyFont="1" applyFill="1" applyBorder="1" applyAlignment="1">
      <alignment horizontal="center" vertical="center"/>
    </xf>
    <xf numFmtId="0" fontId="23" fillId="0" borderId="35" xfId="0" applyFont="1" applyBorder="1" applyAlignment="1">
      <alignment horizontal="center" vertical="center"/>
    </xf>
    <xf numFmtId="44" fontId="23" fillId="0" borderId="34" xfId="1" applyFont="1" applyFill="1" applyBorder="1"/>
    <xf numFmtId="0" fontId="23" fillId="0" borderId="38" xfId="0" applyFont="1" applyBorder="1" applyAlignment="1">
      <alignment horizontal="center" vertical="center"/>
    </xf>
    <xf numFmtId="44" fontId="23" fillId="0" borderId="37" xfId="1" applyFont="1" applyFill="1" applyBorder="1"/>
    <xf numFmtId="0" fontId="23" fillId="0" borderId="40" xfId="0" applyFont="1" applyBorder="1" applyAlignment="1">
      <alignment horizontal="center" vertical="center"/>
    </xf>
    <xf numFmtId="44" fontId="23" fillId="0" borderId="41" xfId="1" applyFont="1" applyFill="1" applyBorder="1"/>
    <xf numFmtId="0" fontId="23" fillId="0" borderId="42" xfId="0" applyFont="1" applyBorder="1" applyAlignment="1">
      <alignment horizontal="center" vertical="center"/>
    </xf>
    <xf numFmtId="44" fontId="23" fillId="0" borderId="43" xfId="1" applyFont="1" applyFill="1" applyBorder="1"/>
    <xf numFmtId="2" fontId="23" fillId="4" borderId="6" xfId="0" applyNumberFormat="1" applyFont="1" applyFill="1" applyBorder="1" applyAlignment="1">
      <alignment horizontal="right"/>
    </xf>
    <xf numFmtId="2" fontId="23" fillId="4" borderId="9" xfId="0" applyNumberFormat="1" applyFont="1" applyFill="1" applyBorder="1" applyAlignment="1">
      <alignment horizontal="right"/>
    </xf>
    <xf numFmtId="174" fontId="23" fillId="0" borderId="9" xfId="0" applyNumberFormat="1" applyFont="1" applyBorder="1"/>
    <xf numFmtId="0" fontId="60" fillId="13" borderId="16" xfId="3" applyFont="1" applyFill="1" applyBorder="1" applyAlignment="1">
      <alignment vertical="top" wrapText="1"/>
    </xf>
    <xf numFmtId="174" fontId="23" fillId="0" borderId="32" xfId="0" applyNumberFormat="1" applyFont="1" applyBorder="1"/>
    <xf numFmtId="44" fontId="23" fillId="0" borderId="44" xfId="1" applyFont="1" applyFill="1" applyBorder="1"/>
    <xf numFmtId="44" fontId="23" fillId="0" borderId="14" xfId="1" applyFont="1" applyFill="1" applyBorder="1"/>
    <xf numFmtId="0" fontId="15" fillId="3" borderId="11" xfId="0" applyFont="1" applyFill="1" applyBorder="1"/>
    <xf numFmtId="0" fontId="13" fillId="30" borderId="12" xfId="0" applyFont="1" applyFill="1" applyBorder="1" applyAlignment="1">
      <alignment horizontal="right"/>
    </xf>
    <xf numFmtId="44" fontId="16" fillId="4" borderId="1" xfId="1" applyFont="1" applyFill="1" applyBorder="1" applyAlignment="1">
      <alignment horizontal="center"/>
    </xf>
    <xf numFmtId="0" fontId="13" fillId="30" borderId="12" xfId="0" applyFont="1" applyFill="1" applyBorder="1"/>
    <xf numFmtId="0" fontId="13" fillId="30" borderId="1" xfId="0" applyFont="1" applyFill="1" applyBorder="1"/>
    <xf numFmtId="0" fontId="15" fillId="3" borderId="13" xfId="0" applyFont="1" applyFill="1" applyBorder="1"/>
    <xf numFmtId="0" fontId="15" fillId="3" borderId="14" xfId="0" applyFont="1" applyFill="1" applyBorder="1"/>
    <xf numFmtId="0" fontId="13" fillId="0" borderId="15" xfId="0" applyFont="1" applyBorder="1"/>
    <xf numFmtId="44" fontId="16" fillId="0" borderId="2" xfId="1" applyFont="1" applyFill="1" applyBorder="1" applyAlignment="1">
      <alignment horizontal="center"/>
    </xf>
    <xf numFmtId="0" fontId="68" fillId="0" borderId="0" xfId="0" applyFont="1"/>
    <xf numFmtId="0" fontId="0" fillId="0" borderId="0" xfId="0" applyAlignment="1">
      <alignment horizontal="center"/>
    </xf>
    <xf numFmtId="0" fontId="42" fillId="20" borderId="70" xfId="0" applyFont="1" applyFill="1" applyBorder="1" applyAlignment="1">
      <alignment vertical="center" wrapText="1"/>
    </xf>
    <xf numFmtId="0" fontId="42" fillId="20" borderId="71" xfId="0" applyFont="1" applyFill="1" applyBorder="1" applyAlignment="1">
      <alignment vertical="center" wrapText="1"/>
    </xf>
    <xf numFmtId="0" fontId="42" fillId="20" borderId="72" xfId="0" applyFont="1" applyFill="1" applyBorder="1" applyAlignment="1">
      <alignment horizontal="center" vertical="center" wrapText="1"/>
    </xf>
    <xf numFmtId="0" fontId="47" fillId="31" borderId="74" xfId="0" applyFont="1" applyFill="1" applyBorder="1" applyAlignment="1">
      <alignment vertical="center" wrapText="1"/>
    </xf>
    <xf numFmtId="0" fontId="47" fillId="0" borderId="6" xfId="0" applyFont="1" applyBorder="1" applyAlignment="1">
      <alignment vertical="center" wrapText="1"/>
    </xf>
    <xf numFmtId="0" fontId="47" fillId="0" borderId="75" xfId="0" applyFont="1" applyBorder="1" applyAlignment="1">
      <alignment horizontal="center" vertical="center" wrapText="1"/>
    </xf>
    <xf numFmtId="0" fontId="47" fillId="31" borderId="76" xfId="0" applyFont="1" applyFill="1" applyBorder="1" applyAlignment="1">
      <alignment vertical="center" wrapText="1"/>
    </xf>
    <xf numFmtId="0" fontId="47" fillId="0" borderId="9" xfId="0" applyFont="1" applyBorder="1" applyAlignment="1">
      <alignment vertical="center" wrapText="1"/>
    </xf>
    <xf numFmtId="0" fontId="47" fillId="0" borderId="77" xfId="0" applyFont="1" applyBorder="1" applyAlignment="1">
      <alignment horizontal="center" vertical="center" wrapText="1"/>
    </xf>
    <xf numFmtId="0" fontId="47" fillId="31" borderId="78" xfId="0" applyFont="1" applyFill="1" applyBorder="1" applyAlignment="1">
      <alignment vertical="center" wrapText="1"/>
    </xf>
    <xf numFmtId="0" fontId="47" fillId="0" borderId="17" xfId="0" applyFont="1" applyBorder="1" applyAlignment="1">
      <alignment vertical="center" wrapText="1"/>
    </xf>
    <xf numFmtId="0" fontId="47" fillId="0" borderId="79" xfId="0" applyFont="1" applyBorder="1" applyAlignment="1">
      <alignment horizontal="center" vertical="center" wrapText="1"/>
    </xf>
    <xf numFmtId="0" fontId="47" fillId="32" borderId="80" xfId="0" applyFont="1" applyFill="1" applyBorder="1" applyAlignment="1">
      <alignment vertical="center" wrapText="1"/>
    </xf>
    <xf numFmtId="0" fontId="47" fillId="32" borderId="81" xfId="0" applyFont="1" applyFill="1" applyBorder="1" applyAlignment="1">
      <alignment vertical="center" wrapText="1"/>
    </xf>
    <xf numFmtId="0" fontId="47" fillId="32" borderId="82" xfId="0" applyFont="1" applyFill="1" applyBorder="1" applyAlignment="1">
      <alignment vertical="center" wrapText="1"/>
    </xf>
    <xf numFmtId="0" fontId="47" fillId="33" borderId="80" xfId="0" applyFont="1" applyFill="1" applyBorder="1" applyAlignment="1">
      <alignment vertical="center" wrapText="1"/>
    </xf>
    <xf numFmtId="0" fontId="47" fillId="33" borderId="81" xfId="0" applyFont="1" applyFill="1" applyBorder="1" applyAlignment="1">
      <alignment vertical="center" wrapText="1"/>
    </xf>
    <xf numFmtId="0" fontId="47" fillId="33" borderId="83" xfId="0" applyFont="1" applyFill="1" applyBorder="1" applyAlignment="1">
      <alignment vertical="center" wrapText="1"/>
    </xf>
    <xf numFmtId="0" fontId="69" fillId="34" borderId="84" xfId="0" applyFont="1" applyFill="1" applyBorder="1" applyAlignment="1">
      <alignment vertical="center" wrapText="1"/>
    </xf>
    <xf numFmtId="0" fontId="69" fillId="34" borderId="76" xfId="0" applyFont="1" applyFill="1" applyBorder="1" applyAlignment="1">
      <alignment vertical="center" wrapText="1"/>
    </xf>
    <xf numFmtId="0" fontId="69" fillId="34" borderId="8" xfId="0" applyFont="1" applyFill="1" applyBorder="1" applyAlignment="1">
      <alignment vertical="center" wrapText="1"/>
    </xf>
    <xf numFmtId="0" fontId="47" fillId="0" borderId="10" xfId="0" applyFont="1" applyBorder="1" applyAlignment="1">
      <alignment horizontal="center" vertical="center" wrapText="1"/>
    </xf>
    <xf numFmtId="0" fontId="69" fillId="34" borderId="86" xfId="0" applyFont="1" applyFill="1" applyBorder="1" applyAlignment="1">
      <alignment vertical="center" wrapText="1"/>
    </xf>
    <xf numFmtId="0" fontId="47" fillId="0" borderId="87" xfId="0" applyFont="1" applyBorder="1" applyAlignment="1">
      <alignment vertical="center" wrapText="1"/>
    </xf>
    <xf numFmtId="0" fontId="47" fillId="0" borderId="88" xfId="0" applyFont="1" applyBorder="1" applyAlignment="1">
      <alignment horizontal="center" vertical="center" wrapText="1"/>
    </xf>
    <xf numFmtId="0" fontId="15" fillId="3" borderId="15" xfId="0" applyFont="1" applyFill="1" applyBorder="1"/>
    <xf numFmtId="0" fontId="70" fillId="3" borderId="4" xfId="0" applyFont="1" applyFill="1" applyBorder="1" applyAlignment="1">
      <alignment horizontal="center" vertical="center" wrapText="1"/>
    </xf>
    <xf numFmtId="0" fontId="15" fillId="3" borderId="18" xfId="0" applyFont="1" applyFill="1" applyBorder="1"/>
    <xf numFmtId="0" fontId="13" fillId="30" borderId="20" xfId="0" applyFont="1" applyFill="1" applyBorder="1"/>
    <xf numFmtId="0" fontId="17" fillId="0" borderId="0" xfId="0" applyFont="1"/>
    <xf numFmtId="0" fontId="15" fillId="3" borderId="21" xfId="0" applyFont="1" applyFill="1" applyBorder="1"/>
    <xf numFmtId="0" fontId="42" fillId="20" borderId="23" xfId="0" applyFont="1" applyFill="1" applyBorder="1" applyAlignment="1">
      <alignment vertical="center" wrapText="1"/>
    </xf>
    <xf numFmtId="0" fontId="42" fillId="20" borderId="3" xfId="0" applyFont="1" applyFill="1" applyBorder="1" applyAlignment="1">
      <alignment vertical="center" wrapText="1"/>
    </xf>
    <xf numFmtId="0" fontId="42" fillId="20" borderId="4" xfId="0" applyFont="1" applyFill="1" applyBorder="1" applyAlignment="1">
      <alignment horizontal="center" vertical="center" wrapText="1"/>
    </xf>
    <xf numFmtId="0" fontId="47" fillId="31" borderId="5" xfId="0" applyFont="1" applyFill="1" applyBorder="1" applyAlignment="1">
      <alignment vertical="center" wrapText="1"/>
    </xf>
    <xf numFmtId="0" fontId="47" fillId="0" borderId="7" xfId="0" applyFont="1" applyBorder="1" applyAlignment="1">
      <alignment horizontal="center" vertical="center" wrapText="1"/>
    </xf>
    <xf numFmtId="0" fontId="47" fillId="31" borderId="24" xfId="0" applyFont="1" applyFill="1" applyBorder="1" applyAlignment="1">
      <alignment vertical="center" wrapText="1"/>
    </xf>
    <xf numFmtId="0" fontId="47" fillId="31" borderId="8" xfId="0" applyFont="1" applyFill="1" applyBorder="1" applyAlignment="1">
      <alignment vertical="center" wrapText="1"/>
    </xf>
    <xf numFmtId="0" fontId="47" fillId="31" borderId="25" xfId="0" applyFont="1" applyFill="1" applyBorder="1" applyAlignment="1">
      <alignment vertical="center" wrapText="1"/>
    </xf>
    <xf numFmtId="0" fontId="47" fillId="0" borderId="26" xfId="0" applyFont="1" applyBorder="1" applyAlignment="1">
      <alignment horizontal="center" vertical="center" wrapText="1"/>
    </xf>
    <xf numFmtId="0" fontId="47" fillId="32" borderId="5" xfId="0" applyFont="1" applyFill="1" applyBorder="1" applyAlignment="1">
      <alignment vertical="center" wrapText="1"/>
    </xf>
    <xf numFmtId="0" fontId="47" fillId="32" borderId="8" xfId="0" applyFont="1" applyFill="1" applyBorder="1" applyAlignment="1">
      <alignment vertical="center" wrapText="1"/>
    </xf>
    <xf numFmtId="0" fontId="47" fillId="32" borderId="25" xfId="0" applyFont="1" applyFill="1" applyBorder="1" applyAlignment="1">
      <alignment vertical="center" wrapText="1"/>
    </xf>
    <xf numFmtId="0" fontId="47" fillId="33" borderId="5" xfId="0" applyFont="1" applyFill="1" applyBorder="1" applyAlignment="1">
      <alignment vertical="center" wrapText="1"/>
    </xf>
    <xf numFmtId="0" fontId="47" fillId="33" borderId="8" xfId="0" applyFont="1" applyFill="1" applyBorder="1" applyAlignment="1">
      <alignment vertical="center" wrapText="1"/>
    </xf>
    <xf numFmtId="0" fontId="47" fillId="33" borderId="25" xfId="0" applyFont="1" applyFill="1" applyBorder="1" applyAlignment="1">
      <alignment vertical="center" wrapText="1"/>
    </xf>
    <xf numFmtId="0" fontId="69" fillId="34" borderId="5" xfId="0" applyFont="1" applyFill="1" applyBorder="1" applyAlignment="1">
      <alignment vertical="center" wrapText="1"/>
    </xf>
    <xf numFmtId="0" fontId="69" fillId="34" borderId="25" xfId="0" applyFont="1" applyFill="1" applyBorder="1" applyAlignment="1">
      <alignment vertical="center" wrapText="1"/>
    </xf>
    <xf numFmtId="0" fontId="42" fillId="20" borderId="29" xfId="0" applyFont="1" applyFill="1" applyBorder="1" applyAlignment="1">
      <alignment vertical="center" wrapText="1"/>
    </xf>
    <xf numFmtId="0" fontId="42" fillId="20" borderId="89" xfId="0" applyFont="1" applyFill="1" applyBorder="1" applyAlignment="1">
      <alignment vertical="center" wrapText="1"/>
    </xf>
    <xf numFmtId="0" fontId="42" fillId="20" borderId="30" xfId="0" applyFont="1" applyFill="1" applyBorder="1" applyAlignment="1">
      <alignment horizontal="center" vertical="center" wrapText="1"/>
    </xf>
    <xf numFmtId="0" fontId="73" fillId="20" borderId="70" xfId="0" applyFont="1" applyFill="1" applyBorder="1" applyAlignment="1">
      <alignment vertical="center" wrapText="1"/>
    </xf>
    <xf numFmtId="0" fontId="73" fillId="20" borderId="71" xfId="0" applyFont="1" applyFill="1" applyBorder="1" applyAlignment="1">
      <alignment vertical="center" wrapText="1"/>
    </xf>
    <xf numFmtId="0" fontId="73" fillId="20" borderId="72" xfId="0" applyFont="1" applyFill="1" applyBorder="1" applyAlignment="1">
      <alignment horizontal="center" vertical="center" wrapText="1"/>
    </xf>
    <xf numFmtId="0" fontId="57" fillId="31" borderId="90" xfId="0" applyFont="1" applyFill="1" applyBorder="1" applyAlignment="1">
      <alignment vertical="center" wrapText="1"/>
    </xf>
    <xf numFmtId="0" fontId="57" fillId="0" borderId="91" xfId="0" applyFont="1" applyBorder="1" applyAlignment="1">
      <alignment vertical="center" wrapText="1"/>
    </xf>
    <xf numFmtId="0" fontId="57" fillId="0" borderId="92" xfId="0" applyFont="1" applyBorder="1" applyAlignment="1">
      <alignment horizontal="center" vertical="center" wrapText="1"/>
    </xf>
    <xf numFmtId="0" fontId="57" fillId="31" borderId="76" xfId="0" applyFont="1" applyFill="1" applyBorder="1" applyAlignment="1">
      <alignment vertical="center" wrapText="1"/>
    </xf>
    <xf numFmtId="0" fontId="57" fillId="0" borderId="9" xfId="0" applyFont="1" applyBorder="1" applyAlignment="1">
      <alignment vertical="center" wrapText="1"/>
    </xf>
    <xf numFmtId="0" fontId="57" fillId="0" borderId="77" xfId="0" applyFont="1" applyBorder="1" applyAlignment="1">
      <alignment horizontal="center" vertical="center" wrapText="1"/>
    </xf>
    <xf numFmtId="0" fontId="57" fillId="31" borderId="78" xfId="0" applyFont="1" applyFill="1" applyBorder="1" applyAlignment="1">
      <alignment vertical="center" wrapText="1"/>
    </xf>
    <xf numFmtId="0" fontId="57" fillId="0" borderId="17" xfId="0" applyFont="1" applyBorder="1" applyAlignment="1">
      <alignment vertical="center" wrapText="1"/>
    </xf>
    <xf numFmtId="0" fontId="57" fillId="0" borderId="79" xfId="0" applyFont="1" applyBorder="1" applyAlignment="1">
      <alignment horizontal="center" vertical="center" wrapText="1"/>
    </xf>
    <xf numFmtId="0" fontId="57" fillId="32" borderId="74" xfId="0" applyFont="1" applyFill="1" applyBorder="1" applyAlignment="1">
      <alignment vertical="center" wrapText="1"/>
    </xf>
    <xf numFmtId="0" fontId="57" fillId="0" borderId="6" xfId="0" applyFont="1" applyBorder="1" applyAlignment="1">
      <alignment vertical="center" wrapText="1"/>
    </xf>
    <xf numFmtId="0" fontId="57" fillId="0" borderId="75" xfId="0" applyFont="1" applyBorder="1" applyAlignment="1">
      <alignment horizontal="center" vertical="center" wrapText="1"/>
    </xf>
    <xf numFmtId="0" fontId="57" fillId="32" borderId="76" xfId="0" applyFont="1" applyFill="1" applyBorder="1" applyAlignment="1">
      <alignment vertical="center" wrapText="1"/>
    </xf>
    <xf numFmtId="0" fontId="57" fillId="32" borderId="78" xfId="0" applyFont="1" applyFill="1" applyBorder="1" applyAlignment="1">
      <alignment vertical="center" wrapText="1"/>
    </xf>
    <xf numFmtId="0" fontId="57" fillId="33" borderId="74" xfId="0" applyFont="1" applyFill="1" applyBorder="1" applyAlignment="1">
      <alignment vertical="center" wrapText="1"/>
    </xf>
    <xf numFmtId="0" fontId="57" fillId="33" borderId="76" xfId="0" applyFont="1" applyFill="1" applyBorder="1" applyAlignment="1">
      <alignment vertical="center" wrapText="1"/>
    </xf>
    <xf numFmtId="0" fontId="57" fillId="33" borderId="78" xfId="0" applyFont="1" applyFill="1" applyBorder="1" applyAlignment="1">
      <alignment vertical="center" wrapText="1"/>
    </xf>
    <xf numFmtId="0" fontId="75" fillId="34" borderId="74" xfId="0" applyFont="1" applyFill="1" applyBorder="1" applyAlignment="1">
      <alignment vertical="center" wrapText="1"/>
    </xf>
    <xf numFmtId="0" fontId="75" fillId="34" borderId="76" xfId="0" applyFont="1" applyFill="1" applyBorder="1" applyAlignment="1">
      <alignment vertical="center" wrapText="1"/>
    </xf>
    <xf numFmtId="0" fontId="75" fillId="34" borderId="86" xfId="0" applyFont="1" applyFill="1" applyBorder="1" applyAlignment="1">
      <alignment vertical="center" wrapText="1"/>
    </xf>
    <xf numFmtId="0" fontId="57" fillId="0" borderId="87" xfId="0" applyFont="1" applyBorder="1" applyAlignment="1">
      <alignment vertical="center" wrapText="1"/>
    </xf>
    <xf numFmtId="0" fontId="57" fillId="0" borderId="88" xfId="0" applyFont="1" applyBorder="1" applyAlignment="1">
      <alignment horizontal="center" vertical="center" wrapText="1"/>
    </xf>
    <xf numFmtId="0" fontId="76" fillId="0" borderId="0" xfId="0" applyFont="1" applyAlignment="1">
      <alignment vertical="top" wrapText="1"/>
    </xf>
    <xf numFmtId="0" fontId="70" fillId="20" borderId="70" xfId="0" applyFont="1" applyFill="1" applyBorder="1" applyAlignment="1">
      <alignment vertical="center" wrapText="1"/>
    </xf>
    <xf numFmtId="0" fontId="70" fillId="20" borderId="71" xfId="0" applyFont="1" applyFill="1" applyBorder="1" applyAlignment="1">
      <alignment vertical="center" wrapText="1"/>
    </xf>
    <xf numFmtId="0" fontId="70" fillId="20" borderId="72" xfId="0" applyFont="1" applyFill="1" applyBorder="1" applyAlignment="1">
      <alignment horizontal="center" vertical="center" wrapText="1"/>
    </xf>
    <xf numFmtId="0" fontId="47" fillId="32" borderId="74" xfId="0" applyFont="1" applyFill="1" applyBorder="1" applyAlignment="1">
      <alignment vertical="center" wrapText="1"/>
    </xf>
    <xf numFmtId="0" fontId="47" fillId="32" borderId="76" xfId="0" applyFont="1" applyFill="1" applyBorder="1" applyAlignment="1">
      <alignment vertical="center" wrapText="1"/>
    </xf>
    <xf numFmtId="0" fontId="47" fillId="32" borderId="78" xfId="0" applyFont="1" applyFill="1" applyBorder="1" applyAlignment="1">
      <alignment vertical="center" wrapText="1"/>
    </xf>
    <xf numFmtId="0" fontId="47" fillId="33" borderId="74" xfId="0" applyFont="1" applyFill="1" applyBorder="1" applyAlignment="1">
      <alignment vertical="center" wrapText="1"/>
    </xf>
    <xf numFmtId="0" fontId="47" fillId="33" borderId="76" xfId="0" applyFont="1" applyFill="1" applyBorder="1" applyAlignment="1">
      <alignment vertical="center" wrapText="1"/>
    </xf>
    <xf numFmtId="0" fontId="47" fillId="33" borderId="78" xfId="0" applyFont="1" applyFill="1" applyBorder="1" applyAlignment="1">
      <alignment vertical="center" wrapText="1"/>
    </xf>
    <xf numFmtId="0" fontId="69" fillId="34" borderId="74" xfId="0" applyFont="1" applyFill="1" applyBorder="1" applyAlignment="1">
      <alignment vertical="center" wrapText="1"/>
    </xf>
    <xf numFmtId="0" fontId="46" fillId="29" borderId="0" xfId="0" applyFont="1" applyFill="1"/>
    <xf numFmtId="0" fontId="46" fillId="0" borderId="0" xfId="0" applyFont="1" applyAlignment="1">
      <alignment horizontal="center"/>
    </xf>
    <xf numFmtId="0" fontId="47" fillId="31" borderId="84" xfId="0" applyFont="1" applyFill="1" applyBorder="1" applyAlignment="1">
      <alignment vertical="center" wrapText="1"/>
    </xf>
    <xf numFmtId="0" fontId="47" fillId="0" borderId="32" xfId="0" applyFont="1" applyBorder="1" applyAlignment="1">
      <alignment vertical="center" wrapText="1"/>
    </xf>
    <xf numFmtId="0" fontId="47" fillId="0" borderId="95" xfId="0" applyFont="1" applyBorder="1" applyAlignment="1">
      <alignment horizontal="center" vertical="center" wrapText="1"/>
    </xf>
    <xf numFmtId="0" fontId="69" fillId="34" borderId="78" xfId="0" applyFont="1" applyFill="1" applyBorder="1" applyAlignment="1">
      <alignment vertical="center" wrapText="1"/>
    </xf>
    <xf numFmtId="0" fontId="47" fillId="31" borderId="81" xfId="0" applyFont="1" applyFill="1" applyBorder="1" applyAlignment="1">
      <alignment vertical="center" wrapText="1"/>
    </xf>
    <xf numFmtId="0" fontId="47" fillId="32" borderId="99" xfId="0" applyFont="1" applyFill="1" applyBorder="1" applyAlignment="1">
      <alignment vertical="center" wrapText="1"/>
    </xf>
    <xf numFmtId="0" fontId="47" fillId="0" borderId="100" xfId="0" applyFont="1" applyBorder="1" applyAlignment="1">
      <alignment vertical="center" wrapText="1"/>
    </xf>
    <xf numFmtId="0" fontId="47" fillId="0" borderId="101" xfId="0" applyFont="1" applyBorder="1" applyAlignment="1">
      <alignment horizontal="center" vertical="center" wrapText="1"/>
    </xf>
    <xf numFmtId="0" fontId="69" fillId="34" borderId="24" xfId="0" applyFont="1" applyFill="1" applyBorder="1" applyAlignment="1">
      <alignment vertical="center" wrapText="1"/>
    </xf>
    <xf numFmtId="0" fontId="21" fillId="0" borderId="0" xfId="0" applyFont="1"/>
    <xf numFmtId="167" fontId="8" fillId="20" borderId="29" xfId="0" applyNumberFormat="1" applyFont="1" applyFill="1" applyBorder="1" applyAlignment="1">
      <alignment vertical="center" wrapText="1"/>
    </xf>
    <xf numFmtId="167" fontId="8" fillId="20" borderId="23" xfId="0" applyNumberFormat="1" applyFont="1" applyFill="1" applyBorder="1" applyAlignment="1">
      <alignment vertical="center" wrapText="1"/>
    </xf>
    <xf numFmtId="167" fontId="8" fillId="20" borderId="29" xfId="0" applyNumberFormat="1" applyFont="1" applyFill="1" applyBorder="1" applyAlignment="1">
      <alignment horizontal="left" vertical="center" wrapText="1"/>
    </xf>
    <xf numFmtId="44" fontId="17" fillId="0" borderId="0" xfId="1" applyFont="1" applyFill="1" applyBorder="1"/>
    <xf numFmtId="44" fontId="51" fillId="28" borderId="17" xfId="1" applyFont="1" applyFill="1" applyBorder="1" applyAlignment="1">
      <alignment horizontal="right"/>
    </xf>
    <xf numFmtId="0" fontId="12" fillId="29" borderId="11" xfId="0" applyFont="1" applyFill="1" applyBorder="1"/>
    <xf numFmtId="0" fontId="12" fillId="29" borderId="13" xfId="0" applyFont="1" applyFill="1" applyBorder="1" applyAlignment="1">
      <alignment horizontal="left"/>
    </xf>
    <xf numFmtId="0" fontId="12" fillId="29" borderId="14" xfId="0" applyFont="1" applyFill="1" applyBorder="1"/>
    <xf numFmtId="0" fontId="12" fillId="29" borderId="19" xfId="0" applyFont="1" applyFill="1" applyBorder="1" applyAlignment="1">
      <alignment horizontal="left"/>
    </xf>
    <xf numFmtId="0" fontId="12" fillId="29" borderId="22" xfId="0" applyFont="1" applyFill="1" applyBorder="1"/>
    <xf numFmtId="0" fontId="12" fillId="29" borderId="14" xfId="0" applyFont="1" applyFill="1" applyBorder="1" applyAlignment="1">
      <alignment wrapText="1"/>
    </xf>
    <xf numFmtId="0" fontId="41" fillId="0" borderId="0" xfId="0" applyFont="1" applyAlignment="1">
      <alignment wrapText="1"/>
    </xf>
    <xf numFmtId="44" fontId="10" fillId="0" borderId="0" xfId="0" applyNumberFormat="1" applyFont="1" applyAlignment="1">
      <alignment horizontal="left" vertical="center" wrapText="1"/>
    </xf>
    <xf numFmtId="0" fontId="12" fillId="17" borderId="18" xfId="0" applyFont="1" applyFill="1" applyBorder="1" applyAlignment="1">
      <alignment horizontal="center" vertical="center"/>
    </xf>
    <xf numFmtId="171" fontId="12" fillId="17" borderId="19" xfId="0" applyNumberFormat="1" applyFont="1" applyFill="1" applyBorder="1" applyAlignment="1">
      <alignment horizontal="right" vertical="center"/>
    </xf>
    <xf numFmtId="172" fontId="10" fillId="19" borderId="34" xfId="0" applyNumberFormat="1" applyFont="1" applyFill="1" applyBorder="1" applyAlignment="1">
      <alignment horizontal="center" vertical="center"/>
    </xf>
    <xf numFmtId="172" fontId="10" fillId="19" borderId="13" xfId="0" applyNumberFormat="1" applyFont="1" applyFill="1" applyBorder="1" applyAlignment="1">
      <alignment horizontal="center" vertical="center"/>
    </xf>
    <xf numFmtId="0" fontId="38" fillId="0" borderId="29" xfId="8" applyFont="1" applyBorder="1" applyAlignment="1" applyProtection="1">
      <alignment horizontal="left" vertical="center"/>
      <protection locked="0"/>
    </xf>
    <xf numFmtId="0" fontId="38" fillId="0" borderId="89" xfId="8" applyFont="1" applyBorder="1" applyAlignment="1" applyProtection="1">
      <alignment horizontal="left" vertical="center"/>
      <protection locked="0"/>
    </xf>
    <xf numFmtId="170" fontId="39" fillId="0" borderId="89" xfId="8" applyNumberFormat="1" applyFont="1" applyBorder="1" applyProtection="1">
      <protection locked="0"/>
    </xf>
    <xf numFmtId="172" fontId="39" fillId="0" borderId="89" xfId="8" applyNumberFormat="1" applyFont="1" applyBorder="1" applyAlignment="1" applyProtection="1">
      <alignment horizontal="center" wrapText="1"/>
      <protection locked="0"/>
    </xf>
    <xf numFmtId="172" fontId="38" fillId="0" borderId="31" xfId="8" applyNumberFormat="1" applyFont="1" applyBorder="1" applyAlignment="1" applyProtection="1">
      <alignment horizontal="center" vertical="center" wrapText="1"/>
      <protection locked="0"/>
    </xf>
    <xf numFmtId="172" fontId="38" fillId="5" borderId="31" xfId="8" applyNumberFormat="1" applyFont="1" applyFill="1" applyBorder="1" applyAlignment="1" applyProtection="1">
      <alignment horizontal="center" vertical="center" wrapText="1"/>
      <protection locked="0"/>
    </xf>
    <xf numFmtId="172" fontId="36" fillId="0" borderId="7" xfId="8" applyNumberFormat="1" applyFont="1" applyBorder="1" applyAlignment="1" applyProtection="1">
      <alignment horizontal="center" wrapText="1"/>
      <protection locked="0"/>
    </xf>
    <xf numFmtId="172" fontId="36" fillId="16" borderId="36" xfId="0" applyNumberFormat="1" applyFont="1" applyFill="1" applyBorder="1" applyAlignment="1">
      <alignment horizontal="right"/>
    </xf>
    <xf numFmtId="0" fontId="23" fillId="0" borderId="14" xfId="6" applyFont="1" applyBorder="1" applyAlignment="1" applyProtection="1">
      <alignment horizontal="left" vertical="top"/>
      <protection locked="0"/>
    </xf>
    <xf numFmtId="172" fontId="36" fillId="16" borderId="53" xfId="0" applyNumberFormat="1" applyFont="1" applyFill="1" applyBorder="1" applyAlignment="1">
      <alignment horizontal="right"/>
    </xf>
    <xf numFmtId="172" fontId="36" fillId="16" borderId="54" xfId="0" applyNumberFormat="1" applyFont="1" applyFill="1" applyBorder="1" applyAlignment="1">
      <alignment horizontal="right"/>
    </xf>
    <xf numFmtId="0" fontId="23" fillId="16" borderId="14" xfId="6" applyFont="1" applyFill="1" applyBorder="1" applyAlignment="1" applyProtection="1">
      <alignment horizontal="left" vertical="top"/>
      <protection locked="0"/>
    </xf>
    <xf numFmtId="0" fontId="46" fillId="0" borderId="18" xfId="0" applyFont="1" applyBorder="1"/>
    <xf numFmtId="0" fontId="46" fillId="0" borderId="19" xfId="0" applyFont="1" applyBorder="1"/>
    <xf numFmtId="0" fontId="62" fillId="0" borderId="102" xfId="0" applyFont="1" applyBorder="1" applyAlignment="1">
      <alignment vertical="center" wrapText="1"/>
    </xf>
    <xf numFmtId="0" fontId="62" fillId="0" borderId="103" xfId="0" applyFont="1" applyBorder="1" applyAlignment="1">
      <alignment vertical="center" wrapText="1"/>
    </xf>
    <xf numFmtId="0" fontId="38" fillId="25" borderId="104" xfId="0" applyFont="1" applyFill="1" applyBorder="1" applyAlignment="1">
      <alignment horizontal="left" vertical="center" wrapText="1" indent="2"/>
    </xf>
    <xf numFmtId="0" fontId="44" fillId="25" borderId="0" xfId="0" applyFont="1" applyFill="1" applyAlignment="1">
      <alignment horizontal="left" vertical="center"/>
    </xf>
    <xf numFmtId="168" fontId="45" fillId="25" borderId="19" xfId="5" applyNumberFormat="1" applyFont="1" applyFill="1" applyBorder="1" applyAlignment="1">
      <alignment horizontal="right" vertical="center" wrapText="1"/>
    </xf>
    <xf numFmtId="0" fontId="38" fillId="0" borderId="104" xfId="0" applyFont="1" applyBorder="1" applyAlignment="1">
      <alignment horizontal="left" vertical="center" wrapText="1" indent="2"/>
    </xf>
    <xf numFmtId="0" fontId="44" fillId="0" borderId="0" xfId="0" applyFont="1" applyAlignment="1">
      <alignment horizontal="left" vertical="center"/>
    </xf>
    <xf numFmtId="168" fontId="23" fillId="0" borderId="19" xfId="5" applyNumberFormat="1" applyFont="1" applyBorder="1" applyAlignment="1">
      <alignment horizontal="right" vertical="center" wrapText="1"/>
    </xf>
    <xf numFmtId="0" fontId="44" fillId="25" borderId="0" xfId="0" applyFont="1" applyFill="1" applyAlignment="1">
      <alignment horizontal="left" vertical="center" wrapText="1"/>
    </xf>
    <xf numFmtId="168" fontId="64" fillId="24" borderId="106" xfId="5" applyNumberFormat="1" applyFont="1" applyFill="1" applyBorder="1" applyAlignment="1">
      <alignment horizontal="left" vertical="center" wrapText="1"/>
    </xf>
    <xf numFmtId="168" fontId="23" fillId="0" borderId="19" xfId="5" applyNumberFormat="1" applyFont="1" applyBorder="1" applyAlignment="1">
      <alignment horizontal="left" vertical="center" wrapText="1"/>
    </xf>
    <xf numFmtId="168" fontId="45" fillId="25" borderId="19" xfId="5" applyNumberFormat="1" applyFont="1" applyFill="1" applyBorder="1" applyAlignment="1">
      <alignment horizontal="left" vertical="center" wrapText="1"/>
    </xf>
    <xf numFmtId="0" fontId="23" fillId="0" borderId="32" xfId="0" applyFont="1" applyFill="1" applyBorder="1"/>
    <xf numFmtId="0" fontId="23" fillId="0" borderId="9" xfId="0" applyFont="1" applyFill="1" applyBorder="1"/>
    <xf numFmtId="0" fontId="3" fillId="10" borderId="45" xfId="0" applyFont="1" applyFill="1" applyBorder="1" applyAlignment="1">
      <alignment vertical="top" wrapText="1"/>
    </xf>
    <xf numFmtId="0" fontId="3" fillId="10" borderId="45" xfId="0" applyFont="1" applyFill="1" applyBorder="1" applyAlignment="1">
      <alignment wrapText="1"/>
    </xf>
    <xf numFmtId="0" fontId="3" fillId="0" borderId="45" xfId="0" applyFont="1" applyBorder="1" applyAlignment="1">
      <alignment wrapText="1"/>
    </xf>
    <xf numFmtId="2" fontId="3" fillId="0" borderId="0" xfId="1" applyNumberFormat="1" applyFont="1" applyFill="1" applyBorder="1" applyAlignment="1">
      <alignment horizontal="center" vertical="center"/>
    </xf>
    <xf numFmtId="44" fontId="3" fillId="0" borderId="0" xfId="1" applyFont="1" applyFill="1" applyBorder="1"/>
    <xf numFmtId="44" fontId="3" fillId="0" borderId="0" xfId="1" applyFont="1" applyBorder="1"/>
    <xf numFmtId="9" fontId="3" fillId="16" borderId="7" xfId="2" applyFont="1" applyFill="1" applyBorder="1" applyAlignment="1">
      <alignment horizontal="right"/>
    </xf>
    <xf numFmtId="44" fontId="3" fillId="16" borderId="11" xfId="1" applyFont="1" applyFill="1" applyBorder="1"/>
    <xf numFmtId="9" fontId="3" fillId="16" borderId="26" xfId="2" applyFont="1" applyFill="1" applyBorder="1" applyAlignment="1">
      <alignment horizontal="right"/>
    </xf>
    <xf numFmtId="44" fontId="3" fillId="16" borderId="37" xfId="1" applyFont="1" applyFill="1" applyBorder="1"/>
    <xf numFmtId="9" fontId="3" fillId="0" borderId="0" xfId="2" applyFont="1" applyFill="1" applyBorder="1" applyAlignment="1">
      <alignment horizontal="right"/>
    </xf>
    <xf numFmtId="44" fontId="3" fillId="16" borderId="13" xfId="1" applyFont="1" applyFill="1" applyBorder="1"/>
    <xf numFmtId="9" fontId="3" fillId="0" borderId="7" xfId="2" applyFont="1" applyFill="1" applyBorder="1" applyAlignment="1">
      <alignment horizontal="right"/>
    </xf>
    <xf numFmtId="44" fontId="3" fillId="0" borderId="11" xfId="1" applyFont="1" applyFill="1" applyBorder="1"/>
    <xf numFmtId="9" fontId="3" fillId="0" borderId="26" xfId="2" applyFont="1" applyFill="1" applyBorder="1" applyAlignment="1">
      <alignment horizontal="right"/>
    </xf>
    <xf numFmtId="44" fontId="3" fillId="0" borderId="37" xfId="1" applyFont="1" applyFill="1" applyBorder="1"/>
    <xf numFmtId="44" fontId="3" fillId="0" borderId="13" xfId="1" applyFont="1" applyFill="1" applyBorder="1"/>
    <xf numFmtId="168" fontId="3" fillId="0" borderId="19" xfId="5" applyNumberFormat="1" applyFont="1" applyBorder="1" applyAlignment="1">
      <alignment horizontal="left" vertical="center" wrapText="1"/>
    </xf>
    <xf numFmtId="44" fontId="24" fillId="35" borderId="1" xfId="1" applyFont="1" applyFill="1" applyBorder="1" applyAlignment="1">
      <alignment horizontal="left" vertical="center"/>
    </xf>
    <xf numFmtId="44" fontId="24" fillId="7" borderId="12" xfId="1" applyFont="1" applyFill="1" applyBorder="1" applyAlignment="1">
      <alignment horizontal="left" vertical="center"/>
    </xf>
    <xf numFmtId="0" fontId="0" fillId="4" borderId="9" xfId="0" applyFill="1" applyBorder="1"/>
    <xf numFmtId="0" fontId="29" fillId="21" borderId="1" xfId="0" applyNumberFormat="1" applyFont="1" applyFill="1" applyBorder="1" applyAlignment="1">
      <alignment horizontal="center" vertical="center"/>
    </xf>
    <xf numFmtId="0" fontId="20" fillId="6" borderId="31" xfId="0" applyNumberFormat="1" applyFont="1" applyFill="1" applyBorder="1" applyAlignment="1">
      <alignment horizontal="center" vertical="center"/>
    </xf>
    <xf numFmtId="168" fontId="3" fillId="0" borderId="19" xfId="5" applyNumberFormat="1" applyFont="1" applyBorder="1" applyAlignment="1">
      <alignment horizontal="right" vertical="center" wrapText="1"/>
    </xf>
    <xf numFmtId="0" fontId="62" fillId="0" borderId="103" xfId="0" applyFont="1" applyBorder="1" applyAlignment="1">
      <alignment vertical="center"/>
    </xf>
    <xf numFmtId="0" fontId="2" fillId="10" borderId="45" xfId="0" applyFont="1" applyFill="1" applyBorder="1" applyAlignment="1">
      <alignment horizontal="left" wrapText="1"/>
    </xf>
    <xf numFmtId="49" fontId="49" fillId="0" borderId="9" xfId="0" applyNumberFormat="1" applyFont="1" applyBorder="1" applyAlignment="1">
      <alignment horizontal="right"/>
    </xf>
    <xf numFmtId="0" fontId="57" fillId="0" borderId="38" xfId="0" applyFont="1" applyBorder="1" applyAlignment="1">
      <alignment vertical="center" wrapText="1"/>
    </xf>
    <xf numFmtId="0" fontId="57" fillId="0" borderId="40" xfId="0" applyFont="1" applyBorder="1" applyAlignment="1">
      <alignment vertical="center" wrapText="1"/>
    </xf>
    <xf numFmtId="0" fontId="55" fillId="0" borderId="42" xfId="0" applyFont="1" applyBorder="1" applyAlignment="1">
      <alignment vertical="center" wrapText="1"/>
    </xf>
    <xf numFmtId="44" fontId="36" fillId="0" borderId="9" xfId="1" applyFont="1" applyFill="1" applyBorder="1" applyAlignment="1" applyProtection="1">
      <alignment horizontal="right"/>
    </xf>
    <xf numFmtId="2" fontId="36" fillId="4" borderId="9" xfId="0" applyNumberFormat="1" applyFont="1" applyFill="1" applyBorder="1" applyAlignment="1">
      <alignment horizontal="right"/>
    </xf>
    <xf numFmtId="44" fontId="36" fillId="0" borderId="10" xfId="1" applyFont="1" applyFill="1" applyBorder="1" applyAlignment="1" applyProtection="1">
      <alignment horizontal="right"/>
    </xf>
    <xf numFmtId="44" fontId="16" fillId="0" borderId="1" xfId="1" applyFont="1" applyFill="1" applyBorder="1" applyAlignment="1">
      <alignment horizontal="center"/>
    </xf>
    <xf numFmtId="0" fontId="3" fillId="10" borderId="45" xfId="0" applyFont="1" applyFill="1" applyBorder="1" applyAlignment="1">
      <alignment horizontal="left" vertical="top" wrapText="1"/>
    </xf>
    <xf numFmtId="0" fontId="43" fillId="23" borderId="15" xfId="0" applyFont="1" applyFill="1" applyBorder="1" applyAlignment="1">
      <alignment horizontal="center" vertical="center" textRotation="90"/>
    </xf>
    <xf numFmtId="0" fontId="43" fillId="23" borderId="18" xfId="0" applyFont="1" applyFill="1" applyBorder="1" applyAlignment="1">
      <alignment horizontal="center" vertical="center" textRotation="90"/>
    </xf>
    <xf numFmtId="0" fontId="43" fillId="23" borderId="21" xfId="0" applyFont="1" applyFill="1" applyBorder="1" applyAlignment="1">
      <alignment horizontal="center" vertical="center" textRotation="90"/>
    </xf>
    <xf numFmtId="0" fontId="19" fillId="21" borderId="11" xfId="0" applyFont="1" applyFill="1" applyBorder="1" applyAlignment="1">
      <alignment horizontal="center" vertical="center" wrapText="1"/>
    </xf>
    <xf numFmtId="0" fontId="19" fillId="21" borderId="13" xfId="0" applyFont="1" applyFill="1" applyBorder="1" applyAlignment="1">
      <alignment horizontal="center" vertical="center" wrapText="1"/>
    </xf>
    <xf numFmtId="0" fontId="19" fillId="21" borderId="14" xfId="0" applyFont="1" applyFill="1" applyBorder="1" applyAlignment="1">
      <alignment horizontal="center" vertical="center" wrapText="1"/>
    </xf>
    <xf numFmtId="167" fontId="24" fillId="7" borderId="12" xfId="0" applyNumberFormat="1" applyFont="1" applyFill="1" applyBorder="1" applyAlignment="1">
      <alignment horizontal="center" vertical="center" wrapText="1"/>
    </xf>
    <xf numFmtId="167" fontId="24" fillId="7" borderId="31" xfId="0" applyNumberFormat="1" applyFont="1" applyFill="1" applyBorder="1" applyAlignment="1">
      <alignment horizontal="center" vertical="center" wrapText="1"/>
    </xf>
    <xf numFmtId="0" fontId="19" fillId="21" borderId="11" xfId="0" applyFont="1" applyFill="1" applyBorder="1" applyAlignment="1">
      <alignment horizontal="center" vertical="center"/>
    </xf>
    <xf numFmtId="0" fontId="19" fillId="21" borderId="13" xfId="0" applyFont="1" applyFill="1" applyBorder="1" applyAlignment="1">
      <alignment horizontal="center" vertical="center"/>
    </xf>
    <xf numFmtId="0" fontId="19" fillId="21" borderId="14" xfId="0" applyFont="1" applyFill="1" applyBorder="1" applyAlignment="1">
      <alignment horizontal="center" vertical="center"/>
    </xf>
    <xf numFmtId="167" fontId="27" fillId="8" borderId="12" xfId="0" applyNumberFormat="1" applyFont="1" applyFill="1" applyBorder="1" applyAlignment="1">
      <alignment horizontal="right" vertical="center" wrapText="1"/>
    </xf>
    <xf numFmtId="167" fontId="27" fillId="8" borderId="31" xfId="0" applyNumberFormat="1" applyFont="1" applyFill="1" applyBorder="1" applyAlignment="1">
      <alignment horizontal="right" vertical="center" wrapText="1"/>
    </xf>
    <xf numFmtId="167" fontId="24" fillId="35" borderId="12" xfId="0" applyNumberFormat="1" applyFont="1" applyFill="1" applyBorder="1" applyAlignment="1">
      <alignment horizontal="center" vertical="center" wrapText="1"/>
    </xf>
    <xf numFmtId="167" fontId="24" fillId="35" borderId="31" xfId="0" applyNumberFormat="1" applyFont="1" applyFill="1" applyBorder="1" applyAlignment="1">
      <alignment horizontal="center" vertical="center" wrapText="1"/>
    </xf>
    <xf numFmtId="0" fontId="43" fillId="24" borderId="15" xfId="0" applyFont="1" applyFill="1" applyBorder="1" applyAlignment="1">
      <alignment horizontal="center" vertical="center" textRotation="90"/>
    </xf>
    <xf numFmtId="0" fontId="43" fillId="24" borderId="18" xfId="0" applyFont="1" applyFill="1" applyBorder="1" applyAlignment="1">
      <alignment horizontal="center" vertical="center" textRotation="90"/>
    </xf>
    <xf numFmtId="0" fontId="43" fillId="24" borderId="21" xfId="0" applyFont="1" applyFill="1" applyBorder="1" applyAlignment="1">
      <alignment horizontal="center" vertical="center" textRotation="90"/>
    </xf>
    <xf numFmtId="0" fontId="68" fillId="0" borderId="16" xfId="0" applyFont="1" applyBorder="1" applyAlignment="1">
      <alignment horizontal="center" vertical="center" textRotation="90" wrapText="1"/>
    </xf>
    <xf numFmtId="0" fontId="68" fillId="0" borderId="85" xfId="0" applyFont="1" applyBorder="1" applyAlignment="1">
      <alignment horizontal="center" vertical="center" textRotation="90" wrapText="1"/>
    </xf>
    <xf numFmtId="0" fontId="6" fillId="2" borderId="11" xfId="3" applyNumberFormat="1" applyFont="1" applyFill="1" applyBorder="1" applyAlignment="1">
      <alignment horizontal="center" vertical="center" wrapText="1"/>
    </xf>
    <xf numFmtId="0" fontId="6" fillId="2" borderId="13" xfId="3" applyNumberFormat="1" applyFont="1" applyFill="1" applyBorder="1" applyAlignment="1">
      <alignment horizontal="center" vertical="center" wrapText="1"/>
    </xf>
    <xf numFmtId="0" fontId="6" fillId="2" borderId="14" xfId="3" applyNumberFormat="1" applyFont="1" applyFill="1" applyBorder="1" applyAlignment="1">
      <alignment horizontal="center" vertical="center" wrapText="1"/>
    </xf>
    <xf numFmtId="44" fontId="16" fillId="0" borderId="2" xfId="1" applyFont="1" applyFill="1" applyBorder="1" applyAlignment="1">
      <alignment horizontal="center"/>
    </xf>
    <xf numFmtId="0" fontId="68" fillId="0" borderId="73" xfId="0" applyFont="1" applyBorder="1" applyAlignment="1">
      <alignment horizontal="center" vertical="center" textRotation="90"/>
    </xf>
    <xf numFmtId="0" fontId="68" fillId="0" borderId="16" xfId="0" applyFont="1" applyBorder="1" applyAlignment="1">
      <alignment horizontal="center" vertical="center" textRotation="90"/>
    </xf>
    <xf numFmtId="0" fontId="68" fillId="0" borderId="11" xfId="0" applyFont="1" applyBorder="1" applyAlignment="1">
      <alignment horizontal="center" vertical="center" textRotation="90"/>
    </xf>
    <xf numFmtId="0" fontId="68" fillId="0" borderId="13" xfId="0" applyFont="1" applyBorder="1" applyAlignment="1">
      <alignment horizontal="center" vertical="center" textRotation="90"/>
    </xf>
    <xf numFmtId="0" fontId="68" fillId="0" borderId="14" xfId="0" applyFont="1" applyBorder="1" applyAlignment="1">
      <alignment horizontal="center" vertical="center" textRotation="90"/>
    </xf>
    <xf numFmtId="0" fontId="0" fillId="0" borderId="12" xfId="0" applyBorder="1" applyAlignment="1">
      <alignment horizontal="center" vertical="center"/>
    </xf>
    <xf numFmtId="0" fontId="0" fillId="0" borderId="31" xfId="0" applyBorder="1" applyAlignment="1">
      <alignment horizontal="center" vertical="center"/>
    </xf>
    <xf numFmtId="0" fontId="0" fillId="0" borderId="12" xfId="0" applyBorder="1" applyAlignment="1">
      <alignment horizontal="center"/>
    </xf>
    <xf numFmtId="0" fontId="0" fillId="0" borderId="31" xfId="0" applyBorder="1" applyAlignment="1">
      <alignment horizontal="center"/>
    </xf>
    <xf numFmtId="167" fontId="0" fillId="2" borderId="27" xfId="0" applyNumberFormat="1" applyFill="1" applyBorder="1" applyAlignment="1">
      <alignment horizontal="left" wrapText="1"/>
    </xf>
    <xf numFmtId="167" fontId="0" fillId="2" borderId="28" xfId="0" applyNumberFormat="1" applyFill="1" applyBorder="1" applyAlignment="1">
      <alignment horizontal="left" wrapText="1"/>
    </xf>
    <xf numFmtId="167" fontId="0" fillId="2" borderId="80" xfId="0" applyNumberFormat="1" applyFill="1" applyBorder="1" applyAlignment="1">
      <alignment horizontal="left" wrapText="1"/>
    </xf>
    <xf numFmtId="0" fontId="68" fillId="0" borderId="15" xfId="0" applyFont="1" applyBorder="1" applyAlignment="1">
      <alignment horizontal="center" vertical="center" textRotation="90"/>
    </xf>
    <xf numFmtId="0" fontId="68" fillId="0" borderId="18" xfId="0" applyFont="1" applyBorder="1" applyAlignment="1">
      <alignment horizontal="center" vertical="center" textRotation="90"/>
    </xf>
    <xf numFmtId="0" fontId="68" fillId="0" borderId="21" xfId="0" applyFont="1" applyBorder="1" applyAlignment="1">
      <alignment horizontal="center" vertical="center" textRotation="90"/>
    </xf>
    <xf numFmtId="0" fontId="74" fillId="0" borderId="73" xfId="0" applyFont="1" applyBorder="1" applyAlignment="1">
      <alignment horizontal="center" vertical="center" textRotation="90"/>
    </xf>
    <xf numFmtId="0" fontId="74" fillId="0" borderId="16" xfId="0" applyFont="1" applyBorder="1" applyAlignment="1">
      <alignment horizontal="center" vertical="center" textRotation="90"/>
    </xf>
    <xf numFmtId="0" fontId="74" fillId="0" borderId="85" xfId="0" applyFont="1" applyBorder="1" applyAlignment="1">
      <alignment horizontal="center" vertical="center" textRotation="90"/>
    </xf>
    <xf numFmtId="0" fontId="68" fillId="0" borderId="85" xfId="0" applyFont="1" applyBorder="1" applyAlignment="1">
      <alignment horizontal="center" vertical="center" textRotation="90"/>
    </xf>
    <xf numFmtId="0" fontId="68" fillId="0" borderId="93" xfId="0" applyFont="1" applyBorder="1" applyAlignment="1">
      <alignment horizontal="center" vertical="center" textRotation="90"/>
    </xf>
    <xf numFmtId="0" fontId="68" fillId="0" borderId="94" xfId="0" applyFont="1" applyBorder="1" applyAlignment="1">
      <alignment horizontal="center" vertical="center" textRotation="90"/>
    </xf>
    <xf numFmtId="0" fontId="68" fillId="0" borderId="96" xfId="0" applyFont="1" applyBorder="1" applyAlignment="1">
      <alignment horizontal="center" vertical="center" textRotation="90"/>
    </xf>
    <xf numFmtId="0" fontId="68" fillId="0" borderId="97" xfId="0" applyFont="1" applyBorder="1" applyAlignment="1">
      <alignment horizontal="center" vertical="center" textRotation="90"/>
    </xf>
    <xf numFmtId="0" fontId="77" fillId="0" borderId="97" xfId="0" applyFont="1" applyBorder="1" applyAlignment="1">
      <alignment horizontal="center" vertical="center" textRotation="90"/>
    </xf>
    <xf numFmtId="0" fontId="77" fillId="0" borderId="94" xfId="0" applyFont="1" applyBorder="1" applyAlignment="1">
      <alignment horizontal="center" vertical="center" textRotation="90"/>
    </xf>
    <xf numFmtId="0" fontId="77" fillId="0" borderId="96" xfId="0" applyFont="1" applyBorder="1" applyAlignment="1">
      <alignment horizontal="center" vertical="center" textRotation="90"/>
    </xf>
    <xf numFmtId="0" fontId="68" fillId="0" borderId="97" xfId="0" applyFont="1" applyBorder="1" applyAlignment="1">
      <alignment horizontal="center" vertical="center" textRotation="90" wrapText="1"/>
    </xf>
    <xf numFmtId="0" fontId="68" fillId="0" borderId="94" xfId="0" applyFont="1" applyBorder="1" applyAlignment="1">
      <alignment horizontal="center" vertical="center" textRotation="90" wrapText="1"/>
    </xf>
    <xf numFmtId="0" fontId="68" fillId="0" borderId="98" xfId="0" applyFont="1" applyBorder="1" applyAlignment="1">
      <alignment horizontal="center" vertical="center" textRotation="90" wrapText="1"/>
    </xf>
    <xf numFmtId="0" fontId="68" fillId="0" borderId="98" xfId="0" applyFont="1" applyBorder="1" applyAlignment="1">
      <alignment horizontal="center" vertical="center" textRotation="90"/>
    </xf>
    <xf numFmtId="0" fontId="36" fillId="0" borderId="6" xfId="8" applyFont="1" applyBorder="1" applyAlignment="1" applyProtection="1">
      <alignment horizontal="left" vertical="center"/>
      <protection locked="0"/>
    </xf>
    <xf numFmtId="0" fontId="36" fillId="0" borderId="17" xfId="8" applyFont="1" applyBorder="1" applyAlignment="1" applyProtection="1">
      <alignment horizontal="left" vertical="center"/>
      <protection locked="0"/>
    </xf>
    <xf numFmtId="0" fontId="36" fillId="0" borderId="5" xfId="8" applyFont="1" applyBorder="1" applyAlignment="1" applyProtection="1">
      <alignment horizontal="left" vertical="center"/>
      <protection locked="0"/>
    </xf>
    <xf numFmtId="0" fontId="36" fillId="0" borderId="25" xfId="8" applyFont="1" applyBorder="1" applyAlignment="1" applyProtection="1">
      <alignment horizontal="left" vertical="center"/>
      <protection locked="0"/>
    </xf>
    <xf numFmtId="9" fontId="10" fillId="19" borderId="46" xfId="0" applyNumberFormat="1" applyFont="1" applyFill="1" applyBorder="1" applyAlignment="1">
      <alignment horizontal="right" vertical="center"/>
    </xf>
    <xf numFmtId="9" fontId="10" fillId="19" borderId="47" xfId="0" applyNumberFormat="1" applyFont="1" applyFill="1" applyBorder="1" applyAlignment="1">
      <alignment horizontal="right" vertical="center"/>
    </xf>
    <xf numFmtId="9" fontId="10" fillId="19" borderId="48" xfId="0" applyNumberFormat="1" applyFont="1" applyFill="1" applyBorder="1" applyAlignment="1">
      <alignment horizontal="right" vertical="center"/>
    </xf>
    <xf numFmtId="9" fontId="10" fillId="19" borderId="49" xfId="0" applyNumberFormat="1" applyFont="1" applyFill="1" applyBorder="1" applyAlignment="1">
      <alignment horizontal="right" vertical="center"/>
    </xf>
    <xf numFmtId="0" fontId="31" fillId="18" borderId="12" xfId="0" applyFont="1" applyFill="1" applyBorder="1" applyAlignment="1">
      <alignment horizontal="center" vertical="center"/>
    </xf>
    <xf numFmtId="0" fontId="31" fillId="18" borderId="31" xfId="0" applyFont="1" applyFill="1" applyBorder="1" applyAlignment="1">
      <alignment horizontal="center" vertical="center"/>
    </xf>
    <xf numFmtId="0" fontId="43" fillId="23" borderId="11" xfId="0" applyFont="1" applyFill="1" applyBorder="1" applyAlignment="1">
      <alignment horizontal="center" vertical="center" textRotation="90"/>
    </xf>
    <xf numFmtId="0" fontId="43" fillId="23" borderId="13" xfId="0" applyFont="1" applyFill="1" applyBorder="1" applyAlignment="1">
      <alignment horizontal="center" vertical="center" textRotation="90"/>
    </xf>
    <xf numFmtId="0" fontId="43" fillId="23" borderId="14" xfId="0" applyFont="1" applyFill="1" applyBorder="1" applyAlignment="1">
      <alignment horizontal="center" vertical="center" textRotation="90"/>
    </xf>
    <xf numFmtId="2" fontId="36" fillId="0" borderId="3" xfId="8" applyNumberFormat="1" applyFont="1" applyBorder="1" applyAlignment="1" applyProtection="1">
      <alignment horizontal="left" vertical="center"/>
      <protection locked="0"/>
    </xf>
    <xf numFmtId="0" fontId="36" fillId="0" borderId="52" xfId="8" applyFont="1" applyBorder="1" applyAlignment="1" applyProtection="1">
      <alignment horizontal="left" vertical="center"/>
      <protection locked="0"/>
    </xf>
    <xf numFmtId="0" fontId="36" fillId="0" borderId="23" xfId="8" applyFont="1" applyBorder="1" applyAlignment="1" applyProtection="1">
      <alignment horizontal="left" vertical="center"/>
      <protection locked="0"/>
    </xf>
    <xf numFmtId="0" fontId="36" fillId="0" borderId="51" xfId="8" applyFont="1" applyBorder="1" applyAlignment="1" applyProtection="1">
      <alignment horizontal="left" vertical="center"/>
      <protection locked="0"/>
    </xf>
    <xf numFmtId="0" fontId="50" fillId="24" borderId="11" xfId="0" applyFont="1" applyFill="1" applyBorder="1" applyAlignment="1">
      <alignment horizontal="center" vertical="center" textRotation="90"/>
    </xf>
    <xf numFmtId="0" fontId="50" fillId="24" borderId="13" xfId="0" applyFont="1" applyFill="1" applyBorder="1" applyAlignment="1">
      <alignment horizontal="center" vertical="center" textRotation="90"/>
    </xf>
    <xf numFmtId="0" fontId="50" fillId="24" borderId="14" xfId="0" applyFont="1" applyFill="1" applyBorder="1" applyAlignment="1">
      <alignment horizontal="center" vertical="center" textRotation="90"/>
    </xf>
    <xf numFmtId="167" fontId="0" fillId="2" borderId="48" xfId="0" applyNumberFormat="1" applyFill="1" applyBorder="1" applyAlignment="1">
      <alignment horizontal="left" wrapText="1"/>
    </xf>
    <xf numFmtId="167" fontId="0" fillId="2" borderId="38" xfId="0" applyNumberFormat="1" applyFill="1" applyBorder="1" applyAlignment="1">
      <alignment horizontal="left" wrapText="1"/>
    </xf>
    <xf numFmtId="167" fontId="0" fillId="2" borderId="50" xfId="0" applyNumberFormat="1" applyFill="1" applyBorder="1" applyAlignment="1">
      <alignment horizontal="left" wrapText="1"/>
    </xf>
    <xf numFmtId="167" fontId="0" fillId="2" borderId="42" xfId="0" applyNumberFormat="1" applyFill="1" applyBorder="1" applyAlignment="1">
      <alignment horizontal="left" wrapText="1"/>
    </xf>
    <xf numFmtId="0" fontId="36" fillId="0" borderId="5" xfId="8" quotePrefix="1" applyFont="1" applyBorder="1" applyAlignment="1" applyProtection="1">
      <alignment horizontal="left" vertical="center"/>
      <protection locked="0"/>
    </xf>
    <xf numFmtId="0" fontId="67" fillId="2" borderId="11" xfId="3" applyNumberFormat="1" applyFont="1" applyFill="1" applyBorder="1" applyAlignment="1">
      <alignment horizontal="center" vertical="center" wrapText="1"/>
    </xf>
    <xf numFmtId="0" fontId="67" fillId="2" borderId="13" xfId="3" applyNumberFormat="1" applyFont="1" applyFill="1" applyBorder="1" applyAlignment="1">
      <alignment horizontal="center" vertical="center" wrapText="1"/>
    </xf>
    <xf numFmtId="0" fontId="67" fillId="2" borderId="14" xfId="3" applyNumberFormat="1" applyFont="1" applyFill="1" applyBorder="1" applyAlignment="1">
      <alignment horizontal="center" vertical="center" wrapText="1"/>
    </xf>
    <xf numFmtId="0" fontId="31" fillId="0" borderId="18" xfId="0" applyFont="1" applyBorder="1" applyAlignment="1">
      <alignment horizontal="left" vertical="top" wrapText="1"/>
    </xf>
    <xf numFmtId="0" fontId="31" fillId="0" borderId="0" xfId="0" applyFont="1" applyAlignment="1">
      <alignment horizontal="left" vertical="top" wrapText="1"/>
    </xf>
    <xf numFmtId="0" fontId="55" fillId="0" borderId="11" xfId="0" applyFont="1" applyBorder="1" applyAlignment="1">
      <alignment horizontal="center" vertical="center" textRotation="90"/>
    </xf>
    <xf numFmtId="0" fontId="55" fillId="0" borderId="13" xfId="0" applyFont="1" applyBorder="1" applyAlignment="1">
      <alignment horizontal="center" vertical="center" textRotation="90"/>
    </xf>
    <xf numFmtId="0" fontId="55" fillId="0" borderId="34" xfId="0" applyFont="1" applyBorder="1" applyAlignment="1">
      <alignment horizontal="center" vertical="center" textRotation="90"/>
    </xf>
    <xf numFmtId="0" fontId="64" fillId="24" borderId="21" xfId="0" applyFont="1" applyFill="1" applyBorder="1" applyAlignment="1">
      <alignment horizontal="right" vertical="center" wrapText="1"/>
    </xf>
    <xf numFmtId="0" fontId="64" fillId="24" borderId="105" xfId="0" applyFont="1" applyFill="1" applyBorder="1" applyAlignment="1">
      <alignment horizontal="right" vertical="center" wrapText="1"/>
    </xf>
    <xf numFmtId="0" fontId="15" fillId="20" borderId="15" xfId="0" applyFont="1" applyFill="1" applyBorder="1" applyAlignment="1">
      <alignment horizontal="center" vertical="center" wrapText="1"/>
    </xf>
    <xf numFmtId="0" fontId="15" fillId="20" borderId="2" xfId="0" applyFont="1" applyFill="1" applyBorder="1" applyAlignment="1">
      <alignment horizontal="center" vertical="center" wrapText="1"/>
    </xf>
    <xf numFmtId="0" fontId="15" fillId="20" borderId="69" xfId="0" applyFont="1" applyFill="1" applyBorder="1" applyAlignment="1">
      <alignment horizontal="center" vertical="center" wrapText="1"/>
    </xf>
    <xf numFmtId="2" fontId="23" fillId="16" borderId="14" xfId="1" applyNumberFormat="1" applyFont="1" applyFill="1" applyBorder="1" applyAlignment="1">
      <alignment horizontal="center" vertical="center"/>
    </xf>
  </cellXfs>
  <cellStyles count="11">
    <cellStyle name="Hyperlink" xfId="3" builtinId="8"/>
    <cellStyle name="Komma" xfId="5" builtinId="3"/>
    <cellStyle name="Komma 2" xfId="10" xr:uid="{A9CD6910-9E26-4172-910D-214355F25C36}"/>
    <cellStyle name="Komma_calculatiemodule-versie2" xfId="4" xr:uid="{AB44D87E-4964-4578-AC1B-EBCF46933794}"/>
    <cellStyle name="Procent" xfId="2" builtinId="5"/>
    <cellStyle name="Standaard" xfId="0" builtinId="0"/>
    <cellStyle name="Standaard 3" xfId="7" xr:uid="{08A0A69A-E075-4375-8B22-9CCB3BBBC0D9}"/>
    <cellStyle name="Standaard_calculatiemodule-versie2" xfId="8" xr:uid="{7A11AA45-5743-4680-9576-2ABB83A2C183}"/>
    <cellStyle name="Standaard_Ruimtestaat - VWT-gouden versie miv 01-09-06" xfId="6" xr:uid="{A5FFBEC4-1A91-4E45-BA40-041AB8A8EF77}"/>
    <cellStyle name="Valuta" xfId="1" builtinId="4"/>
    <cellStyle name="Valuta 2" xfId="9" xr:uid="{B73AEEC7-A863-4296-BB97-37823D9D6703}"/>
  </cellStyles>
  <dxfs count="0"/>
  <tableStyles count="0" defaultTableStyle="TableStyleMedium2" defaultPivotStyle="PivotStyleLight16"/>
  <colors>
    <mruColors>
      <color rgb="FFFFE38B"/>
      <color rgb="FFFFCCCC"/>
      <color rgb="FF0074AD"/>
      <color rgb="FF0028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Chris Sanderman" id="{95CDBE6E-007A-46FB-8931-FB6B78287759}" userId="S::chris.sanderman@Ingenion.nl::00e21656-51df-4738-a23c-2ae91edc1157" providerId="AD"/>
</personList>
</file>

<file path=xl/theme/theme1.xml><?xml version="1.0" encoding="utf-8"?>
<a:theme xmlns:a="http://schemas.openxmlformats.org/drawingml/2006/main" name="Kantoorthema">
  <a:themeElements>
    <a:clrScheme name="Ingenion new">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 dT="2022-05-10T14:35:12.55" personId="{95CDBE6E-007A-46FB-8931-FB6B78287759}" id="{9B7E04B8-39C0-4C36-A569-A56D95408530}">
    <text>Verbergen of tonen? Als ze allebei worden gebruikt dan ook in het rekenmodel van het prijzenblad rekening houden met deze verdeling (toevoegen onderbouw / bovenbouw bij de lokalen).
en in de ruimtestaat aangeven wat onderbouw is en bovenbouw.</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8" Type="http://schemas.openxmlformats.org/officeDocument/2006/relationships/hyperlink" Target="https://www.opohvt.nl/locatie/35/Obs-Brookschole" TargetMode="External"/><Relationship Id="rId3" Type="http://schemas.openxmlformats.org/officeDocument/2006/relationships/hyperlink" Target="https://www.opohvt.nl/locatie/29/Obs-Wiene" TargetMode="External"/><Relationship Id="rId7" Type="http://schemas.openxmlformats.org/officeDocument/2006/relationships/hyperlink" Target="https://www.opohvt.nl/locatie/31/Obs-de-Boomhut" TargetMode="External"/><Relationship Id="rId2" Type="http://schemas.openxmlformats.org/officeDocument/2006/relationships/hyperlink" Target="https://www.opohvt.nl/locatie/32/Ods-t-Gijmink" TargetMode="External"/><Relationship Id="rId1" Type="http://schemas.openxmlformats.org/officeDocument/2006/relationships/hyperlink" Target="https://www.opohvt.nl/locatie/33/Ods-Elserike" TargetMode="External"/><Relationship Id="rId6" Type="http://schemas.openxmlformats.org/officeDocument/2006/relationships/hyperlink" Target="https://www.opohvt.nl/locatie/38/Obs-de-Zwaluw" TargetMode="External"/><Relationship Id="rId5" Type="http://schemas.openxmlformats.org/officeDocument/2006/relationships/hyperlink" Target="https://www.opohvt.nl/locatie/28/Obs-Stedeke" TargetMode="External"/><Relationship Id="rId4" Type="http://schemas.openxmlformats.org/officeDocument/2006/relationships/hyperlink" Target="https://www.opohvt.nl/locatie/37/Obs-Stokkum" TargetMode="External"/><Relationship Id="rId9"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81F42-851A-4588-A56D-4B9911F63428}">
  <dimension ref="A1:B21"/>
  <sheetViews>
    <sheetView showGridLines="0" zoomScale="85" zoomScaleNormal="85" workbookViewId="0"/>
  </sheetViews>
  <sheetFormatPr defaultColWidth="8.90625" defaultRowHeight="19.5"/>
  <cols>
    <col min="1" max="1" width="33.453125" style="32" customWidth="1"/>
    <col min="2" max="2" width="157" customWidth="1"/>
  </cols>
  <sheetData>
    <row r="1" spans="1:2" ht="22" thickTop="1" thickBot="1">
      <c r="A1" s="29" t="s">
        <v>0</v>
      </c>
      <c r="B1" s="30" t="s">
        <v>1</v>
      </c>
    </row>
    <row r="2" spans="1:2" ht="62" thickTop="1" thickBot="1">
      <c r="A2" s="171" t="s">
        <v>2</v>
      </c>
      <c r="B2" s="435" t="s">
        <v>3</v>
      </c>
    </row>
    <row r="3" spans="1:2" ht="44.5" thickTop="1" thickBot="1">
      <c r="A3" s="171" t="s">
        <v>2</v>
      </c>
      <c r="B3" s="436" t="s">
        <v>4</v>
      </c>
    </row>
    <row r="4" spans="1:2" ht="59" thickTop="1" thickBot="1">
      <c r="A4" s="171" t="s">
        <v>2</v>
      </c>
      <c r="B4" s="436" t="s">
        <v>5</v>
      </c>
    </row>
    <row r="5" spans="1:2" ht="90" thickTop="1" thickBot="1">
      <c r="A5" s="150" t="s">
        <v>6</v>
      </c>
      <c r="B5" s="460" t="s">
        <v>7</v>
      </c>
    </row>
    <row r="6" spans="1:2" ht="90" thickTop="1" thickBot="1">
      <c r="A6" s="151" t="s">
        <v>8</v>
      </c>
      <c r="B6" s="460" t="s">
        <v>1200</v>
      </c>
    </row>
    <row r="7" spans="1:2" ht="76.5" thickTop="1" thickBot="1">
      <c r="A7" s="172" t="s">
        <v>9</v>
      </c>
      <c r="B7" s="436" t="s">
        <v>10</v>
      </c>
    </row>
    <row r="8" spans="1:2" ht="46.5" thickTop="1" thickBot="1">
      <c r="A8" s="173" t="s">
        <v>11</v>
      </c>
      <c r="B8" s="436" t="s">
        <v>12</v>
      </c>
    </row>
    <row r="9" spans="1:2" ht="16.5" thickTop="1" thickBot="1">
      <c r="A9" s="152" t="s">
        <v>13</v>
      </c>
      <c r="B9" s="469" t="s">
        <v>14</v>
      </c>
    </row>
    <row r="10" spans="1:2" ht="16.5" thickTop="1" thickBot="1">
      <c r="A10" s="152" t="s">
        <v>15</v>
      </c>
      <c r="B10" s="469"/>
    </row>
    <row r="11" spans="1:2" ht="16.5" thickTop="1" thickBot="1">
      <c r="A11" s="152" t="s">
        <v>16</v>
      </c>
      <c r="B11" s="469"/>
    </row>
    <row r="12" spans="1:2" ht="16.5" thickTop="1" thickBot="1">
      <c r="A12" s="152" t="s">
        <v>17</v>
      </c>
      <c r="B12" s="469"/>
    </row>
    <row r="13" spans="1:2" ht="16.5" thickTop="1" thickBot="1">
      <c r="A13" s="152" t="s">
        <v>18</v>
      </c>
      <c r="B13" s="469"/>
    </row>
    <row r="14" spans="1:2" ht="18" customHeight="1" thickTop="1" thickBot="1">
      <c r="A14" s="276" t="s">
        <v>19</v>
      </c>
      <c r="B14" s="469"/>
    </row>
    <row r="15" spans="1:2" ht="16.5" thickTop="1" thickBot="1">
      <c r="A15" s="152" t="s">
        <v>20</v>
      </c>
      <c r="B15" s="469"/>
    </row>
    <row r="16" spans="1:2" ht="62" thickTop="1" thickBot="1">
      <c r="A16" s="174" t="s">
        <v>21</v>
      </c>
      <c r="B16" s="153" t="s">
        <v>22</v>
      </c>
    </row>
    <row r="17" spans="1:2" ht="46.5" thickTop="1" thickBot="1">
      <c r="A17" s="175" t="s">
        <v>23</v>
      </c>
      <c r="B17" s="437" t="s">
        <v>24</v>
      </c>
    </row>
    <row r="18" spans="1:2" ht="46.5" thickTop="1" thickBot="1">
      <c r="A18" s="176" t="s">
        <v>25</v>
      </c>
      <c r="B18" s="437" t="s">
        <v>26</v>
      </c>
    </row>
    <row r="19" spans="1:2" ht="46.5" thickTop="1" thickBot="1">
      <c r="A19" s="150" t="s">
        <v>27</v>
      </c>
      <c r="B19" s="437" t="s">
        <v>28</v>
      </c>
    </row>
    <row r="20" spans="1:2" s="31" customFormat="1" ht="46.5" thickTop="1" thickBot="1">
      <c r="A20" s="151" t="s">
        <v>29</v>
      </c>
      <c r="B20" s="437" t="s">
        <v>28</v>
      </c>
    </row>
    <row r="21" spans="1:2" ht="20" thickTop="1"/>
  </sheetData>
  <mergeCells count="1">
    <mergeCell ref="B9:B15"/>
  </mergeCells>
  <hyperlinks>
    <hyperlink ref="A7" location="Ruimtestaat!M2" display="Ruimtestaat" xr:uid="{5989B3F5-E927-4479-8B12-BA2A286ABB25}"/>
    <hyperlink ref="A8" location="Glasbewassing!E7" display="Glasbewassing" xr:uid="{128AF661-D71B-4FB4-A2F4-A2C2DCA1EB64}"/>
    <hyperlink ref="A16" location="Regiewerkzaamheden!A1" display="Regiewerkzaamheden" xr:uid="{CAF1C92B-D3AC-46C5-9347-E1530E4ABE9B}"/>
    <hyperlink ref="A9" location="'Admistratieve ruimte (1)'!E1" display="Adm ruimte (1)" xr:uid="{3A24DC5B-885D-4CA0-B022-7BB40D95DB32}"/>
    <hyperlink ref="A13" location="'Verkeersruimten (6)'!E1" display="Verkeersruimte (6)" xr:uid="{0D9B610D-F351-4D2D-9676-9996E14B676E}"/>
    <hyperlink ref="A12" location="'Sanitair (4)'!E1" display="Sanitaire ruimte (4)" xr:uid="{8ECAF96D-03B2-410F-9C87-6B98A53F315C}"/>
    <hyperlink ref="A11" location="'Restauratieve ruimte (3)'!E1" display="Restauratieve ruimte (3)" xr:uid="{D3851DEA-59B4-4FBF-A02D-3AB370F7999B}"/>
    <hyperlink ref="A10" location="'Klaslokaal (2)'!E1" display="Klaslokaal (2)" xr:uid="{2822AB8B-7A44-4E28-956B-0A28172CCCA6}"/>
    <hyperlink ref="A15" location="'Gymzaal (7)'!E1" display="Gymzaal (7)" xr:uid="{0300A82D-04E0-40CE-AA6E-34129234BBE7}"/>
    <hyperlink ref="A18" location="Ruimteverantw.!A1" display="Ruimteverantw." xr:uid="{6547FA50-607E-472F-BFCA-5B8A765712D4}"/>
    <hyperlink ref="A17" location="'Sanitaire hygiëne Benodigdheden'!C4" display="Sanitaire hygiëne Benodigdheden" xr:uid="{A6A12AC4-694A-4761-89C0-8A85EE4EB432}"/>
    <hyperlink ref="A14" location="'BSO  KDV (8)'!E1" display="'BSO  KDV (8)'!E1" xr:uid="{74EED989-26B4-4C9F-9685-58E87D28505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FED9B-C7E8-4440-8EF9-B35CC64BCFDE}">
  <dimension ref="A1:G39"/>
  <sheetViews>
    <sheetView showGridLines="0" workbookViewId="0">
      <selection activeCell="I33" sqref="I33"/>
    </sheetView>
  </sheetViews>
  <sheetFormatPr defaultColWidth="8.90625" defaultRowHeight="12"/>
  <cols>
    <col min="1" max="1" width="16.90625" style="142" customWidth="1"/>
    <col min="2" max="2" width="50.7265625" style="142" customWidth="1"/>
    <col min="3" max="3" width="35.7265625" style="142" customWidth="1"/>
    <col min="4" max="4" width="50.7265625" style="142" customWidth="1"/>
    <col min="5" max="5" width="16.7265625" style="379" customWidth="1"/>
    <col min="6" max="6" width="8.90625" style="142"/>
    <col min="7" max="7" width="11.453125" style="142" customWidth="1"/>
    <col min="8" max="16384" width="8.90625" style="142"/>
  </cols>
  <sheetData>
    <row r="1" spans="1:7" ht="19" thickBot="1">
      <c r="A1" s="490" t="s">
        <v>38</v>
      </c>
      <c r="B1" s="280" t="s">
        <v>797</v>
      </c>
      <c r="C1" s="395" t="s">
        <v>798</v>
      </c>
      <c r="D1" s="319" t="s">
        <v>799</v>
      </c>
      <c r="E1" s="282">
        <v>0</v>
      </c>
      <c r="F1" s="283" t="s">
        <v>800</v>
      </c>
      <c r="G1" s="284"/>
    </row>
    <row r="2" spans="1:7" ht="19" thickBot="1">
      <c r="A2" s="491"/>
      <c r="B2" s="285" t="s">
        <v>801</v>
      </c>
      <c r="C2" s="396">
        <v>6</v>
      </c>
      <c r="D2" s="319" t="s">
        <v>799</v>
      </c>
      <c r="E2" s="282">
        <v>0</v>
      </c>
      <c r="F2" s="283" t="s">
        <v>802</v>
      </c>
      <c r="G2" s="284"/>
    </row>
    <row r="3" spans="1:7" ht="19" thickBot="1">
      <c r="A3" s="492"/>
      <c r="B3" s="286" t="s">
        <v>803</v>
      </c>
      <c r="C3" s="397" t="s">
        <v>45</v>
      </c>
      <c r="E3" s="142"/>
    </row>
    <row r="4" spans="1:7" ht="12.5" thickBot="1">
      <c r="C4" s="378"/>
    </row>
    <row r="5" spans="1:7" ht="27" thickTop="1" thickBot="1">
      <c r="B5" s="291" t="s">
        <v>805</v>
      </c>
      <c r="C5" s="292" t="s">
        <v>806</v>
      </c>
      <c r="D5" s="292" t="s">
        <v>807</v>
      </c>
      <c r="E5" s="293" t="s">
        <v>808</v>
      </c>
    </row>
    <row r="6" spans="1:7">
      <c r="A6" s="513" t="s">
        <v>809</v>
      </c>
      <c r="B6" s="294" t="s">
        <v>816</v>
      </c>
      <c r="C6" s="295" t="s">
        <v>817</v>
      </c>
      <c r="D6" s="295" t="s">
        <v>818</v>
      </c>
      <c r="E6" s="326">
        <v>156</v>
      </c>
    </row>
    <row r="7" spans="1:7">
      <c r="A7" s="514"/>
      <c r="B7" s="380" t="s">
        <v>819</v>
      </c>
      <c r="C7" s="381" t="s">
        <v>820</v>
      </c>
      <c r="D7" s="381" t="s">
        <v>821</v>
      </c>
      <c r="E7" s="382">
        <v>156</v>
      </c>
    </row>
    <row r="8" spans="1:7">
      <c r="A8" s="514"/>
      <c r="B8" s="297" t="s">
        <v>810</v>
      </c>
      <c r="C8" s="298" t="s">
        <v>811</v>
      </c>
      <c r="D8" s="298" t="s">
        <v>812</v>
      </c>
      <c r="E8" s="312">
        <v>156</v>
      </c>
    </row>
    <row r="9" spans="1:7" ht="24">
      <c r="A9" s="514"/>
      <c r="B9" s="297" t="s">
        <v>813</v>
      </c>
      <c r="C9" s="298" t="s">
        <v>814</v>
      </c>
      <c r="D9" s="298" t="s">
        <v>815</v>
      </c>
      <c r="E9" s="312">
        <v>156</v>
      </c>
    </row>
    <row r="10" spans="1:7">
      <c r="A10" s="514"/>
      <c r="B10" s="297" t="s">
        <v>822</v>
      </c>
      <c r="C10" s="298" t="s">
        <v>823</v>
      </c>
      <c r="D10" s="298" t="s">
        <v>824</v>
      </c>
      <c r="E10" s="312">
        <v>156</v>
      </c>
    </row>
    <row r="11" spans="1:7" ht="24">
      <c r="A11" s="514"/>
      <c r="B11" s="297" t="s">
        <v>990</v>
      </c>
      <c r="C11" s="298" t="s">
        <v>820</v>
      </c>
      <c r="D11" s="298" t="s">
        <v>991</v>
      </c>
      <c r="E11" s="312">
        <v>156</v>
      </c>
    </row>
    <row r="12" spans="1:7" ht="24">
      <c r="A12" s="514"/>
      <c r="B12" s="297" t="s">
        <v>992</v>
      </c>
      <c r="C12" s="298" t="s">
        <v>820</v>
      </c>
      <c r="D12" s="298" t="s">
        <v>993</v>
      </c>
      <c r="E12" s="312">
        <v>156</v>
      </c>
    </row>
    <row r="13" spans="1:7">
      <c r="A13" s="514"/>
      <c r="B13" s="297" t="s">
        <v>829</v>
      </c>
      <c r="C13" s="298" t="s">
        <v>820</v>
      </c>
      <c r="D13" s="298" t="s">
        <v>830</v>
      </c>
      <c r="E13" s="312">
        <v>156</v>
      </c>
    </row>
    <row r="14" spans="1:7">
      <c r="A14" s="514"/>
      <c r="B14" s="297" t="s">
        <v>896</v>
      </c>
      <c r="C14" s="298" t="s">
        <v>832</v>
      </c>
      <c r="D14" s="298" t="s">
        <v>833</v>
      </c>
      <c r="E14" s="312">
        <v>260</v>
      </c>
    </row>
    <row r="15" spans="1:7" ht="24">
      <c r="A15" s="514"/>
      <c r="B15" s="297" t="s">
        <v>831</v>
      </c>
      <c r="C15" s="298" t="s">
        <v>832</v>
      </c>
      <c r="D15" s="298" t="s">
        <v>833</v>
      </c>
      <c r="E15" s="312">
        <v>260</v>
      </c>
    </row>
    <row r="16" spans="1:7" ht="24">
      <c r="A16" s="514"/>
      <c r="B16" s="297" t="s">
        <v>835</v>
      </c>
      <c r="C16" s="298" t="s">
        <v>897</v>
      </c>
      <c r="D16" s="298" t="s">
        <v>837</v>
      </c>
      <c r="E16" s="312">
        <v>260</v>
      </c>
    </row>
    <row r="17" spans="1:5" ht="24.5" thickBot="1">
      <c r="A17" s="515"/>
      <c r="B17" s="300" t="s">
        <v>906</v>
      </c>
      <c r="C17" s="301" t="s">
        <v>899</v>
      </c>
      <c r="D17" s="301" t="s">
        <v>900</v>
      </c>
      <c r="E17" s="330">
        <v>260</v>
      </c>
    </row>
    <row r="18" spans="1:5" ht="12.5" thickTop="1">
      <c r="A18" s="516" t="s">
        <v>838</v>
      </c>
      <c r="B18" s="371" t="s">
        <v>901</v>
      </c>
      <c r="C18" s="295" t="s">
        <v>820</v>
      </c>
      <c r="D18" s="295" t="s">
        <v>840</v>
      </c>
      <c r="E18" s="326">
        <v>52</v>
      </c>
    </row>
    <row r="19" spans="1:5">
      <c r="A19" s="514"/>
      <c r="B19" s="372" t="s">
        <v>992</v>
      </c>
      <c r="C19" s="298" t="s">
        <v>899</v>
      </c>
      <c r="D19" s="298" t="s">
        <v>994</v>
      </c>
      <c r="E19" s="312">
        <v>52</v>
      </c>
    </row>
    <row r="20" spans="1:5" ht="24">
      <c r="A20" s="514"/>
      <c r="B20" s="372" t="s">
        <v>810</v>
      </c>
      <c r="C20" s="298" t="s">
        <v>873</v>
      </c>
      <c r="D20" s="298" t="s">
        <v>874</v>
      </c>
      <c r="E20" s="312">
        <v>52</v>
      </c>
    </row>
    <row r="21" spans="1:5">
      <c r="A21" s="514"/>
      <c r="B21" s="372" t="s">
        <v>843</v>
      </c>
      <c r="C21" s="298" t="s">
        <v>844</v>
      </c>
      <c r="D21" s="298" t="s">
        <v>845</v>
      </c>
      <c r="E21" s="312">
        <v>52</v>
      </c>
    </row>
    <row r="22" spans="1:5">
      <c r="A22" s="514"/>
      <c r="B22" s="372" t="s">
        <v>846</v>
      </c>
      <c r="C22" s="298" t="s">
        <v>847</v>
      </c>
      <c r="D22" s="298" t="s">
        <v>848</v>
      </c>
      <c r="E22" s="312">
        <v>52</v>
      </c>
    </row>
    <row r="23" spans="1:5" ht="36">
      <c r="A23" s="514"/>
      <c r="B23" s="372" t="s">
        <v>902</v>
      </c>
      <c r="C23" s="298" t="s">
        <v>899</v>
      </c>
      <c r="D23" s="298" t="s">
        <v>903</v>
      </c>
      <c r="E23" s="312">
        <v>52</v>
      </c>
    </row>
    <row r="24" spans="1:5">
      <c r="A24" s="514"/>
      <c r="B24" s="372" t="s">
        <v>849</v>
      </c>
      <c r="C24" s="298" t="s">
        <v>850</v>
      </c>
      <c r="D24" s="298" t="s">
        <v>904</v>
      </c>
      <c r="E24" s="312">
        <v>52</v>
      </c>
    </row>
    <row r="25" spans="1:5">
      <c r="A25" s="514"/>
      <c r="B25" s="372" t="s">
        <v>852</v>
      </c>
      <c r="C25" s="298" t="s">
        <v>820</v>
      </c>
      <c r="D25" s="298" t="s">
        <v>853</v>
      </c>
      <c r="E25" s="312">
        <v>52</v>
      </c>
    </row>
    <row r="26" spans="1:5">
      <c r="A26" s="514"/>
      <c r="B26" s="372" t="s">
        <v>905</v>
      </c>
      <c r="C26" s="298" t="s">
        <v>850</v>
      </c>
      <c r="D26" s="298" t="s">
        <v>854</v>
      </c>
      <c r="E26" s="312">
        <v>52</v>
      </c>
    </row>
    <row r="27" spans="1:5">
      <c r="A27" s="514"/>
      <c r="B27" s="372" t="s">
        <v>835</v>
      </c>
      <c r="C27" s="298" t="s">
        <v>855</v>
      </c>
      <c r="D27" s="298" t="s">
        <v>833</v>
      </c>
      <c r="E27" s="312">
        <v>52</v>
      </c>
    </row>
    <row r="28" spans="1:5">
      <c r="A28" s="514"/>
      <c r="B28" s="372" t="s">
        <v>856</v>
      </c>
      <c r="C28" s="298" t="s">
        <v>820</v>
      </c>
      <c r="D28" s="298" t="s">
        <v>857</v>
      </c>
      <c r="E28" s="312">
        <v>52</v>
      </c>
    </row>
    <row r="29" spans="1:5" ht="12.5" thickBot="1">
      <c r="A29" s="515"/>
      <c r="B29" s="373" t="s">
        <v>858</v>
      </c>
      <c r="C29" s="301" t="s">
        <v>847</v>
      </c>
      <c r="D29" s="301" t="s">
        <v>859</v>
      </c>
      <c r="E29" s="330">
        <v>52</v>
      </c>
    </row>
    <row r="30" spans="1:5" ht="12.5" thickTop="1">
      <c r="A30" s="517" t="s">
        <v>860</v>
      </c>
      <c r="B30" s="374" t="s">
        <v>861</v>
      </c>
      <c r="C30" s="295" t="s">
        <v>862</v>
      </c>
      <c r="D30" s="295" t="s">
        <v>863</v>
      </c>
      <c r="E30" s="326">
        <v>12</v>
      </c>
    </row>
    <row r="31" spans="1:5">
      <c r="A31" s="518"/>
      <c r="B31" s="375" t="s">
        <v>864</v>
      </c>
      <c r="C31" s="298" t="s">
        <v>865</v>
      </c>
      <c r="D31" s="298" t="s">
        <v>859</v>
      </c>
      <c r="E31" s="312">
        <v>12</v>
      </c>
    </row>
    <row r="32" spans="1:5" ht="25.65" customHeight="1" thickBot="1">
      <c r="A32" s="519"/>
      <c r="B32" s="376" t="s">
        <v>866</v>
      </c>
      <c r="C32" s="301" t="s">
        <v>867</v>
      </c>
      <c r="D32" s="301" t="s">
        <v>868</v>
      </c>
      <c r="E32" s="330">
        <v>12</v>
      </c>
    </row>
    <row r="33" spans="1:5" ht="24.5" thickTop="1">
      <c r="A33" s="520" t="s">
        <v>869</v>
      </c>
      <c r="B33" s="377" t="s">
        <v>870</v>
      </c>
      <c r="C33" s="295" t="s">
        <v>871</v>
      </c>
      <c r="D33" s="295" t="s">
        <v>872</v>
      </c>
      <c r="E33" s="326">
        <v>4</v>
      </c>
    </row>
    <row r="34" spans="1:5" ht="36">
      <c r="A34" s="521"/>
      <c r="B34" s="310" t="s">
        <v>988</v>
      </c>
      <c r="C34" s="298" t="s">
        <v>871</v>
      </c>
      <c r="D34" s="298" t="s">
        <v>989</v>
      </c>
      <c r="E34" s="312">
        <v>4</v>
      </c>
    </row>
    <row r="35" spans="1:5" ht="24">
      <c r="A35" s="521"/>
      <c r="B35" s="310" t="s">
        <v>866</v>
      </c>
      <c r="C35" s="298" t="s">
        <v>889</v>
      </c>
      <c r="D35" s="298" t="s">
        <v>890</v>
      </c>
      <c r="E35" s="312">
        <v>4</v>
      </c>
    </row>
    <row r="36" spans="1:5">
      <c r="A36" s="521"/>
      <c r="B36" s="310" t="s">
        <v>880</v>
      </c>
      <c r="C36" s="298" t="s">
        <v>881</v>
      </c>
      <c r="D36" s="298" t="s">
        <v>882</v>
      </c>
      <c r="E36" s="312">
        <v>4</v>
      </c>
    </row>
    <row r="37" spans="1:5" ht="24">
      <c r="A37" s="521"/>
      <c r="B37" s="310" t="s">
        <v>906</v>
      </c>
      <c r="C37" s="298" t="s">
        <v>907</v>
      </c>
      <c r="D37" s="298" t="s">
        <v>908</v>
      </c>
      <c r="E37" s="312">
        <v>4</v>
      </c>
    </row>
    <row r="38" spans="1:5" ht="48">
      <c r="A38" s="521"/>
      <c r="B38" s="311" t="s">
        <v>886</v>
      </c>
      <c r="C38" s="298" t="s">
        <v>887</v>
      </c>
      <c r="D38" s="298" t="s">
        <v>888</v>
      </c>
      <c r="E38" s="312">
        <v>1</v>
      </c>
    </row>
    <row r="39" spans="1:5" ht="36.5" thickBot="1">
      <c r="A39" s="522"/>
      <c r="B39" s="383" t="s">
        <v>883</v>
      </c>
      <c r="C39" s="301" t="s">
        <v>884</v>
      </c>
      <c r="D39" s="301" t="s">
        <v>885</v>
      </c>
      <c r="E39" s="330">
        <v>1</v>
      </c>
    </row>
  </sheetData>
  <mergeCells count="5">
    <mergeCell ref="A1:A3"/>
    <mergeCell ref="A6:A17"/>
    <mergeCell ref="A18:A29"/>
    <mergeCell ref="A30:A32"/>
    <mergeCell ref="A33:A39"/>
  </mergeCells>
  <hyperlinks>
    <hyperlink ref="A1" location="Toelichting!A1" display="Terug naar het tabblad Toelichting" xr:uid="{4E552EF5-AD34-4CC4-B6DD-ED03A36A4EC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C9175-F24A-4753-B1B3-FD9380A1EE95}">
  <dimension ref="A1:G24"/>
  <sheetViews>
    <sheetView showGridLines="0" workbookViewId="0">
      <selection sqref="A1:G29"/>
    </sheetView>
  </sheetViews>
  <sheetFormatPr defaultColWidth="8.90625" defaultRowHeight="11.5"/>
  <cols>
    <col min="1" max="1" width="16.90625" customWidth="1"/>
    <col min="2" max="2" width="50.7265625" customWidth="1"/>
    <col min="3" max="3" width="35.7265625" customWidth="1"/>
    <col min="4" max="4" width="50.7265625" customWidth="1"/>
    <col min="5" max="5" width="16.7265625" customWidth="1"/>
    <col min="7" max="7" width="11.453125" customWidth="1"/>
  </cols>
  <sheetData>
    <row r="1" spans="1:7" ht="19" thickBot="1">
      <c r="A1" s="490" t="s">
        <v>38</v>
      </c>
      <c r="B1" s="280" t="s">
        <v>797</v>
      </c>
      <c r="C1" s="395" t="s">
        <v>798</v>
      </c>
      <c r="D1" s="283" t="s">
        <v>799</v>
      </c>
      <c r="E1" s="282">
        <v>0</v>
      </c>
      <c r="F1" s="283" t="s">
        <v>800</v>
      </c>
      <c r="G1" s="284"/>
    </row>
    <row r="2" spans="1:7" ht="19" thickBot="1">
      <c r="A2" s="491"/>
      <c r="B2" s="285" t="s">
        <v>801</v>
      </c>
      <c r="C2" s="396">
        <v>7</v>
      </c>
      <c r="D2" s="283" t="s">
        <v>799</v>
      </c>
      <c r="E2" s="282">
        <v>0</v>
      </c>
      <c r="F2" s="283" t="s">
        <v>802</v>
      </c>
      <c r="G2" s="284"/>
    </row>
    <row r="3" spans="1:7" ht="19" thickBot="1">
      <c r="A3" s="492"/>
      <c r="B3" s="286" t="s">
        <v>803</v>
      </c>
      <c r="C3" s="400" t="s">
        <v>46</v>
      </c>
    </row>
    <row r="4" spans="1:7" ht="12" thickBot="1"/>
    <row r="5" spans="1:7" ht="27" thickTop="1" thickBot="1">
      <c r="A5" s="142"/>
      <c r="B5" s="291" t="s">
        <v>805</v>
      </c>
      <c r="C5" s="292" t="s">
        <v>806</v>
      </c>
      <c r="D5" s="292" t="s">
        <v>807</v>
      </c>
      <c r="E5" s="293" t="s">
        <v>808</v>
      </c>
    </row>
    <row r="6" spans="1:7" ht="12">
      <c r="A6" s="496" t="s">
        <v>809</v>
      </c>
      <c r="B6" s="384" t="s">
        <v>943</v>
      </c>
      <c r="C6" s="298" t="s">
        <v>850</v>
      </c>
      <c r="D6" s="298" t="s">
        <v>904</v>
      </c>
      <c r="E6" s="312">
        <v>200</v>
      </c>
    </row>
    <row r="7" spans="1:7" ht="12">
      <c r="A7" s="497"/>
      <c r="B7" s="384" t="s">
        <v>965</v>
      </c>
      <c r="C7" s="298" t="s">
        <v>966</v>
      </c>
      <c r="D7" s="298" t="s">
        <v>967</v>
      </c>
      <c r="E7" s="312">
        <v>200</v>
      </c>
    </row>
    <row r="8" spans="1:7" ht="12">
      <c r="A8" s="497"/>
      <c r="B8" s="384" t="s">
        <v>810</v>
      </c>
      <c r="C8" s="298" t="s">
        <v>811</v>
      </c>
      <c r="D8" s="298" t="s">
        <v>812</v>
      </c>
      <c r="E8" s="312">
        <v>200</v>
      </c>
    </row>
    <row r="9" spans="1:7" ht="12">
      <c r="A9" s="497"/>
      <c r="B9" s="384" t="s">
        <v>816</v>
      </c>
      <c r="C9" s="298" t="s">
        <v>817</v>
      </c>
      <c r="D9" s="298" t="s">
        <v>818</v>
      </c>
      <c r="E9" s="312">
        <v>200</v>
      </c>
    </row>
    <row r="10" spans="1:7" ht="12">
      <c r="A10" s="497"/>
      <c r="B10" s="384" t="s">
        <v>912</v>
      </c>
      <c r="C10" s="298" t="s">
        <v>817</v>
      </c>
      <c r="D10" s="298" t="s">
        <v>913</v>
      </c>
      <c r="E10" s="312">
        <v>200</v>
      </c>
    </row>
    <row r="11" spans="1:7" ht="12">
      <c r="A11" s="497"/>
      <c r="B11" s="384" t="s">
        <v>819</v>
      </c>
      <c r="C11" s="298" t="s">
        <v>820</v>
      </c>
      <c r="D11" s="298" t="s">
        <v>821</v>
      </c>
      <c r="E11" s="312">
        <v>200</v>
      </c>
    </row>
    <row r="12" spans="1:7" ht="24.5" thickBot="1">
      <c r="A12" s="498"/>
      <c r="B12" s="384" t="s">
        <v>831</v>
      </c>
      <c r="C12" s="298" t="s">
        <v>832</v>
      </c>
      <c r="D12" s="298" t="s">
        <v>833</v>
      </c>
      <c r="E12" s="312">
        <v>200</v>
      </c>
    </row>
    <row r="13" spans="1:7" ht="24">
      <c r="A13" s="514" t="s">
        <v>838</v>
      </c>
      <c r="B13" s="371" t="s">
        <v>995</v>
      </c>
      <c r="C13" s="295" t="s">
        <v>899</v>
      </c>
      <c r="D13" s="295" t="s">
        <v>900</v>
      </c>
      <c r="E13" s="326">
        <v>40</v>
      </c>
    </row>
    <row r="14" spans="1:7" ht="12">
      <c r="A14" s="514"/>
      <c r="B14" s="372" t="s">
        <v>220</v>
      </c>
      <c r="C14" s="298" t="s">
        <v>867</v>
      </c>
      <c r="D14" s="298" t="s">
        <v>996</v>
      </c>
      <c r="E14" s="312">
        <v>40</v>
      </c>
    </row>
    <row r="15" spans="1:7" ht="12">
      <c r="A15" s="514"/>
      <c r="B15" s="372" t="s">
        <v>997</v>
      </c>
      <c r="C15" s="298" t="s">
        <v>998</v>
      </c>
      <c r="D15" s="298" t="s">
        <v>833</v>
      </c>
      <c r="E15" s="312">
        <v>40</v>
      </c>
    </row>
    <row r="16" spans="1:7" ht="24">
      <c r="A16" s="514"/>
      <c r="B16" s="372" t="s">
        <v>943</v>
      </c>
      <c r="C16" s="298" t="s">
        <v>889</v>
      </c>
      <c r="D16" s="298" t="s">
        <v>890</v>
      </c>
      <c r="E16" s="312">
        <v>40</v>
      </c>
    </row>
    <row r="17" spans="1:5" ht="24">
      <c r="A17" s="514"/>
      <c r="B17" s="372" t="s">
        <v>999</v>
      </c>
      <c r="C17" s="298" t="s">
        <v>1000</v>
      </c>
      <c r="D17" s="298" t="s">
        <v>1001</v>
      </c>
      <c r="E17" s="312">
        <v>40</v>
      </c>
    </row>
    <row r="18" spans="1:5" ht="24.5" thickBot="1">
      <c r="A18" s="514"/>
      <c r="B18" s="385" t="s">
        <v>1002</v>
      </c>
      <c r="C18" s="298" t="s">
        <v>899</v>
      </c>
      <c r="D18" s="386" t="s">
        <v>1003</v>
      </c>
      <c r="E18" s="387">
        <v>40</v>
      </c>
    </row>
    <row r="19" spans="1:5" ht="24">
      <c r="A19" s="513" t="s">
        <v>860</v>
      </c>
      <c r="B19" s="374" t="s">
        <v>870</v>
      </c>
      <c r="C19" s="295" t="s">
        <v>899</v>
      </c>
      <c r="D19" s="295" t="s">
        <v>872</v>
      </c>
      <c r="E19" s="326">
        <v>10</v>
      </c>
    </row>
    <row r="20" spans="1:5" ht="24">
      <c r="A20" s="514"/>
      <c r="B20" s="375" t="s">
        <v>997</v>
      </c>
      <c r="C20" s="298" t="s">
        <v>867</v>
      </c>
      <c r="D20" s="298" t="s">
        <v>1004</v>
      </c>
      <c r="E20" s="312">
        <v>10</v>
      </c>
    </row>
    <row r="21" spans="1:5" ht="24">
      <c r="A21" s="514"/>
      <c r="B21" s="375" t="s">
        <v>810</v>
      </c>
      <c r="C21" s="298" t="s">
        <v>873</v>
      </c>
      <c r="D21" s="298" t="s">
        <v>874</v>
      </c>
      <c r="E21" s="312">
        <v>10</v>
      </c>
    </row>
    <row r="22" spans="1:5" ht="24.5" thickBot="1">
      <c r="A22" s="523"/>
      <c r="B22" s="376" t="s">
        <v>1005</v>
      </c>
      <c r="C22" s="301" t="s">
        <v>871</v>
      </c>
      <c r="D22" s="301" t="s">
        <v>1006</v>
      </c>
      <c r="E22" s="330">
        <v>10</v>
      </c>
    </row>
    <row r="23" spans="1:5" ht="48">
      <c r="A23" s="514" t="s">
        <v>1007</v>
      </c>
      <c r="B23" s="388" t="s">
        <v>886</v>
      </c>
      <c r="C23" s="381" t="s">
        <v>887</v>
      </c>
      <c r="D23" s="381" t="s">
        <v>888</v>
      </c>
      <c r="E23" s="382">
        <v>1</v>
      </c>
    </row>
    <row r="24" spans="1:5" ht="12.5" thickBot="1">
      <c r="A24" s="523"/>
      <c r="B24" s="383" t="s">
        <v>1008</v>
      </c>
      <c r="C24" s="301" t="s">
        <v>899</v>
      </c>
      <c r="D24" s="301" t="s">
        <v>1009</v>
      </c>
      <c r="E24" s="330">
        <v>2</v>
      </c>
    </row>
  </sheetData>
  <mergeCells count="5">
    <mergeCell ref="A1:A3"/>
    <mergeCell ref="A6:A12"/>
    <mergeCell ref="A13:A18"/>
    <mergeCell ref="A19:A22"/>
    <mergeCell ref="A23:A24"/>
  </mergeCells>
  <hyperlinks>
    <hyperlink ref="A1" location="Toelichting!A1" display="Terug naar het tabblad Toelichting" xr:uid="{87A159B7-06BC-44B3-A030-1475D086E01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B8AE4-F25D-4622-92D4-19A9C4527220}">
  <dimension ref="A1:N67"/>
  <sheetViews>
    <sheetView showGridLines="0" workbookViewId="0">
      <selection activeCell="E7" sqref="E7"/>
    </sheetView>
  </sheetViews>
  <sheetFormatPr defaultRowHeight="11.5"/>
  <cols>
    <col min="1" max="1" width="17.453125" style="12" customWidth="1"/>
    <col min="2" max="3" width="27.90625" customWidth="1"/>
    <col min="4" max="4" width="15.90625" style="38" customWidth="1"/>
    <col min="5" max="7" width="15.90625" style="39" customWidth="1"/>
    <col min="8" max="8" width="13.90625" customWidth="1"/>
    <col min="14" max="14" width="10.1796875" bestFit="1" customWidth="1"/>
  </cols>
  <sheetData>
    <row r="1" spans="1:10" ht="15.65" customHeight="1">
      <c r="A1" s="37" t="s">
        <v>1010</v>
      </c>
      <c r="G1" s="490" t="s">
        <v>38</v>
      </c>
    </row>
    <row r="2" spans="1:10" ht="15.65" customHeight="1">
      <c r="A2" s="40" t="s">
        <v>1011</v>
      </c>
      <c r="G2" s="491"/>
    </row>
    <row r="3" spans="1:10" ht="15.65" customHeight="1">
      <c r="A3" s="40" t="s">
        <v>1012</v>
      </c>
      <c r="B3" s="40"/>
      <c r="C3" s="40"/>
      <c r="D3" s="40"/>
      <c r="E3" s="41"/>
      <c r="F3" s="40"/>
      <c r="G3" s="491"/>
    </row>
    <row r="4" spans="1:10" ht="16" thickBot="1">
      <c r="A4" s="40" t="s">
        <v>1013</v>
      </c>
      <c r="B4" s="40"/>
      <c r="D4"/>
      <c r="E4" s="40"/>
      <c r="F4" s="40"/>
      <c r="G4" s="492"/>
    </row>
    <row r="5" spans="1:10" ht="16" thickBot="1">
      <c r="A5"/>
      <c r="B5" s="40"/>
      <c r="D5"/>
      <c r="E5" s="40"/>
      <c r="F5" s="40"/>
      <c r="G5" s="40"/>
    </row>
    <row r="6" spans="1:10" ht="56" thickBot="1">
      <c r="A6" s="40"/>
      <c r="B6" s="42" t="s">
        <v>50</v>
      </c>
      <c r="C6" s="43" t="s">
        <v>1014</v>
      </c>
      <c r="D6" s="247" t="s">
        <v>1015</v>
      </c>
      <c r="E6" s="248" t="s">
        <v>1016</v>
      </c>
      <c r="F6" s="249" t="s">
        <v>1017</v>
      </c>
      <c r="G6" s="249" t="s">
        <v>1018</v>
      </c>
    </row>
    <row r="7" spans="1:10" ht="18.5">
      <c r="B7" s="44" t="s">
        <v>1019</v>
      </c>
      <c r="C7" s="45">
        <v>7.4999999999999997E-2</v>
      </c>
      <c r="D7" s="46">
        <f>E18+E21+E24+E27+E30+E33+E36+E39</f>
        <v>427.82400000000001</v>
      </c>
      <c r="E7" s="47">
        <v>0</v>
      </c>
      <c r="F7" s="46">
        <f>E46+E49+E52+E55+E58+E61</f>
        <v>994.46100000000013</v>
      </c>
      <c r="G7" s="48">
        <v>0</v>
      </c>
    </row>
    <row r="8" spans="1:10" ht="19" thickBot="1">
      <c r="B8" s="49" t="s">
        <v>1020</v>
      </c>
      <c r="C8" s="50">
        <v>0.3</v>
      </c>
      <c r="D8" s="51">
        <f>SUM(D10:D11)</f>
        <v>1973.5280000000002</v>
      </c>
      <c r="E8" s="52">
        <v>0</v>
      </c>
      <c r="F8" s="51">
        <f>SUM(F10:F11)</f>
        <v>5697.155999999999</v>
      </c>
      <c r="G8" s="53">
        <v>0</v>
      </c>
    </row>
    <row r="9" spans="1:10" ht="18.649999999999999" customHeight="1" thickBot="1">
      <c r="B9" s="403"/>
      <c r="C9" s="404" t="s">
        <v>1021</v>
      </c>
      <c r="D9" s="532">
        <v>3</v>
      </c>
      <c r="E9" s="533"/>
      <c r="F9" s="532">
        <v>2</v>
      </c>
      <c r="G9" s="533"/>
    </row>
    <row r="10" spans="1:10" ht="14.5">
      <c r="B10" s="528" t="s">
        <v>1022</v>
      </c>
      <c r="C10" s="529"/>
      <c r="D10" s="406">
        <f>SUM(F16:F39)</f>
        <v>1449.0640000000003</v>
      </c>
      <c r="E10"/>
      <c r="F10" s="405">
        <f>SUM(F44:F61)</f>
        <v>3024.0719999999997</v>
      </c>
      <c r="G10"/>
    </row>
    <row r="11" spans="1:10" ht="15" thickBot="1">
      <c r="B11" s="530" t="s">
        <v>1023</v>
      </c>
      <c r="C11" s="531"/>
      <c r="D11" s="54">
        <f>+G16+G17+G19+G20+G22+G23+G25+G26+G28+G29+G31+G32+G34+G35+G37+G38</f>
        <v>524.46399999999994</v>
      </c>
      <c r="E11"/>
      <c r="F11" s="54">
        <f>G44+G45+G47+G48+G50+G51+G53+G54+G56+G57+G59+G60</f>
        <v>2673.0839999999998</v>
      </c>
      <c r="G11"/>
    </row>
    <row r="12" spans="1:10" ht="19" thickBot="1">
      <c r="C12" s="55" t="s">
        <v>1024</v>
      </c>
      <c r="D12"/>
      <c r="E12" s="56">
        <v>0</v>
      </c>
      <c r="F12" s="57"/>
      <c r="G12" s="58">
        <v>0</v>
      </c>
    </row>
    <row r="13" spans="1:10" ht="15.5">
      <c r="A13" s="37"/>
    </row>
    <row r="14" spans="1:10" ht="16" thickBot="1">
      <c r="A14" s="40"/>
      <c r="B14" s="40"/>
      <c r="C14" s="40"/>
      <c r="D14" s="41"/>
      <c r="E14" s="40"/>
      <c r="F14" s="40"/>
      <c r="G14" s="40"/>
      <c r="I14" s="59"/>
    </row>
    <row r="15" spans="1:10" ht="29.5" thickBot="1">
      <c r="A15" s="137" t="s">
        <v>1025</v>
      </c>
      <c r="B15" s="138" t="s">
        <v>64</v>
      </c>
      <c r="C15" s="139" t="s">
        <v>65</v>
      </c>
      <c r="D15" s="140"/>
      <c r="E15" s="139" t="s">
        <v>54</v>
      </c>
      <c r="F15" s="139" t="s">
        <v>1026</v>
      </c>
      <c r="G15" s="141" t="s">
        <v>1027</v>
      </c>
      <c r="H15" s="59"/>
      <c r="I15" s="59"/>
      <c r="J15" s="59"/>
    </row>
    <row r="16" spans="1:10" s="59" customFormat="1" ht="14.4" customHeight="1">
      <c r="A16" s="534" t="s">
        <v>1028</v>
      </c>
      <c r="B16" s="526" t="s">
        <v>1029</v>
      </c>
      <c r="C16" s="524" t="s">
        <v>1030</v>
      </c>
      <c r="D16" s="96" t="s">
        <v>1031</v>
      </c>
      <c r="E16" s="97">
        <f>C7*Ruimtestaat!$K$14</f>
        <v>25.627500000000001</v>
      </c>
      <c r="F16" s="97">
        <f>$C$8*Ruimtestaat!$K$14/2</f>
        <v>51.255000000000003</v>
      </c>
      <c r="G16" s="413"/>
    </row>
    <row r="17" spans="1:12" s="59" customFormat="1" ht="15" thickBot="1">
      <c r="A17" s="535"/>
      <c r="B17" s="527"/>
      <c r="C17" s="525"/>
      <c r="D17" s="99" t="s">
        <v>1032</v>
      </c>
      <c r="E17" s="100"/>
      <c r="F17" s="101">
        <f>F16</f>
        <v>51.255000000000003</v>
      </c>
      <c r="G17" s="102">
        <f>G16</f>
        <v>0</v>
      </c>
    </row>
    <row r="18" spans="1:12" s="59" customFormat="1" ht="15" thickBot="1">
      <c r="A18" s="535"/>
      <c r="B18" s="103" t="s">
        <v>1033</v>
      </c>
      <c r="C18" s="104"/>
      <c r="D18" s="105"/>
      <c r="E18" s="106">
        <f>E16</f>
        <v>25.627500000000001</v>
      </c>
      <c r="F18" s="107"/>
      <c r="G18" s="411">
        <f>SUM(F16:G17)</f>
        <v>102.51</v>
      </c>
    </row>
    <row r="19" spans="1:12" s="59" customFormat="1" ht="14.5">
      <c r="A19" s="535"/>
      <c r="B19" s="526" t="s">
        <v>1034</v>
      </c>
      <c r="C19" s="524" t="s">
        <v>112</v>
      </c>
      <c r="D19" s="96" t="s">
        <v>1031</v>
      </c>
      <c r="E19" s="97">
        <f>C7*Ruimtestaat!$K$34</f>
        <v>31.9725</v>
      </c>
      <c r="F19" s="97">
        <f>$C$8*Ruimtestaat!$K$34/2</f>
        <v>63.945</v>
      </c>
      <c r="G19" s="98">
        <v>0</v>
      </c>
      <c r="L19"/>
    </row>
    <row r="20" spans="1:12" s="59" customFormat="1" ht="15" thickBot="1">
      <c r="A20" s="535"/>
      <c r="B20" s="527"/>
      <c r="C20" s="525"/>
      <c r="D20" s="99" t="s">
        <v>1032</v>
      </c>
      <c r="E20" s="100"/>
      <c r="F20" s="101">
        <f>F19</f>
        <v>63.945</v>
      </c>
      <c r="G20" s="102">
        <f>G19</f>
        <v>0</v>
      </c>
      <c r="J20" s="65"/>
      <c r="K20" s="65"/>
      <c r="L20" s="65"/>
    </row>
    <row r="21" spans="1:12" s="59" customFormat="1" ht="15" thickBot="1">
      <c r="A21" s="535"/>
      <c r="B21" s="103" t="s">
        <v>1033</v>
      </c>
      <c r="C21" s="104"/>
      <c r="D21" s="105"/>
      <c r="E21" s="106">
        <f>E19</f>
        <v>31.9725</v>
      </c>
      <c r="F21" s="107"/>
      <c r="G21" s="411">
        <f>SUM(F19:G20)</f>
        <v>127.89</v>
      </c>
      <c r="L21"/>
    </row>
    <row r="22" spans="1:12" s="59" customFormat="1" ht="14.5">
      <c r="A22" s="535"/>
      <c r="B22" s="526" t="s">
        <v>162</v>
      </c>
      <c r="C22" s="524" t="s">
        <v>1035</v>
      </c>
      <c r="D22" s="96" t="s">
        <v>1031</v>
      </c>
      <c r="E22" s="97">
        <f>C7*Ruimtestaat!$K$102</f>
        <v>117.05249999999998</v>
      </c>
      <c r="F22" s="97">
        <f>$C$8*Ruimtestaat!$K$102/3</f>
        <v>156.06999999999996</v>
      </c>
      <c r="G22" s="98">
        <f>$C$8*Ruimtestaat!$K$102/3</f>
        <v>156.06999999999996</v>
      </c>
      <c r="L22" s="66"/>
    </row>
    <row r="23" spans="1:12" s="59" customFormat="1" ht="15" thickBot="1">
      <c r="A23" s="535"/>
      <c r="B23" s="527"/>
      <c r="C23" s="525"/>
      <c r="D23" s="99" t="s">
        <v>1032</v>
      </c>
      <c r="E23" s="100"/>
      <c r="F23" s="101">
        <f>F22</f>
        <v>156.06999999999996</v>
      </c>
      <c r="G23" s="102">
        <f>G22</f>
        <v>156.06999999999996</v>
      </c>
      <c r="L23" s="66"/>
    </row>
    <row r="24" spans="1:12" s="59" customFormat="1" ht="15" thickBot="1">
      <c r="A24" s="535"/>
      <c r="B24" s="103" t="s">
        <v>1033</v>
      </c>
      <c r="C24" s="104"/>
      <c r="D24" s="105"/>
      <c r="E24" s="106">
        <f>E22</f>
        <v>117.05249999999998</v>
      </c>
      <c r="F24" s="107"/>
      <c r="G24" s="411">
        <f>SUM(F22:G23)</f>
        <v>624.27999999999986</v>
      </c>
      <c r="I24"/>
      <c r="J24"/>
      <c r="L24"/>
    </row>
    <row r="25" spans="1:12" s="59" customFormat="1" ht="14.5">
      <c r="A25" s="535"/>
      <c r="B25" s="526" t="s">
        <v>193</v>
      </c>
      <c r="C25" s="524" t="s">
        <v>1036</v>
      </c>
      <c r="D25" s="96" t="s">
        <v>1031</v>
      </c>
      <c r="E25" s="97">
        <f>C7*Ruimtestaat!$K$134</f>
        <v>89.587499999999991</v>
      </c>
      <c r="F25" s="97">
        <f>$C$8*Ruimtestaat!$K$134/2</f>
        <v>179.17499999999998</v>
      </c>
      <c r="G25" s="98">
        <v>0</v>
      </c>
      <c r="L25"/>
    </row>
    <row r="26" spans="1:12" s="59" customFormat="1" ht="15" thickBot="1">
      <c r="A26" s="535"/>
      <c r="B26" s="527"/>
      <c r="C26" s="525"/>
      <c r="D26" s="99" t="s">
        <v>1032</v>
      </c>
      <c r="E26" s="100"/>
      <c r="F26" s="101">
        <f>F25</f>
        <v>179.17499999999998</v>
      </c>
      <c r="G26" s="102">
        <f>G25</f>
        <v>0</v>
      </c>
      <c r="L26"/>
    </row>
    <row r="27" spans="1:12" s="59" customFormat="1" ht="15" thickBot="1">
      <c r="A27" s="535"/>
      <c r="B27" s="103" t="s">
        <v>1033</v>
      </c>
      <c r="C27" s="104"/>
      <c r="D27" s="105"/>
      <c r="E27" s="106">
        <f>E25</f>
        <v>89.587499999999991</v>
      </c>
      <c r="F27" s="107"/>
      <c r="G27" s="411">
        <f>SUM(F25:G26)</f>
        <v>358.34999999999997</v>
      </c>
      <c r="I27"/>
      <c r="J27"/>
      <c r="L27"/>
    </row>
    <row r="28" spans="1:12" s="59" customFormat="1" ht="14.5">
      <c r="A28" s="535"/>
      <c r="B28" s="526" t="s">
        <v>228</v>
      </c>
      <c r="C28" s="524" t="s">
        <v>1037</v>
      </c>
      <c r="D28" s="96" t="s">
        <v>1031</v>
      </c>
      <c r="E28" s="97">
        <f>C7*Ruimtestaat!$K$168</f>
        <v>20.662499999999998</v>
      </c>
      <c r="F28" s="97">
        <f>$C$8*Ruimtestaat!$K$168/2</f>
        <v>41.324999999999996</v>
      </c>
      <c r="G28" s="98">
        <v>0</v>
      </c>
      <c r="L28"/>
    </row>
    <row r="29" spans="1:12" s="59" customFormat="1" ht="15" thickBot="1">
      <c r="A29" s="535"/>
      <c r="B29" s="527"/>
      <c r="C29" s="525"/>
      <c r="D29" s="99" t="s">
        <v>1032</v>
      </c>
      <c r="E29" s="100"/>
      <c r="F29" s="101">
        <f>F28</f>
        <v>41.324999999999996</v>
      </c>
      <c r="G29" s="102">
        <f>G28</f>
        <v>0</v>
      </c>
      <c r="L29"/>
    </row>
    <row r="30" spans="1:12" s="59" customFormat="1" ht="15" thickBot="1">
      <c r="A30" s="535"/>
      <c r="B30" s="103" t="s">
        <v>1033</v>
      </c>
      <c r="C30" s="104"/>
      <c r="D30" s="105"/>
      <c r="E30" s="106">
        <f>E28</f>
        <v>20.662499999999998</v>
      </c>
      <c r="F30" s="107"/>
      <c r="G30" s="411">
        <f>SUM(F28:G29)</f>
        <v>82.649999999999991</v>
      </c>
      <c r="I30"/>
      <c r="J30"/>
      <c r="L30"/>
    </row>
    <row r="31" spans="1:12" s="59" customFormat="1" ht="14.5">
      <c r="A31" s="535"/>
      <c r="B31" s="526" t="s">
        <v>232</v>
      </c>
      <c r="C31" s="524" t="s">
        <v>1038</v>
      </c>
      <c r="D31" s="96" t="s">
        <v>1031</v>
      </c>
      <c r="E31" s="97">
        <f>C7*Ruimtestaat!$K$208</f>
        <v>79.621500000000012</v>
      </c>
      <c r="F31" s="97">
        <f>$C$8*Ruimtestaat!$K$208/3</f>
        <v>106.16200000000002</v>
      </c>
      <c r="G31" s="413">
        <f>$C$8*Ruimtestaat!$K$208/3</f>
        <v>106.16200000000002</v>
      </c>
      <c r="L31"/>
    </row>
    <row r="32" spans="1:12" s="59" customFormat="1" ht="15" thickBot="1">
      <c r="A32" s="535"/>
      <c r="B32" s="527"/>
      <c r="C32" s="525"/>
      <c r="D32" s="99" t="s">
        <v>1032</v>
      </c>
      <c r="E32" s="100"/>
      <c r="F32" s="101">
        <f>F31</f>
        <v>106.16200000000002</v>
      </c>
      <c r="G32" s="102">
        <f>G31</f>
        <v>106.16200000000002</v>
      </c>
      <c r="L32"/>
    </row>
    <row r="33" spans="1:14" s="59" customFormat="1" ht="15" thickBot="1">
      <c r="A33" s="535"/>
      <c r="B33" s="103" t="s">
        <v>1033</v>
      </c>
      <c r="C33" s="104"/>
      <c r="D33" s="105"/>
      <c r="E33" s="106">
        <f>E31</f>
        <v>79.621500000000012</v>
      </c>
      <c r="F33" s="107"/>
      <c r="G33" s="411">
        <f>SUM(F31:G32)</f>
        <v>424.64800000000008</v>
      </c>
      <c r="I33"/>
      <c r="J33"/>
      <c r="L33"/>
    </row>
    <row r="34" spans="1:14" s="59" customFormat="1" ht="14.5">
      <c r="A34" s="535"/>
      <c r="B34" s="539" t="s">
        <v>1039</v>
      </c>
      <c r="C34" s="524" t="s">
        <v>248</v>
      </c>
      <c r="D34" s="96" t="s">
        <v>1031</v>
      </c>
      <c r="E34" s="97">
        <f>C7*Ruimtestaat!$K$228</f>
        <v>49.35</v>
      </c>
      <c r="F34" s="97">
        <f>$C$8*Ruimtestaat!$K$228/2</f>
        <v>98.7</v>
      </c>
      <c r="G34" s="98">
        <v>0</v>
      </c>
      <c r="L34"/>
    </row>
    <row r="35" spans="1:14" s="59" customFormat="1" ht="15" thickBot="1">
      <c r="A35" s="535"/>
      <c r="B35" s="540"/>
      <c r="C35" s="525"/>
      <c r="D35" s="99" t="s">
        <v>1032</v>
      </c>
      <c r="E35" s="100"/>
      <c r="F35" s="101">
        <f>F34</f>
        <v>98.7</v>
      </c>
      <c r="G35" s="102">
        <f>G34</f>
        <v>0</v>
      </c>
      <c r="L35"/>
    </row>
    <row r="36" spans="1:14" s="59" customFormat="1" ht="15" thickBot="1">
      <c r="A36" s="535"/>
      <c r="B36" s="103" t="s">
        <v>1033</v>
      </c>
      <c r="C36" s="104"/>
      <c r="D36" s="105"/>
      <c r="E36" s="106">
        <f>E34</f>
        <v>49.35</v>
      </c>
      <c r="F36" s="107"/>
      <c r="G36" s="411">
        <f>SUM(F34:G35)</f>
        <v>197.4</v>
      </c>
      <c r="K36"/>
      <c r="L36"/>
    </row>
    <row r="37" spans="1:14" s="59" customFormat="1" ht="14.5">
      <c r="A37" s="535"/>
      <c r="B37" s="526" t="s">
        <v>256</v>
      </c>
      <c r="C37" s="524" t="s">
        <v>1040</v>
      </c>
      <c r="D37" s="96" t="s">
        <v>1031</v>
      </c>
      <c r="E37" s="97">
        <f>C7*Ruimtestaat!$K$236</f>
        <v>13.95</v>
      </c>
      <c r="F37" s="97">
        <f>$C$8*Ruimtestaat!$K$236/2</f>
        <v>27.9</v>
      </c>
      <c r="G37" s="98">
        <v>0</v>
      </c>
      <c r="H37"/>
      <c r="L37"/>
    </row>
    <row r="38" spans="1:14" s="59" customFormat="1" ht="15" thickBot="1">
      <c r="A38" s="535"/>
      <c r="B38" s="527"/>
      <c r="C38" s="525"/>
      <c r="D38" s="99" t="s">
        <v>1032</v>
      </c>
      <c r="E38" s="100"/>
      <c r="F38" s="101">
        <f>F37</f>
        <v>27.9</v>
      </c>
      <c r="G38" s="102">
        <f>G37</f>
        <v>0</v>
      </c>
      <c r="H38"/>
      <c r="L38"/>
    </row>
    <row r="39" spans="1:14" ht="15" thickBot="1">
      <c r="A39" s="535"/>
      <c r="B39" s="407" t="s">
        <v>1033</v>
      </c>
      <c r="C39" s="408"/>
      <c r="D39" s="409"/>
      <c r="E39" s="410">
        <f>E37</f>
        <v>13.95</v>
      </c>
      <c r="F39" s="107"/>
      <c r="G39" s="411">
        <f>SUM(F37:G38)</f>
        <v>55.8</v>
      </c>
      <c r="I39" s="59"/>
      <c r="J39" s="59"/>
    </row>
    <row r="40" spans="1:14" ht="13.5" thickBot="1">
      <c r="A40" s="536"/>
      <c r="B40" s="60" t="s">
        <v>1033</v>
      </c>
      <c r="C40" s="61"/>
      <c r="D40" s="62"/>
      <c r="E40" s="63"/>
      <c r="F40" s="64"/>
      <c r="G40" s="412">
        <f>SUM(E18:G18,E21:G21,E24:G24,E27:G27,E30:G30,E33:G33,E36:G36,E39:G39)</f>
        <v>2401.3519999999999</v>
      </c>
      <c r="K40" s="67"/>
      <c r="L40" s="68"/>
      <c r="M40" s="68"/>
      <c r="N40" s="69"/>
    </row>
    <row r="41" spans="1:14">
      <c r="A41"/>
      <c r="D41"/>
      <c r="E41"/>
      <c r="F41"/>
      <c r="G41"/>
    </row>
    <row r="42" spans="1:14" ht="12" thickBot="1">
      <c r="A42"/>
      <c r="D42"/>
      <c r="E42"/>
      <c r="F42"/>
      <c r="G42"/>
    </row>
    <row r="43" spans="1:14" ht="29.5" thickBot="1">
      <c r="A43" s="132" t="s">
        <v>1025</v>
      </c>
      <c r="B43" s="133" t="s">
        <v>64</v>
      </c>
      <c r="C43" s="134" t="s">
        <v>65</v>
      </c>
      <c r="D43" s="135"/>
      <c r="E43" s="134" t="s">
        <v>54</v>
      </c>
      <c r="F43" s="134" t="s">
        <v>1041</v>
      </c>
      <c r="G43" s="136" t="s">
        <v>1027</v>
      </c>
    </row>
    <row r="44" spans="1:14" ht="13.65" customHeight="1">
      <c r="A44" s="541" t="s">
        <v>1042</v>
      </c>
      <c r="B44" s="526" t="s">
        <v>1043</v>
      </c>
      <c r="C44" s="537" t="s">
        <v>276</v>
      </c>
      <c r="D44" s="96" t="s">
        <v>1031</v>
      </c>
      <c r="E44" s="97">
        <f>$C$7*Ruimtestaat!$K$350</f>
        <v>222.63749999999999</v>
      </c>
      <c r="F44" s="97">
        <f>$C$8*Ruimtestaat!$K$350/3</f>
        <v>296.84999999999997</v>
      </c>
      <c r="G44" s="97">
        <f>$C$8*Ruimtestaat!$K$350/3</f>
        <v>296.84999999999997</v>
      </c>
    </row>
    <row r="45" spans="1:14" ht="13.5" thickBot="1">
      <c r="A45" s="542"/>
      <c r="B45" s="527"/>
      <c r="C45" s="538"/>
      <c r="D45" s="99" t="s">
        <v>1032</v>
      </c>
      <c r="E45" s="100"/>
      <c r="F45" s="101">
        <f>F44</f>
        <v>296.84999999999997</v>
      </c>
      <c r="G45" s="101">
        <f>G44</f>
        <v>296.84999999999997</v>
      </c>
    </row>
    <row r="46" spans="1:14" ht="13.5" thickBot="1">
      <c r="A46" s="542"/>
      <c r="B46" s="103" t="s">
        <v>1033</v>
      </c>
      <c r="C46" s="104"/>
      <c r="D46" s="105"/>
      <c r="E46" s="106">
        <f>E44</f>
        <v>222.63749999999999</v>
      </c>
      <c r="F46" s="107"/>
      <c r="G46" s="411">
        <f>SUM(F44:G45)</f>
        <v>1187.3999999999999</v>
      </c>
    </row>
    <row r="47" spans="1:14" ht="13">
      <c r="A47" s="542"/>
      <c r="B47" s="526" t="s">
        <v>460</v>
      </c>
      <c r="C47" s="537" t="s">
        <v>461</v>
      </c>
      <c r="D47" s="96" t="s">
        <v>1031</v>
      </c>
      <c r="E47" s="97">
        <f>$C$7*Ruimtestaat!$K$431</f>
        <v>198.34650000000013</v>
      </c>
      <c r="F47" s="97">
        <f>$C$8*Ruimtestaat!$K$431/3</f>
        <v>264.46200000000016</v>
      </c>
      <c r="G47" s="97">
        <f>$C$8*Ruimtestaat!$K$431/3</f>
        <v>264.46200000000016</v>
      </c>
    </row>
    <row r="48" spans="1:14" ht="13.5" thickBot="1">
      <c r="A48" s="542"/>
      <c r="B48" s="527"/>
      <c r="C48" s="538"/>
      <c r="D48" s="99" t="s">
        <v>1032</v>
      </c>
      <c r="E48" s="100"/>
      <c r="F48" s="101">
        <f>F47</f>
        <v>264.46200000000016</v>
      </c>
      <c r="G48" s="101">
        <f>G47</f>
        <v>264.46200000000016</v>
      </c>
    </row>
    <row r="49" spans="1:14" ht="13.5" thickBot="1">
      <c r="A49" s="542"/>
      <c r="B49" s="103" t="s">
        <v>1033</v>
      </c>
      <c r="C49" s="104"/>
      <c r="D49" s="105"/>
      <c r="E49" s="106">
        <f>E47</f>
        <v>198.34650000000013</v>
      </c>
      <c r="F49" s="107"/>
      <c r="G49" s="411">
        <f>SUM(F47:G48)</f>
        <v>1057.8480000000006</v>
      </c>
    </row>
    <row r="50" spans="1:14" ht="13">
      <c r="A50" s="542"/>
      <c r="B50" s="526" t="s">
        <v>1044</v>
      </c>
      <c r="C50" s="537" t="s">
        <v>553</v>
      </c>
      <c r="D50" s="96" t="s">
        <v>1031</v>
      </c>
      <c r="E50" s="97">
        <f>$C$7*Ruimtestaat!$K$467</f>
        <v>87.746999999999971</v>
      </c>
      <c r="F50" s="97">
        <f>$C$8*Ruimtestaat!$K$467/2</f>
        <v>175.49399999999994</v>
      </c>
      <c r="G50" s="413"/>
    </row>
    <row r="51" spans="1:14" ht="13.5" thickBot="1">
      <c r="A51" s="542"/>
      <c r="B51" s="527"/>
      <c r="C51" s="538"/>
      <c r="D51" s="99" t="s">
        <v>1032</v>
      </c>
      <c r="E51" s="100"/>
      <c r="F51" s="101">
        <f>F50</f>
        <v>175.49399999999994</v>
      </c>
      <c r="G51" s="102">
        <f>G50</f>
        <v>0</v>
      </c>
    </row>
    <row r="52" spans="1:14" ht="13.5" thickBot="1">
      <c r="A52" s="542"/>
      <c r="B52" s="103" t="s">
        <v>1033</v>
      </c>
      <c r="C52" s="104"/>
      <c r="D52" s="105"/>
      <c r="E52" s="106">
        <f>E50</f>
        <v>87.746999999999971</v>
      </c>
      <c r="F52" s="107"/>
      <c r="G52" s="411">
        <f>SUM(F50:G51)</f>
        <v>350.98799999999989</v>
      </c>
    </row>
    <row r="53" spans="1:14" ht="13">
      <c r="A53" s="542"/>
      <c r="B53" s="548" t="s">
        <v>1045</v>
      </c>
      <c r="C53" s="537" t="s">
        <v>1046</v>
      </c>
      <c r="D53" s="96" t="s">
        <v>1031</v>
      </c>
      <c r="E53" s="97">
        <f>$C$7*Ruimtestaat!$K$506</f>
        <v>100.16249999999998</v>
      </c>
      <c r="F53" s="97">
        <f>$C$8*Ruimtestaat!$K$506/3</f>
        <v>133.54999999999998</v>
      </c>
      <c r="G53" s="97">
        <f>$C$8*Ruimtestaat!$K$506/3</f>
        <v>133.54999999999998</v>
      </c>
    </row>
    <row r="54" spans="1:14" ht="13.5" thickBot="1">
      <c r="A54" s="542"/>
      <c r="B54" s="527"/>
      <c r="C54" s="538"/>
      <c r="D54" s="99" t="s">
        <v>1032</v>
      </c>
      <c r="E54" s="100"/>
      <c r="F54" s="101">
        <f>F53</f>
        <v>133.54999999999998</v>
      </c>
      <c r="G54" s="101">
        <f>G53</f>
        <v>133.54999999999998</v>
      </c>
    </row>
    <row r="55" spans="1:14" ht="13.5" thickBot="1">
      <c r="A55" s="542"/>
      <c r="B55" s="103" t="s">
        <v>1033</v>
      </c>
      <c r="C55" s="104"/>
      <c r="D55" s="105"/>
      <c r="E55" s="106">
        <f>E53</f>
        <v>100.16249999999998</v>
      </c>
      <c r="F55" s="107"/>
      <c r="G55" s="411">
        <f>SUM(F53:G54)</f>
        <v>534.19999999999993</v>
      </c>
    </row>
    <row r="56" spans="1:14" ht="13.65" customHeight="1">
      <c r="A56" s="542"/>
      <c r="B56" s="526" t="s">
        <v>1047</v>
      </c>
      <c r="C56" s="537" t="s">
        <v>1048</v>
      </c>
      <c r="D56" s="96" t="s">
        <v>1031</v>
      </c>
      <c r="E56" s="97">
        <f>$C$7*Ruimtestaat!$K$603</f>
        <v>194.18249999999995</v>
      </c>
      <c r="F56" s="97">
        <f>$C$8*Ruimtestaat!$K$603/3</f>
        <v>258.90999999999991</v>
      </c>
      <c r="G56" s="97">
        <f>$C$8*Ruimtestaat!$K$603/3</f>
        <v>258.90999999999991</v>
      </c>
    </row>
    <row r="57" spans="1:14" ht="13.5" thickBot="1">
      <c r="A57" s="542"/>
      <c r="B57" s="527"/>
      <c r="C57" s="538"/>
      <c r="D57" s="99" t="s">
        <v>1032</v>
      </c>
      <c r="E57" s="100"/>
      <c r="F57" s="101">
        <f>F56</f>
        <v>258.90999999999991</v>
      </c>
      <c r="G57" s="102">
        <f>G56</f>
        <v>258.90999999999991</v>
      </c>
    </row>
    <row r="58" spans="1:14" ht="13.5" thickBot="1">
      <c r="A58" s="542"/>
      <c r="B58" s="103" t="s">
        <v>1033</v>
      </c>
      <c r="C58" s="104"/>
      <c r="D58" s="105"/>
      <c r="E58" s="106">
        <f>E56</f>
        <v>194.18249999999995</v>
      </c>
      <c r="F58" s="107"/>
      <c r="G58" s="411">
        <f>SUM(F56:G57)</f>
        <v>1035.6399999999996</v>
      </c>
    </row>
    <row r="59" spans="1:14" ht="13">
      <c r="A59" s="542"/>
      <c r="B59" s="526" t="s">
        <v>761</v>
      </c>
      <c r="C59" s="537" t="s">
        <v>763</v>
      </c>
      <c r="D59" s="96" t="s">
        <v>1031</v>
      </c>
      <c r="E59" s="97">
        <f>$C$7*Ruimtestaat!$K$676</f>
        <v>191.38500000000008</v>
      </c>
      <c r="F59" s="97">
        <f>$C$8*Ruimtestaat!$K$676/2</f>
        <v>382.77000000000015</v>
      </c>
      <c r="G59" s="97">
        <f>$C$8*Ruimtestaat!$K$676/2</f>
        <v>382.77000000000015</v>
      </c>
    </row>
    <row r="60" spans="1:14" ht="13.5" thickBot="1">
      <c r="A60" s="542"/>
      <c r="B60" s="527"/>
      <c r="C60" s="538"/>
      <c r="D60" s="99" t="s">
        <v>1032</v>
      </c>
      <c r="E60" s="100"/>
      <c r="F60" s="101">
        <f>F59</f>
        <v>382.77000000000015</v>
      </c>
      <c r="G60" s="101">
        <f>G59</f>
        <v>382.77000000000015</v>
      </c>
    </row>
    <row r="61" spans="1:14" ht="13.5" thickBot="1">
      <c r="A61" s="542"/>
      <c r="B61" s="103" t="s">
        <v>1033</v>
      </c>
      <c r="C61" s="104"/>
      <c r="D61" s="105"/>
      <c r="E61" s="106">
        <f>E59</f>
        <v>191.38500000000008</v>
      </c>
      <c r="F61" s="107"/>
      <c r="G61" s="411">
        <f>SUM(F59:G60)</f>
        <v>1531.0800000000006</v>
      </c>
    </row>
    <row r="62" spans="1:14" ht="13.5" thickBot="1">
      <c r="A62" s="543"/>
      <c r="B62" s="60" t="s">
        <v>1033</v>
      </c>
      <c r="C62" s="61"/>
      <c r="D62" s="62"/>
      <c r="E62" s="63"/>
      <c r="F62" s="64"/>
      <c r="G62" s="412">
        <f>SUM(E46:G46,E49:G49,E52:G52,E55:G55,E58:G58,E61:G61)</f>
        <v>6691.6170000000011</v>
      </c>
      <c r="K62" s="67"/>
      <c r="L62" s="68"/>
      <c r="M62" s="68"/>
      <c r="N62" s="69"/>
    </row>
    <row r="63" spans="1:14" ht="30" customHeight="1" thickBot="1"/>
    <row r="64" spans="1:14" ht="30" customHeight="1">
      <c r="A64" s="503" t="s">
        <v>1049</v>
      </c>
      <c r="B64" s="504"/>
      <c r="C64" s="504"/>
      <c r="D64" s="504"/>
      <c r="E64" s="504"/>
      <c r="F64" s="504"/>
      <c r="G64" s="504"/>
    </row>
    <row r="65" spans="1:7" ht="27.65" customHeight="1">
      <c r="A65" s="544" t="s">
        <v>1050</v>
      </c>
      <c r="B65" s="545"/>
      <c r="C65" s="545"/>
      <c r="D65" s="545"/>
      <c r="E65" s="545"/>
      <c r="F65" s="545"/>
      <c r="G65" s="545"/>
    </row>
    <row r="66" spans="1:7" ht="31" customHeight="1">
      <c r="A66" s="544" t="s">
        <v>1051</v>
      </c>
      <c r="B66" s="545"/>
      <c r="C66" s="545"/>
      <c r="D66" s="545"/>
      <c r="E66" s="545"/>
      <c r="F66" s="545"/>
      <c r="G66" s="545"/>
    </row>
    <row r="67" spans="1:7" ht="18" customHeight="1" thickBot="1">
      <c r="A67" s="546" t="s">
        <v>1052</v>
      </c>
      <c r="B67" s="547"/>
      <c r="C67" s="547"/>
      <c r="D67" s="547"/>
      <c r="E67" s="547"/>
      <c r="F67" s="547"/>
      <c r="G67" s="547"/>
    </row>
  </sheetData>
  <protectedRanges>
    <protectedRange password="CC64" sqref="C269:C293 A386:B386 A405:B408 A494:B517 A681:B681 A698:B698 A347:B347 A527:B535 A894:B901 A305:B330 A353:B358 A700:B702 A335:B345 A368:B381 A395:B403 A410:B413 A538:B587 A591:B594 A627:B629 A639:B652 A655:B666 A669:B673 A678:B679 A686:B686 A691:B695 A704:B704 A707:B713 A743:B743 A745:B745 A747:B747 A906:B913 A269:B302 A461:B468 A604:B609 A761:B865 A720:B740 A40:A42 A63:C63 A68:C268 A62" name="Bereik1"/>
    <protectedRange password="CC64" sqref="A303:C304 C294:C302 A331:C334 C305:C330 A346:C346 C335:C345 A348:C352 C347 A359:C367 C353:C358 A382:C385 C368:C381 A387:C394 C386 A404:C404 C395:C403 A409:C409 C405:C408 C410:C413" name="Bereik1_1"/>
    <protectedRange password="CC64" sqref="A414:B460" name="Bereik1_5"/>
    <protectedRange password="CC64" sqref="A537:B537 A469:C493 C466:C468 A518:C526 C494:C517 A536:C536 C527:C535" name="Bereik1_6"/>
    <protectedRange password="CC64" sqref="A588:C590 C537:C587 C591" name="Bereik1_7"/>
    <protectedRange password="CC64" sqref="A595:C603 C592:C594 A610:C626 C604:C609 A630:C638 C627:C629 A653:C654 C639:C652 A667:C667 C655:C666" name="Bereik1_8"/>
    <protectedRange password="CC64" sqref="A714:C719 A668:C668 A674:C677 C669:C673 A680:C680 C678:C679 A682:C685 C681 A687:C690 C686 A696:C697 C691:C695 A699:C699 C698 A703:C703 C700:C702 A705:C706 C704 C707:C713" name="Bereik1_9"/>
    <protectedRange password="CC64" sqref="A741:C742 C720:C740 A744:C744 C743 A746:C746 C745 A748:C760 C747 C761:C782" name="Bereik1_10"/>
    <protectedRange password="CC64" sqref="A64:D67" name="Bereik1_3"/>
  </protectedRanges>
  <mergeCells count="39">
    <mergeCell ref="A66:G66"/>
    <mergeCell ref="A67:G67"/>
    <mergeCell ref="A64:G64"/>
    <mergeCell ref="A65:G65"/>
    <mergeCell ref="B50:B51"/>
    <mergeCell ref="C50:C51"/>
    <mergeCell ref="B53:B54"/>
    <mergeCell ref="C53:C54"/>
    <mergeCell ref="B56:B57"/>
    <mergeCell ref="C56:C57"/>
    <mergeCell ref="B59:B60"/>
    <mergeCell ref="C59:C60"/>
    <mergeCell ref="A16:A40"/>
    <mergeCell ref="B44:B45"/>
    <mergeCell ref="B47:B48"/>
    <mergeCell ref="C47:C48"/>
    <mergeCell ref="C44:C45"/>
    <mergeCell ref="C28:C29"/>
    <mergeCell ref="B34:B35"/>
    <mergeCell ref="C34:C35"/>
    <mergeCell ref="B37:B38"/>
    <mergeCell ref="C37:C38"/>
    <mergeCell ref="A44:A62"/>
    <mergeCell ref="B31:B32"/>
    <mergeCell ref="C31:C32"/>
    <mergeCell ref="B19:B20"/>
    <mergeCell ref="C19:C20"/>
    <mergeCell ref="B22:B23"/>
    <mergeCell ref="C22:C23"/>
    <mergeCell ref="B25:B26"/>
    <mergeCell ref="C25:C26"/>
    <mergeCell ref="B28:B29"/>
    <mergeCell ref="G1:G4"/>
    <mergeCell ref="B10:C10"/>
    <mergeCell ref="B11:C11"/>
    <mergeCell ref="B16:B17"/>
    <mergeCell ref="C16:C17"/>
    <mergeCell ref="D9:E9"/>
    <mergeCell ref="F9:G9"/>
  </mergeCells>
  <hyperlinks>
    <hyperlink ref="G1" location="Toelichting!A1" display="Terug naar het tabblad Toelichting" xr:uid="{55003188-9FC9-4A38-8758-27632476CF9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0731-3CDD-4073-9891-F9565FD9C282}">
  <dimension ref="A1:C44"/>
  <sheetViews>
    <sheetView showGridLines="0" workbookViewId="0"/>
  </sheetViews>
  <sheetFormatPr defaultColWidth="8.90625" defaultRowHeight="15.5"/>
  <cols>
    <col min="1" max="1" width="103.90625" customWidth="1"/>
    <col min="2" max="2" width="13.1796875" style="9" customWidth="1"/>
    <col min="3" max="3" width="18.1796875" style="71" customWidth="1"/>
  </cols>
  <sheetData>
    <row r="1" spans="1:3" ht="31">
      <c r="A1" s="70" t="s">
        <v>1053</v>
      </c>
      <c r="B1" s="143"/>
      <c r="C1" s="490" t="s">
        <v>38</v>
      </c>
    </row>
    <row r="2" spans="1:3" ht="31">
      <c r="A2" s="70" t="s">
        <v>1054</v>
      </c>
      <c r="B2" s="143"/>
      <c r="C2" s="491"/>
    </row>
    <row r="3" spans="1:3" ht="16" thickBot="1">
      <c r="A3" s="401" t="s">
        <v>1055</v>
      </c>
      <c r="B3" s="143"/>
      <c r="C3" s="492"/>
    </row>
    <row r="4" spans="1:3" ht="15" thickBot="1">
      <c r="A4" s="144" t="s">
        <v>1056</v>
      </c>
      <c r="B4" s="145" t="s">
        <v>1057</v>
      </c>
      <c r="C4" s="146" t="s">
        <v>1058</v>
      </c>
    </row>
    <row r="5" spans="1:3" ht="13">
      <c r="A5" s="196" t="s">
        <v>1059</v>
      </c>
      <c r="B5" s="147">
        <v>0</v>
      </c>
      <c r="C5" s="199" t="s">
        <v>1060</v>
      </c>
    </row>
    <row r="6" spans="1:3" ht="13">
      <c r="A6" s="197" t="s">
        <v>1061</v>
      </c>
      <c r="B6" s="148">
        <v>0</v>
      </c>
      <c r="C6" s="200" t="s">
        <v>1060</v>
      </c>
    </row>
    <row r="7" spans="1:3" ht="13">
      <c r="A7" s="197" t="s">
        <v>1062</v>
      </c>
      <c r="B7" s="148">
        <v>0</v>
      </c>
      <c r="C7" s="200" t="s">
        <v>1063</v>
      </c>
    </row>
    <row r="8" spans="1:3" ht="13">
      <c r="A8" s="197" t="s">
        <v>1064</v>
      </c>
      <c r="B8" s="148">
        <v>0</v>
      </c>
      <c r="C8" s="200" t="s">
        <v>1065</v>
      </c>
    </row>
    <row r="9" spans="1:3" ht="13">
      <c r="A9" s="197" t="s">
        <v>1066</v>
      </c>
      <c r="B9" s="148">
        <v>0</v>
      </c>
      <c r="C9" s="200" t="s">
        <v>1065</v>
      </c>
    </row>
    <row r="10" spans="1:3" ht="13">
      <c r="A10" s="197" t="s">
        <v>1067</v>
      </c>
      <c r="B10" s="148">
        <v>0</v>
      </c>
      <c r="C10" s="200" t="s">
        <v>1068</v>
      </c>
    </row>
    <row r="11" spans="1:3" ht="13">
      <c r="A11" s="197" t="s">
        <v>1069</v>
      </c>
      <c r="B11" s="148">
        <v>0</v>
      </c>
      <c r="C11" s="200" t="s">
        <v>1070</v>
      </c>
    </row>
    <row r="12" spans="1:3" ht="13">
      <c r="A12" s="197" t="s">
        <v>1071</v>
      </c>
      <c r="B12" s="148">
        <v>0</v>
      </c>
      <c r="C12" s="200" t="s">
        <v>1070</v>
      </c>
    </row>
    <row r="13" spans="1:3" ht="13">
      <c r="A13" s="197" t="s">
        <v>1072</v>
      </c>
      <c r="B13" s="148">
        <v>0</v>
      </c>
      <c r="C13" s="200" t="s">
        <v>1070</v>
      </c>
    </row>
    <row r="14" spans="1:3" ht="13">
      <c r="A14" s="197" t="s">
        <v>1073</v>
      </c>
      <c r="B14" s="148">
        <v>0</v>
      </c>
      <c r="C14" s="200" t="s">
        <v>1070</v>
      </c>
    </row>
    <row r="15" spans="1:3" ht="13">
      <c r="A15" s="197" t="s">
        <v>1074</v>
      </c>
      <c r="B15" s="148">
        <v>0</v>
      </c>
      <c r="C15" s="200" t="s">
        <v>1075</v>
      </c>
    </row>
    <row r="16" spans="1:3" ht="13">
      <c r="A16" s="197" t="s">
        <v>1076</v>
      </c>
      <c r="B16" s="148">
        <v>0</v>
      </c>
      <c r="C16" s="200" t="s">
        <v>1077</v>
      </c>
    </row>
    <row r="17" spans="1:3" ht="13">
      <c r="A17" s="197" t="s">
        <v>1078</v>
      </c>
      <c r="B17" s="148">
        <v>0</v>
      </c>
      <c r="C17" s="200" t="s">
        <v>1077</v>
      </c>
    </row>
    <row r="18" spans="1:3" ht="13">
      <c r="A18" s="197" t="s">
        <v>1079</v>
      </c>
      <c r="B18" s="148">
        <v>0</v>
      </c>
      <c r="C18" s="200" t="s">
        <v>1080</v>
      </c>
    </row>
    <row r="19" spans="1:3" ht="13">
      <c r="A19" s="197" t="s">
        <v>1081</v>
      </c>
      <c r="B19" s="148">
        <v>0</v>
      </c>
      <c r="C19" s="200" t="s">
        <v>1082</v>
      </c>
    </row>
    <row r="20" spans="1:3" ht="13">
      <c r="A20" s="197" t="s">
        <v>1083</v>
      </c>
      <c r="B20" s="148">
        <v>0</v>
      </c>
      <c r="C20" s="200" t="s">
        <v>1082</v>
      </c>
    </row>
    <row r="21" spans="1:3" ht="13">
      <c r="A21" s="197" t="s">
        <v>1084</v>
      </c>
      <c r="B21" s="148">
        <v>0</v>
      </c>
      <c r="C21" s="200" t="s">
        <v>1068</v>
      </c>
    </row>
    <row r="22" spans="1:3" ht="13">
      <c r="A22" s="197" t="s">
        <v>1085</v>
      </c>
      <c r="B22" s="148">
        <v>0</v>
      </c>
      <c r="C22" s="200" t="s">
        <v>1086</v>
      </c>
    </row>
    <row r="23" spans="1:3" ht="13">
      <c r="A23" s="197" t="s">
        <v>21</v>
      </c>
      <c r="B23" s="148">
        <v>0</v>
      </c>
      <c r="C23" s="200" t="s">
        <v>1086</v>
      </c>
    </row>
    <row r="24" spans="1:3" ht="13">
      <c r="A24" s="197" t="s">
        <v>1087</v>
      </c>
      <c r="B24" s="148">
        <v>0</v>
      </c>
      <c r="C24" s="200" t="s">
        <v>1088</v>
      </c>
    </row>
    <row r="25" spans="1:3" ht="13">
      <c r="A25" s="197" t="s">
        <v>1089</v>
      </c>
      <c r="B25" s="148">
        <v>0</v>
      </c>
      <c r="C25" s="200" t="s">
        <v>1090</v>
      </c>
    </row>
    <row r="26" spans="1:3" ht="13">
      <c r="A26" s="197" t="s">
        <v>1091</v>
      </c>
      <c r="B26" s="148">
        <v>0</v>
      </c>
      <c r="C26" s="200" t="s">
        <v>1092</v>
      </c>
    </row>
    <row r="27" spans="1:3" ht="13">
      <c r="A27" s="197" t="s">
        <v>1093</v>
      </c>
      <c r="B27" s="148">
        <v>0</v>
      </c>
      <c r="C27" s="200" t="s">
        <v>1094</v>
      </c>
    </row>
    <row r="28" spans="1:3" ht="13">
      <c r="A28" s="197" t="s">
        <v>1095</v>
      </c>
      <c r="B28" s="148">
        <v>0</v>
      </c>
      <c r="C28" s="200" t="s">
        <v>1094</v>
      </c>
    </row>
    <row r="29" spans="1:3" ht="13">
      <c r="A29" s="197" t="s">
        <v>1096</v>
      </c>
      <c r="B29" s="148">
        <v>0</v>
      </c>
      <c r="C29" s="200" t="s">
        <v>1097</v>
      </c>
    </row>
    <row r="30" spans="1:3" ht="13">
      <c r="A30" s="197" t="s">
        <v>1098</v>
      </c>
      <c r="B30" s="148">
        <v>0</v>
      </c>
      <c r="C30" s="200" t="s">
        <v>1097</v>
      </c>
    </row>
    <row r="31" spans="1:3" ht="13">
      <c r="A31" s="197" t="s">
        <v>1099</v>
      </c>
      <c r="B31" s="148">
        <v>0</v>
      </c>
      <c r="C31" s="200" t="s">
        <v>1100</v>
      </c>
    </row>
    <row r="32" spans="1:3" ht="13">
      <c r="A32" s="197" t="s">
        <v>1101</v>
      </c>
      <c r="B32" s="148">
        <v>0</v>
      </c>
      <c r="C32" s="200" t="s">
        <v>1100</v>
      </c>
    </row>
    <row r="33" spans="1:3" ht="13">
      <c r="A33" s="197" t="s">
        <v>1102</v>
      </c>
      <c r="B33" s="148">
        <v>0</v>
      </c>
      <c r="C33" s="200" t="s">
        <v>1103</v>
      </c>
    </row>
    <row r="34" spans="1:3" ht="13">
      <c r="A34" s="197" t="s">
        <v>1104</v>
      </c>
      <c r="B34" s="148">
        <v>0</v>
      </c>
      <c r="C34" s="200" t="s">
        <v>1103</v>
      </c>
    </row>
    <row r="35" spans="1:3" ht="13">
      <c r="A35" s="197" t="s">
        <v>1105</v>
      </c>
      <c r="B35" s="148">
        <v>0</v>
      </c>
      <c r="C35" s="200" t="s">
        <v>1080</v>
      </c>
    </row>
    <row r="36" spans="1:3" ht="13">
      <c r="A36" s="197" t="s">
        <v>1106</v>
      </c>
      <c r="B36" s="148">
        <v>0</v>
      </c>
      <c r="C36" s="200" t="s">
        <v>1080</v>
      </c>
    </row>
    <row r="37" spans="1:3" ht="13">
      <c r="A37" s="197" t="s">
        <v>1107</v>
      </c>
      <c r="B37" s="148">
        <v>0</v>
      </c>
      <c r="C37" s="200" t="s">
        <v>1080</v>
      </c>
    </row>
    <row r="38" spans="1:3" ht="13">
      <c r="A38" s="197" t="s">
        <v>1108</v>
      </c>
      <c r="B38" s="148">
        <v>0</v>
      </c>
      <c r="C38" s="200" t="s">
        <v>1080</v>
      </c>
    </row>
    <row r="39" spans="1:3" ht="13">
      <c r="A39" s="197" t="s">
        <v>1109</v>
      </c>
      <c r="B39" s="148">
        <v>0</v>
      </c>
      <c r="C39" s="200" t="s">
        <v>1080</v>
      </c>
    </row>
    <row r="40" spans="1:3" ht="13">
      <c r="A40" s="197" t="s">
        <v>1110</v>
      </c>
      <c r="B40" s="148">
        <v>0</v>
      </c>
      <c r="C40" s="200" t="s">
        <v>1080</v>
      </c>
    </row>
    <row r="41" spans="1:3" ht="13">
      <c r="A41" s="197" t="s">
        <v>1111</v>
      </c>
      <c r="B41" s="148">
        <v>0</v>
      </c>
      <c r="C41" s="200" t="s">
        <v>1080</v>
      </c>
    </row>
    <row r="42" spans="1:3" ht="13">
      <c r="A42" s="197" t="s">
        <v>1112</v>
      </c>
      <c r="B42" s="148">
        <v>0</v>
      </c>
      <c r="C42" s="200" t="s">
        <v>1080</v>
      </c>
    </row>
    <row r="43" spans="1:3" ht="13.5" thickBot="1">
      <c r="A43" s="198" t="s">
        <v>1113</v>
      </c>
      <c r="B43" s="149">
        <v>0</v>
      </c>
      <c r="C43" s="201" t="s">
        <v>1080</v>
      </c>
    </row>
    <row r="44" spans="1:3" ht="16" thickTop="1"/>
  </sheetData>
  <mergeCells count="1">
    <mergeCell ref="C1:C3"/>
  </mergeCells>
  <hyperlinks>
    <hyperlink ref="C1:C3" location="Toelichting!A1" display="Terug naar het tabblad Toelichting" xr:uid="{DCE981D1-34A8-4DA0-ADF8-DB9F2D27101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485E3-905A-4B41-983F-61A8B27A0E0D}">
  <dimension ref="A1:G31"/>
  <sheetViews>
    <sheetView showGridLines="0" workbookViewId="0">
      <selection activeCell="B19" sqref="B19"/>
    </sheetView>
  </sheetViews>
  <sheetFormatPr defaultColWidth="8" defaultRowHeight="11.5"/>
  <cols>
    <col min="1" max="1" width="17.7265625" style="168" customWidth="1"/>
    <col min="2" max="2" width="48.453125" style="168" customWidth="1"/>
    <col min="3" max="3" width="14.36328125" style="168" customWidth="1"/>
    <col min="4" max="4" width="48.08984375" style="168" bestFit="1" customWidth="1"/>
    <col min="5" max="16384" width="8" style="168"/>
  </cols>
  <sheetData>
    <row r="1" spans="1:4" ht="30" customHeight="1">
      <c r="A1" s="549" t="s">
        <v>38</v>
      </c>
      <c r="B1" s="552" t="s">
        <v>1114</v>
      </c>
      <c r="C1" s="553"/>
      <c r="D1" s="553"/>
    </row>
    <row r="2" spans="1:4" ht="16" thickBot="1">
      <c r="A2" s="550"/>
      <c r="B2" s="177"/>
      <c r="C2" s="177"/>
      <c r="D2" s="177"/>
    </row>
    <row r="3" spans="1:4" ht="32" thickTop="1" thickBot="1">
      <c r="A3" s="551"/>
      <c r="B3" s="178" t="s">
        <v>1115</v>
      </c>
      <c r="C3" s="179" t="s">
        <v>1116</v>
      </c>
      <c r="D3" s="180" t="s">
        <v>1058</v>
      </c>
    </row>
    <row r="4" spans="1:4" ht="12.5">
      <c r="A4" s="554" t="s">
        <v>1117</v>
      </c>
      <c r="B4" s="192" t="s">
        <v>1118</v>
      </c>
      <c r="C4" s="181">
        <v>0</v>
      </c>
      <c r="D4" s="194" t="s">
        <v>1119</v>
      </c>
    </row>
    <row r="5" spans="1:4" ht="12.5">
      <c r="A5" s="555"/>
      <c r="B5" s="193" t="s">
        <v>1120</v>
      </c>
      <c r="C5" s="183">
        <v>0</v>
      </c>
      <c r="D5" s="194" t="s">
        <v>1121</v>
      </c>
    </row>
    <row r="6" spans="1:4" ht="12.5">
      <c r="A6" s="555"/>
      <c r="B6" s="193" t="s">
        <v>1122</v>
      </c>
      <c r="C6" s="183">
        <v>0</v>
      </c>
      <c r="D6" s="194" t="s">
        <v>1123</v>
      </c>
    </row>
    <row r="7" spans="1:4" ht="12.5">
      <c r="A7" s="555"/>
      <c r="B7" s="193" t="s">
        <v>1120</v>
      </c>
      <c r="C7" s="183">
        <v>0</v>
      </c>
      <c r="D7" s="194" t="s">
        <v>1124</v>
      </c>
    </row>
    <row r="8" spans="1:4" ht="12.5">
      <c r="A8" s="555"/>
      <c r="B8" s="193" t="s">
        <v>1125</v>
      </c>
      <c r="C8" s="183">
        <v>0</v>
      </c>
      <c r="D8" s="194" t="s">
        <v>1126</v>
      </c>
    </row>
    <row r="9" spans="1:4" ht="12.5">
      <c r="A9" s="555"/>
      <c r="B9" s="193" t="s">
        <v>1127</v>
      </c>
      <c r="C9" s="183">
        <v>0</v>
      </c>
      <c r="D9" s="194" t="s">
        <v>1128</v>
      </c>
    </row>
    <row r="10" spans="1:4" ht="23">
      <c r="A10" s="555"/>
      <c r="B10" s="193" t="s">
        <v>1129</v>
      </c>
      <c r="C10" s="183">
        <v>0</v>
      </c>
      <c r="D10" s="194" t="s">
        <v>1130</v>
      </c>
    </row>
    <row r="11" spans="1:4" ht="23">
      <c r="A11" s="555"/>
      <c r="B11" s="193" t="s">
        <v>1131</v>
      </c>
      <c r="C11" s="183">
        <v>0</v>
      </c>
      <c r="D11" s="194" t="s">
        <v>1130</v>
      </c>
    </row>
    <row r="12" spans="1:4" ht="23">
      <c r="A12" s="555"/>
      <c r="B12" s="193" t="s">
        <v>1132</v>
      </c>
      <c r="C12" s="183">
        <v>0</v>
      </c>
      <c r="D12" s="194" t="s">
        <v>1130</v>
      </c>
    </row>
    <row r="13" spans="1:4" ht="12.5">
      <c r="A13" s="555"/>
      <c r="B13" s="193"/>
      <c r="C13" s="183"/>
      <c r="D13" s="194"/>
    </row>
    <row r="14" spans="1:4" ht="12.5">
      <c r="A14" s="556"/>
      <c r="B14" s="182"/>
      <c r="C14" s="183"/>
      <c r="D14" s="194"/>
    </row>
    <row r="15" spans="1:4" ht="13" thickBot="1">
      <c r="A15" s="184"/>
      <c r="B15" s="185"/>
      <c r="C15" s="186"/>
      <c r="D15" s="202"/>
    </row>
    <row r="16" spans="1:4" ht="13.25" customHeight="1">
      <c r="A16" s="554" t="s">
        <v>1133</v>
      </c>
      <c r="B16" s="462" t="s">
        <v>1134</v>
      </c>
      <c r="C16" s="183">
        <v>0</v>
      </c>
      <c r="D16" s="194" t="s">
        <v>1135</v>
      </c>
    </row>
    <row r="17" spans="1:7" ht="12.5">
      <c r="A17" s="555"/>
      <c r="B17" s="462" t="s">
        <v>1136</v>
      </c>
      <c r="C17" s="183">
        <v>0</v>
      </c>
      <c r="D17" s="194" t="s">
        <v>1135</v>
      </c>
    </row>
    <row r="18" spans="1:7" ht="12.5">
      <c r="A18" s="555"/>
      <c r="B18" s="462" t="s">
        <v>1137</v>
      </c>
      <c r="C18" s="183">
        <v>0</v>
      </c>
      <c r="D18" s="194" t="s">
        <v>1135</v>
      </c>
    </row>
    <row r="19" spans="1:7" ht="12.5">
      <c r="A19" s="555"/>
      <c r="B19" s="462" t="s">
        <v>1138</v>
      </c>
      <c r="C19" s="183">
        <v>0</v>
      </c>
      <c r="D19" s="194" t="s">
        <v>1135</v>
      </c>
    </row>
    <row r="20" spans="1:7" ht="12.5">
      <c r="A20" s="555"/>
      <c r="B20" s="462" t="s">
        <v>1139</v>
      </c>
      <c r="C20" s="183">
        <v>0</v>
      </c>
      <c r="D20" s="194" t="s">
        <v>1135</v>
      </c>
    </row>
    <row r="21" spans="1:7" ht="12.5">
      <c r="A21" s="555"/>
      <c r="B21" s="462" t="s">
        <v>1140</v>
      </c>
      <c r="C21" s="183">
        <v>0</v>
      </c>
      <c r="D21" s="194" t="s">
        <v>1135</v>
      </c>
    </row>
    <row r="22" spans="1:7" ht="12.5">
      <c r="A22" s="555"/>
      <c r="B22" s="462" t="s">
        <v>1141</v>
      </c>
      <c r="C22" s="183">
        <v>0</v>
      </c>
      <c r="D22" s="194" t="s">
        <v>1135</v>
      </c>
    </row>
    <row r="23" spans="1:7" ht="12.5">
      <c r="A23" s="555"/>
      <c r="B23" s="462" t="s">
        <v>1142</v>
      </c>
      <c r="C23" s="183">
        <v>0</v>
      </c>
      <c r="D23" s="194" t="s">
        <v>1135</v>
      </c>
    </row>
    <row r="24" spans="1:7" ht="12.5">
      <c r="A24" s="555"/>
      <c r="B24" s="463"/>
      <c r="C24" s="187"/>
      <c r="D24" s="195"/>
    </row>
    <row r="25" spans="1:7" ht="13" thickBot="1">
      <c r="A25" s="556"/>
      <c r="B25" s="464"/>
      <c r="C25" s="188"/>
      <c r="D25" s="189"/>
    </row>
    <row r="28" spans="1:7" ht="14">
      <c r="A28" s="190"/>
    </row>
    <row r="29" spans="1:7" ht="14">
      <c r="B29" s="190"/>
      <c r="C29" s="190"/>
      <c r="D29" s="190"/>
    </row>
    <row r="30" spans="1:7">
      <c r="G30" s="191"/>
    </row>
    <row r="31" spans="1:7">
      <c r="G31" s="191"/>
    </row>
  </sheetData>
  <mergeCells count="4">
    <mergeCell ref="A1:A3"/>
    <mergeCell ref="B1:D1"/>
    <mergeCell ref="A4:A14"/>
    <mergeCell ref="A16:A25"/>
  </mergeCells>
  <hyperlinks>
    <hyperlink ref="A1:A3" location="Toelichting!A1" display="Terug naar het tabblad Toelichting" xr:uid="{37C4995E-5DF0-4925-AB7B-C8B987ABF73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F9898-847C-4852-937C-041E8616F193}">
  <dimension ref="A1:L32"/>
  <sheetViews>
    <sheetView showGridLines="0" workbookViewId="0">
      <selection activeCell="I27" sqref="I27"/>
    </sheetView>
  </sheetViews>
  <sheetFormatPr defaultRowHeight="11.5"/>
  <cols>
    <col min="1" max="1" width="7.6328125" bestFit="1" customWidth="1"/>
    <col min="2" max="2" width="13.7265625" bestFit="1" customWidth="1"/>
    <col min="3" max="3" width="25.1796875" bestFit="1" customWidth="1"/>
    <col min="5" max="5" width="10.90625" bestFit="1" customWidth="1"/>
    <col min="6" max="6" width="7.26953125" bestFit="1" customWidth="1"/>
    <col min="7" max="7" width="8.6328125" customWidth="1"/>
  </cols>
  <sheetData>
    <row r="1" spans="1:12" ht="18.5">
      <c r="A1" s="559" t="s">
        <v>27</v>
      </c>
      <c r="B1" s="560"/>
      <c r="C1" s="560"/>
      <c r="D1" s="560"/>
      <c r="E1" s="560"/>
      <c r="F1" s="560"/>
      <c r="G1" s="561"/>
      <c r="H1" s="142"/>
      <c r="I1" s="142"/>
      <c r="J1" s="142"/>
      <c r="K1" s="142"/>
      <c r="L1" s="142"/>
    </row>
    <row r="2" spans="1:12" ht="12">
      <c r="A2" s="419"/>
      <c r="B2" s="142"/>
      <c r="C2" s="142"/>
      <c r="D2" s="142"/>
      <c r="E2" s="142"/>
      <c r="F2" s="142"/>
      <c r="G2" s="420"/>
      <c r="H2" s="142"/>
      <c r="I2" s="142"/>
      <c r="J2" s="142"/>
      <c r="K2" s="142"/>
      <c r="L2" s="142"/>
    </row>
    <row r="3" spans="1:12" ht="15" thickBot="1">
      <c r="A3" s="421" t="s">
        <v>1143</v>
      </c>
      <c r="B3" s="169" t="s">
        <v>1144</v>
      </c>
      <c r="C3" s="170" t="s">
        <v>65</v>
      </c>
      <c r="D3" s="170" t="s">
        <v>1145</v>
      </c>
      <c r="E3" s="170" t="s">
        <v>66</v>
      </c>
      <c r="F3" s="422" t="s">
        <v>1146</v>
      </c>
      <c r="G3" s="459" t="s">
        <v>1198</v>
      </c>
      <c r="H3" s="142"/>
      <c r="I3" s="142"/>
      <c r="J3" s="142"/>
      <c r="K3" s="142"/>
      <c r="L3" s="142"/>
    </row>
    <row r="4" spans="1:12" ht="13">
      <c r="A4" s="423" t="s">
        <v>1147</v>
      </c>
      <c r="B4" s="424" t="s">
        <v>1148</v>
      </c>
      <c r="C4" s="424" t="s">
        <v>1149</v>
      </c>
      <c r="D4" s="424" t="s">
        <v>1150</v>
      </c>
      <c r="E4" s="424" t="s">
        <v>1151</v>
      </c>
      <c r="F4" s="425">
        <v>38</v>
      </c>
      <c r="G4" s="425">
        <v>30</v>
      </c>
      <c r="H4" s="142"/>
      <c r="I4" s="142"/>
      <c r="J4" s="142"/>
      <c r="K4" s="142"/>
      <c r="L4" s="142"/>
    </row>
    <row r="5" spans="1:12" ht="13">
      <c r="A5" s="426" t="s">
        <v>1152</v>
      </c>
      <c r="B5" s="427" t="s">
        <v>1153</v>
      </c>
      <c r="C5" s="427" t="s">
        <v>112</v>
      </c>
      <c r="D5" s="427" t="s">
        <v>1154</v>
      </c>
      <c r="E5" s="427" t="s">
        <v>108</v>
      </c>
      <c r="F5" s="428">
        <v>47</v>
      </c>
      <c r="G5" s="428">
        <v>42</v>
      </c>
      <c r="H5" s="142"/>
      <c r="I5" s="142"/>
      <c r="J5" s="142"/>
      <c r="K5" s="142"/>
      <c r="L5" s="142"/>
    </row>
    <row r="6" spans="1:12" ht="26">
      <c r="A6" s="423" t="s">
        <v>1155</v>
      </c>
      <c r="B6" s="429" t="s">
        <v>1156</v>
      </c>
      <c r="C6" s="429" t="s">
        <v>133</v>
      </c>
      <c r="D6" s="424" t="s">
        <v>1157</v>
      </c>
      <c r="E6" s="424" t="s">
        <v>132</v>
      </c>
      <c r="F6" s="425">
        <v>223</v>
      </c>
      <c r="G6" s="425" t="s">
        <v>1179</v>
      </c>
      <c r="H6" s="142"/>
      <c r="I6" s="142"/>
      <c r="J6" s="142"/>
      <c r="K6" s="142"/>
      <c r="L6" s="142"/>
    </row>
    <row r="7" spans="1:12" ht="13">
      <c r="A7" s="426" t="s">
        <v>1158</v>
      </c>
      <c r="B7" s="427" t="s">
        <v>1159</v>
      </c>
      <c r="C7" s="427" t="s">
        <v>1160</v>
      </c>
      <c r="D7" s="427" t="s">
        <v>1161</v>
      </c>
      <c r="E7" s="427" t="s">
        <v>108</v>
      </c>
      <c r="F7" s="428">
        <v>217</v>
      </c>
      <c r="G7" s="428" t="s">
        <v>1179</v>
      </c>
      <c r="H7" s="142"/>
      <c r="I7" s="142"/>
      <c r="J7" s="142"/>
      <c r="K7" s="142"/>
      <c r="L7" s="142"/>
    </row>
    <row r="8" spans="1:12" ht="13">
      <c r="A8" s="423" t="s">
        <v>1162</v>
      </c>
      <c r="B8" s="424" t="s">
        <v>1163</v>
      </c>
      <c r="C8" s="424" t="s">
        <v>194</v>
      </c>
      <c r="D8" s="424" t="s">
        <v>1164</v>
      </c>
      <c r="E8" s="424" t="s">
        <v>195</v>
      </c>
      <c r="F8" s="425">
        <v>181</v>
      </c>
      <c r="G8" s="425">
        <v>150</v>
      </c>
      <c r="H8" s="142"/>
      <c r="I8" s="142"/>
      <c r="J8" s="142"/>
      <c r="K8" s="142"/>
      <c r="L8" s="142"/>
    </row>
    <row r="9" spans="1:12" ht="13">
      <c r="A9" s="426" t="s">
        <v>1165</v>
      </c>
      <c r="B9" s="427" t="s">
        <v>1166</v>
      </c>
      <c r="C9" s="427" t="s">
        <v>216</v>
      </c>
      <c r="D9" s="427" t="s">
        <v>1167</v>
      </c>
      <c r="E9" s="427" t="s">
        <v>108</v>
      </c>
      <c r="F9" s="428">
        <v>42</v>
      </c>
      <c r="G9" s="428">
        <v>40</v>
      </c>
      <c r="H9" s="142"/>
      <c r="I9" s="142"/>
      <c r="J9" s="142"/>
      <c r="K9" s="142"/>
      <c r="L9" s="142"/>
    </row>
    <row r="10" spans="1:12" ht="13">
      <c r="A10" s="423" t="s">
        <v>1168</v>
      </c>
      <c r="B10" s="424" t="s">
        <v>1169</v>
      </c>
      <c r="C10" s="424" t="s">
        <v>229</v>
      </c>
      <c r="D10" s="424" t="s">
        <v>1170</v>
      </c>
      <c r="E10" s="424" t="s">
        <v>1151</v>
      </c>
      <c r="F10" s="425">
        <v>50</v>
      </c>
      <c r="G10" s="425">
        <v>31</v>
      </c>
      <c r="H10" s="142"/>
      <c r="I10" s="142"/>
      <c r="J10" s="142"/>
      <c r="K10" s="142"/>
      <c r="L10" s="142"/>
    </row>
    <row r="11" spans="1:12" ht="13">
      <c r="A11" s="426" t="s">
        <v>1171</v>
      </c>
      <c r="B11" s="427" t="s">
        <v>1172</v>
      </c>
      <c r="C11" s="427" t="s">
        <v>1038</v>
      </c>
      <c r="D11" s="427" t="s">
        <v>1173</v>
      </c>
      <c r="E11" s="427" t="s">
        <v>132</v>
      </c>
      <c r="F11" s="428">
        <v>134</v>
      </c>
      <c r="G11" s="428" t="s">
        <v>1179</v>
      </c>
      <c r="H11" s="142"/>
      <c r="I11" s="142"/>
      <c r="J11" s="142"/>
      <c r="K11" s="142"/>
      <c r="L11" s="142"/>
    </row>
    <row r="12" spans="1:12" ht="13">
      <c r="A12" s="423" t="s">
        <v>1174</v>
      </c>
      <c r="B12" s="424" t="s">
        <v>1175</v>
      </c>
      <c r="C12" s="424" t="s">
        <v>248</v>
      </c>
      <c r="D12" s="424" t="s">
        <v>1176</v>
      </c>
      <c r="E12" s="424" t="s">
        <v>108</v>
      </c>
      <c r="F12" s="425">
        <v>84</v>
      </c>
      <c r="G12" s="425">
        <v>66</v>
      </c>
      <c r="H12" s="142"/>
      <c r="I12" s="142"/>
      <c r="J12" s="142"/>
      <c r="K12" s="142"/>
      <c r="L12" s="142"/>
    </row>
    <row r="13" spans="1:12" ht="15" thickBot="1">
      <c r="A13" s="426" t="s">
        <v>1177</v>
      </c>
      <c r="B13" s="427" t="s">
        <v>256</v>
      </c>
      <c r="C13" s="427" t="s">
        <v>257</v>
      </c>
      <c r="D13" s="427" t="s">
        <v>1178</v>
      </c>
      <c r="E13" s="427" t="s">
        <v>132</v>
      </c>
      <c r="F13" s="452" t="s">
        <v>1179</v>
      </c>
      <c r="G13" s="458" t="s">
        <v>1179</v>
      </c>
      <c r="H13" s="142"/>
      <c r="I13" s="142"/>
      <c r="J13" s="142"/>
      <c r="K13" s="142"/>
      <c r="L13" s="142"/>
    </row>
    <row r="14" spans="1:12" ht="19.5" thickTop="1" thickBot="1">
      <c r="A14" s="557" t="s">
        <v>1180</v>
      </c>
      <c r="B14" s="558"/>
      <c r="C14" s="558"/>
      <c r="D14" s="558"/>
      <c r="E14" s="558"/>
      <c r="F14" s="430">
        <v>1016</v>
      </c>
      <c r="G14" s="430">
        <f>SUM(G4:G13)</f>
        <v>359</v>
      </c>
      <c r="H14" s="142"/>
      <c r="I14" s="142"/>
      <c r="J14" s="142"/>
      <c r="K14" s="142"/>
      <c r="L14" s="142"/>
    </row>
    <row r="15" spans="1:12" ht="12">
      <c r="A15" s="142"/>
      <c r="B15" s="142"/>
      <c r="C15" s="142"/>
      <c r="D15" s="142"/>
      <c r="E15" s="142"/>
      <c r="F15" s="142"/>
      <c r="G15" s="142"/>
      <c r="H15" s="142"/>
      <c r="I15" s="142"/>
      <c r="J15" s="142"/>
      <c r="K15" s="142"/>
      <c r="L15" s="142"/>
    </row>
    <row r="16" spans="1:12" ht="12">
      <c r="A16" s="142"/>
      <c r="B16" s="142"/>
      <c r="C16" s="142"/>
      <c r="D16" s="142"/>
      <c r="E16" s="142"/>
      <c r="F16" s="142"/>
      <c r="G16" s="142"/>
      <c r="H16" s="142"/>
      <c r="I16" s="142"/>
      <c r="J16" s="142"/>
      <c r="K16" s="142"/>
      <c r="L16" s="142"/>
    </row>
    <row r="17" spans="1:12" ht="12">
      <c r="A17" s="142"/>
      <c r="B17" s="142"/>
      <c r="C17" s="142"/>
      <c r="D17" s="142"/>
      <c r="E17" s="142"/>
      <c r="F17" s="142"/>
      <c r="G17" s="142"/>
      <c r="H17" s="142"/>
      <c r="I17" s="142"/>
      <c r="J17" s="142"/>
      <c r="K17" s="142"/>
      <c r="L17" s="142"/>
    </row>
    <row r="18" spans="1:12" ht="12">
      <c r="A18" s="142"/>
      <c r="B18" s="142"/>
      <c r="C18" s="142"/>
      <c r="D18" s="142"/>
      <c r="E18" s="142"/>
      <c r="F18" s="142"/>
      <c r="G18" s="142"/>
      <c r="H18" s="142"/>
      <c r="I18" s="142"/>
      <c r="J18" s="142"/>
      <c r="K18" s="142"/>
      <c r="L18" s="142"/>
    </row>
    <row r="19" spans="1:12" ht="12">
      <c r="A19" s="142"/>
      <c r="B19" s="142"/>
      <c r="C19" s="142"/>
      <c r="D19" s="142"/>
      <c r="E19" s="142"/>
      <c r="F19" s="142"/>
      <c r="G19" s="142"/>
      <c r="H19" s="142"/>
      <c r="I19" s="142"/>
      <c r="J19" s="142"/>
      <c r="K19" s="142"/>
      <c r="L19" s="142"/>
    </row>
    <row r="20" spans="1:12" ht="12">
      <c r="A20" s="142"/>
      <c r="B20" s="142"/>
      <c r="C20" s="142"/>
      <c r="D20" s="142"/>
      <c r="E20" s="142"/>
      <c r="F20" s="142"/>
      <c r="G20" s="142"/>
      <c r="H20" s="142"/>
      <c r="I20" s="142"/>
      <c r="J20" s="142"/>
      <c r="K20" s="142"/>
      <c r="L20" s="142"/>
    </row>
    <row r="21" spans="1:12" ht="12">
      <c r="A21" s="142"/>
      <c r="B21" s="142"/>
      <c r="C21" s="142"/>
      <c r="D21" s="142"/>
      <c r="E21" s="142"/>
      <c r="F21" s="142"/>
      <c r="G21" s="142"/>
      <c r="H21" s="142"/>
      <c r="I21" s="142"/>
      <c r="J21" s="142"/>
      <c r="K21" s="142"/>
      <c r="L21" s="142"/>
    </row>
    <row r="22" spans="1:12" ht="12">
      <c r="A22" s="142"/>
      <c r="B22" s="142"/>
      <c r="C22" s="142"/>
      <c r="D22" s="142"/>
      <c r="E22" s="142"/>
      <c r="F22" s="142"/>
      <c r="G22" s="142"/>
      <c r="H22" s="142"/>
      <c r="I22" s="142"/>
      <c r="J22" s="142"/>
      <c r="K22" s="142"/>
      <c r="L22" s="142"/>
    </row>
    <row r="23" spans="1:12" ht="12">
      <c r="A23" s="142"/>
      <c r="B23" s="142"/>
      <c r="C23" s="142"/>
      <c r="D23" s="142"/>
      <c r="E23" s="142"/>
      <c r="F23" s="142"/>
      <c r="G23" s="142"/>
      <c r="H23" s="142"/>
      <c r="I23" s="142"/>
      <c r="J23" s="142"/>
      <c r="K23" s="142"/>
      <c r="L23" s="142"/>
    </row>
    <row r="24" spans="1:12" ht="12">
      <c r="A24" s="142"/>
      <c r="B24" s="142"/>
      <c r="C24" s="142"/>
      <c r="D24" s="142"/>
      <c r="E24" s="142"/>
      <c r="F24" s="142"/>
      <c r="G24" s="142"/>
      <c r="H24" s="142"/>
      <c r="I24" s="142"/>
      <c r="J24" s="142"/>
      <c r="K24" s="142"/>
      <c r="L24" s="142"/>
    </row>
    <row r="25" spans="1:12" ht="12">
      <c r="A25" s="142"/>
      <c r="B25" s="142"/>
      <c r="C25" s="142"/>
      <c r="D25" s="142"/>
      <c r="E25" s="142"/>
      <c r="F25" s="142"/>
      <c r="G25" s="142"/>
      <c r="H25" s="142"/>
      <c r="I25" s="142"/>
      <c r="J25" s="142"/>
      <c r="K25" s="142"/>
      <c r="L25" s="142"/>
    </row>
    <row r="26" spans="1:12" ht="12">
      <c r="A26" s="142"/>
      <c r="B26" s="142"/>
      <c r="C26" s="142"/>
      <c r="D26" s="142"/>
      <c r="E26" s="142"/>
      <c r="F26" s="142"/>
      <c r="G26" s="142"/>
      <c r="H26" s="142"/>
      <c r="I26" s="142"/>
      <c r="J26" s="142"/>
      <c r="K26" s="142"/>
      <c r="L26" s="142"/>
    </row>
    <row r="27" spans="1:12" ht="12">
      <c r="A27" s="142"/>
      <c r="B27" s="142"/>
      <c r="C27" s="142"/>
      <c r="D27" s="142"/>
      <c r="E27" s="142"/>
      <c r="F27" s="142"/>
      <c r="G27" s="142"/>
      <c r="H27" s="142"/>
      <c r="I27" s="142"/>
      <c r="J27" s="142"/>
      <c r="K27" s="142"/>
      <c r="L27" s="142"/>
    </row>
    <row r="28" spans="1:12" ht="12">
      <c r="A28" s="142"/>
      <c r="B28" s="142"/>
      <c r="C28" s="142"/>
      <c r="D28" s="142"/>
      <c r="E28" s="142"/>
      <c r="F28" s="142"/>
      <c r="G28" s="142"/>
      <c r="H28" s="142"/>
      <c r="I28" s="142"/>
      <c r="J28" s="142"/>
      <c r="K28" s="142"/>
      <c r="L28" s="142"/>
    </row>
    <row r="29" spans="1:12" ht="12">
      <c r="A29" s="142"/>
      <c r="B29" s="142"/>
      <c r="C29" s="142"/>
      <c r="D29" s="142"/>
      <c r="E29" s="142"/>
      <c r="F29" s="142"/>
      <c r="G29" s="142"/>
      <c r="H29" s="142"/>
      <c r="I29" s="142"/>
      <c r="J29" s="142"/>
      <c r="K29" s="142"/>
      <c r="L29" s="142"/>
    </row>
    <row r="30" spans="1:12" ht="12">
      <c r="A30" s="142"/>
      <c r="B30" s="142"/>
      <c r="C30" s="142"/>
      <c r="D30" s="142"/>
      <c r="E30" s="142"/>
      <c r="F30" s="142"/>
      <c r="G30" s="142"/>
      <c r="H30" s="142"/>
      <c r="I30" s="142"/>
      <c r="J30" s="142"/>
      <c r="K30" s="142"/>
      <c r="L30" s="142"/>
    </row>
    <row r="31" spans="1:12" ht="12">
      <c r="A31" s="142"/>
      <c r="B31" s="142"/>
      <c r="C31" s="142"/>
      <c r="D31" s="142"/>
      <c r="E31" s="142"/>
      <c r="F31" s="142"/>
      <c r="G31" s="142"/>
      <c r="H31" s="142"/>
      <c r="I31" s="142"/>
      <c r="J31" s="142"/>
      <c r="K31" s="142"/>
      <c r="L31" s="142"/>
    </row>
    <row r="32" spans="1:12" ht="12">
      <c r="A32" s="142"/>
      <c r="B32" s="142"/>
      <c r="C32" s="142"/>
      <c r="D32" s="142"/>
      <c r="E32" s="142"/>
      <c r="F32" s="142"/>
      <c r="G32" s="142"/>
      <c r="H32" s="142"/>
      <c r="I32" s="142"/>
      <c r="J32" s="142"/>
      <c r="K32" s="142"/>
      <c r="L32" s="142"/>
    </row>
  </sheetData>
  <mergeCells count="2">
    <mergeCell ref="A14:E14"/>
    <mergeCell ref="A1:G1"/>
  </mergeCells>
  <phoneticPr fontId="14" type="noConversion"/>
  <hyperlinks>
    <hyperlink ref="B12" r:id="rId1" display="https://www.opohvt.nl/locatie/33/Ods-Elserike" xr:uid="{AD587E3F-6959-4E5A-97ED-A60D400396D5}"/>
    <hyperlink ref="B11" r:id="rId2" display="https://www.opohvt.nl/locatie/32/Ods-t-Gijmink" xr:uid="{44B2C47F-67B5-4159-81F2-0F403579BBBD}"/>
    <hyperlink ref="B10" r:id="rId3" display="https://www.opohvt.nl/locatie/29/Obs-Wiene" xr:uid="{C21DB0A7-4E1A-431B-AD0C-0800B954D019}"/>
    <hyperlink ref="B9" r:id="rId4" display="https://www.opohvt.nl/locatie/37/Obs-Stokkum" xr:uid="{577DF661-F4FC-4B8B-A6F4-D2E227C41A11}"/>
    <hyperlink ref="B8" r:id="rId5" display="https://www.opohvt.nl/locatie/28/Obs-Stedeke" xr:uid="{73C95685-59FD-4C3B-8FA6-7FA2AD9A51A7}"/>
    <hyperlink ref="B7" r:id="rId6" display="https://www.opohvt.nl/locatie/38/Obs-de-Zwaluw" xr:uid="{8D514299-4402-4E13-8521-BB1D85642D76}"/>
    <hyperlink ref="B6" r:id="rId7" display="https://www.opohvt.nl/locatie/31/Obs-de-Boomhut" xr:uid="{7A36FC9A-1E5C-4EA1-B80F-0383A05FE559}"/>
    <hyperlink ref="B5" r:id="rId8" display="https://www.opohvt.nl/locatie/35/Obs-Brookschole" xr:uid="{5F06F55D-0DDE-463B-9E0B-39932652EC48}"/>
  </hyperlinks>
  <pageMargins left="0.7" right="0.7" top="0.75" bottom="0.75" header="0.3" footer="0.3"/>
  <pageSetup paperSize="9" orientation="portrait" r:id="rId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60384-32AD-4043-B35C-25D9E0F4FE51}">
  <dimension ref="A1:M40"/>
  <sheetViews>
    <sheetView showGridLines="0" workbookViewId="0">
      <selection sqref="A1:G29"/>
    </sheetView>
  </sheetViews>
  <sheetFormatPr defaultRowHeight="11.5"/>
  <cols>
    <col min="1" max="1" width="7.453125" bestFit="1" customWidth="1"/>
    <col min="2" max="2" width="13.08984375" bestFit="1" customWidth="1"/>
    <col min="3" max="3" width="23.90625" bestFit="1" customWidth="1"/>
    <col min="4" max="4" width="8.36328125" bestFit="1" customWidth="1"/>
    <col min="5" max="5" width="10" bestFit="1" customWidth="1"/>
    <col min="6" max="6" width="7.90625" bestFit="1" customWidth="1"/>
  </cols>
  <sheetData>
    <row r="1" spans="1:13" ht="18.5">
      <c r="A1" s="559" t="s">
        <v>29</v>
      </c>
      <c r="B1" s="560"/>
      <c r="C1" s="560"/>
      <c r="D1" s="560"/>
      <c r="E1" s="560"/>
      <c r="F1" s="561"/>
      <c r="G1" s="142"/>
      <c r="H1" s="142"/>
      <c r="I1" s="142"/>
      <c r="J1" s="142"/>
      <c r="K1" s="142"/>
      <c r="L1" s="142"/>
      <c r="M1" s="142"/>
    </row>
    <row r="2" spans="1:13" ht="12">
      <c r="A2" s="419"/>
      <c r="B2" s="142"/>
      <c r="C2" s="142"/>
      <c r="D2" s="142"/>
      <c r="E2" s="142"/>
      <c r="F2" s="420"/>
      <c r="G2" s="142"/>
      <c r="H2" s="142"/>
      <c r="I2" s="142"/>
      <c r="J2" s="142"/>
      <c r="K2" s="142"/>
      <c r="L2" s="142"/>
      <c r="M2" s="142"/>
    </row>
    <row r="3" spans="1:13" ht="15" thickBot="1">
      <c r="A3" s="421" t="s">
        <v>1143</v>
      </c>
      <c r="B3" s="169" t="s">
        <v>1144</v>
      </c>
      <c r="C3" s="170" t="s">
        <v>65</v>
      </c>
      <c r="D3" s="170" t="s">
        <v>1145</v>
      </c>
      <c r="E3" s="170" t="s">
        <v>66</v>
      </c>
      <c r="F3" s="422" t="s">
        <v>1146</v>
      </c>
      <c r="G3" s="142"/>
      <c r="H3" s="142"/>
      <c r="I3" s="142"/>
      <c r="J3" s="142"/>
      <c r="K3" s="142"/>
      <c r="L3" s="142"/>
      <c r="M3" s="142"/>
    </row>
    <row r="4" spans="1:13" ht="26">
      <c r="A4" s="423" t="s">
        <v>1147</v>
      </c>
      <c r="B4" s="427" t="s">
        <v>1043</v>
      </c>
      <c r="C4" s="427" t="s">
        <v>264</v>
      </c>
      <c r="D4" s="427" t="s">
        <v>1181</v>
      </c>
      <c r="E4" s="427" t="s">
        <v>595</v>
      </c>
      <c r="F4" s="431">
        <v>391</v>
      </c>
      <c r="G4" s="142"/>
      <c r="H4" s="142"/>
      <c r="I4" s="142"/>
      <c r="J4" s="142"/>
      <c r="K4" s="142"/>
      <c r="L4" s="142"/>
      <c r="M4" s="142"/>
    </row>
    <row r="5" spans="1:13" ht="26">
      <c r="A5" s="426" t="s">
        <v>1152</v>
      </c>
      <c r="B5" s="424" t="s">
        <v>460</v>
      </c>
      <c r="C5" s="424" t="s">
        <v>461</v>
      </c>
      <c r="D5" s="424" t="s">
        <v>1182</v>
      </c>
      <c r="E5" s="424" t="s">
        <v>595</v>
      </c>
      <c r="F5" s="432">
        <v>665</v>
      </c>
      <c r="G5" s="142"/>
      <c r="H5" s="142"/>
      <c r="I5" s="142"/>
      <c r="J5" s="142"/>
      <c r="K5" s="142"/>
      <c r="L5" s="142"/>
      <c r="M5" s="142"/>
    </row>
    <row r="6" spans="1:13" ht="26">
      <c r="A6" s="423" t="s">
        <v>1155</v>
      </c>
      <c r="B6" s="427" t="s">
        <v>1183</v>
      </c>
      <c r="C6" s="427" t="s">
        <v>553</v>
      </c>
      <c r="D6" s="427" t="s">
        <v>1184</v>
      </c>
      <c r="E6" s="427" t="s">
        <v>595</v>
      </c>
      <c r="F6" s="431">
        <v>184</v>
      </c>
      <c r="G6" s="142"/>
      <c r="H6" s="142"/>
      <c r="I6" s="142"/>
      <c r="J6" s="142"/>
      <c r="K6" s="142"/>
      <c r="L6" s="142"/>
      <c r="M6" s="142"/>
    </row>
    <row r="7" spans="1:13" ht="26">
      <c r="A7" s="426" t="s">
        <v>1158</v>
      </c>
      <c r="B7" s="424" t="s">
        <v>1185</v>
      </c>
      <c r="C7" s="424" t="s">
        <v>1046</v>
      </c>
      <c r="D7" s="424" t="s">
        <v>1186</v>
      </c>
      <c r="E7" s="424" t="s">
        <v>595</v>
      </c>
      <c r="F7" s="432">
        <v>222</v>
      </c>
      <c r="G7" s="142"/>
      <c r="H7" s="142"/>
      <c r="I7" s="142"/>
      <c r="J7" s="142"/>
      <c r="K7" s="142"/>
      <c r="L7" s="142"/>
      <c r="M7" s="142"/>
    </row>
    <row r="8" spans="1:13" ht="26">
      <c r="A8" s="423" t="s">
        <v>1162</v>
      </c>
      <c r="B8" s="427" t="s">
        <v>1047</v>
      </c>
      <c r="C8" s="427" t="s">
        <v>637</v>
      </c>
      <c r="D8" s="427" t="s">
        <v>1187</v>
      </c>
      <c r="E8" s="427" t="s">
        <v>595</v>
      </c>
      <c r="F8" s="431">
        <v>391</v>
      </c>
      <c r="G8" s="142"/>
      <c r="H8" s="142"/>
      <c r="I8" s="142"/>
      <c r="J8" s="142"/>
      <c r="K8" s="142"/>
      <c r="L8" s="142"/>
      <c r="M8" s="142"/>
    </row>
    <row r="9" spans="1:13" ht="26.5" thickBot="1">
      <c r="A9" s="426" t="s">
        <v>1165</v>
      </c>
      <c r="B9" s="424" t="s">
        <v>761</v>
      </c>
      <c r="C9" s="424" t="s">
        <v>1188</v>
      </c>
      <c r="D9" s="424" t="s">
        <v>1189</v>
      </c>
      <c r="E9" s="424" t="s">
        <v>1190</v>
      </c>
      <c r="F9" s="432">
        <v>302</v>
      </c>
      <c r="G9" s="142"/>
      <c r="H9" s="142"/>
      <c r="I9" s="142"/>
      <c r="J9" s="142"/>
      <c r="K9" s="142"/>
      <c r="L9" s="142"/>
      <c r="M9" s="142"/>
    </row>
    <row r="10" spans="1:13" ht="19.5" thickTop="1" thickBot="1">
      <c r="A10" s="557" t="s">
        <v>1180</v>
      </c>
      <c r="B10" s="558"/>
      <c r="C10" s="558"/>
      <c r="D10" s="558"/>
      <c r="E10" s="558"/>
      <c r="F10" s="430">
        <f>SUM(F4:F9)</f>
        <v>2155</v>
      </c>
      <c r="G10" s="142"/>
      <c r="H10" s="142"/>
      <c r="I10" s="142"/>
      <c r="J10" s="142"/>
      <c r="K10" s="142"/>
      <c r="L10" s="142"/>
      <c r="M10" s="142"/>
    </row>
    <row r="11" spans="1:13" ht="12">
      <c r="A11" s="142"/>
      <c r="B11" s="142"/>
      <c r="C11" s="142"/>
      <c r="D11" s="142"/>
      <c r="E11" s="142"/>
      <c r="F11" s="142"/>
      <c r="G11" s="142"/>
      <c r="H11" s="142"/>
      <c r="I11" s="142"/>
      <c r="J11" s="142"/>
      <c r="K11" s="142"/>
      <c r="L11" s="142"/>
      <c r="M11" s="142"/>
    </row>
    <row r="12" spans="1:13" ht="12">
      <c r="A12" s="142"/>
      <c r="B12" s="142"/>
      <c r="C12" s="142"/>
      <c r="D12" s="142"/>
      <c r="E12" s="142"/>
      <c r="F12" s="142"/>
      <c r="G12" s="142"/>
      <c r="H12" s="142"/>
      <c r="I12" s="142"/>
      <c r="J12" s="142"/>
      <c r="K12" s="142"/>
      <c r="L12" s="142"/>
      <c r="M12" s="142"/>
    </row>
    <row r="13" spans="1:13" ht="12">
      <c r="A13" s="142"/>
      <c r="B13" s="142"/>
      <c r="C13" s="142"/>
      <c r="D13" s="142"/>
      <c r="E13" s="142"/>
      <c r="F13" s="142"/>
      <c r="G13" s="142"/>
      <c r="H13" s="142"/>
      <c r="I13" s="142"/>
      <c r="J13" s="142"/>
      <c r="K13" s="142"/>
      <c r="L13" s="142"/>
      <c r="M13" s="142"/>
    </row>
    <row r="14" spans="1:13" ht="12">
      <c r="A14" s="142"/>
      <c r="B14" s="142"/>
      <c r="C14" s="142"/>
      <c r="D14" s="142"/>
      <c r="E14" s="142"/>
      <c r="F14" s="142"/>
      <c r="G14" s="142"/>
      <c r="H14" s="142"/>
      <c r="I14" s="142"/>
      <c r="J14" s="142"/>
      <c r="K14" s="142"/>
      <c r="L14" s="142"/>
      <c r="M14" s="142"/>
    </row>
    <row r="15" spans="1:13" ht="12">
      <c r="A15" s="142"/>
      <c r="B15" s="142"/>
      <c r="C15" s="142"/>
      <c r="D15" s="142"/>
      <c r="E15" s="142"/>
      <c r="F15" s="142"/>
      <c r="G15" s="142"/>
      <c r="H15" s="142"/>
      <c r="I15" s="142"/>
      <c r="J15" s="142"/>
      <c r="K15" s="142"/>
      <c r="L15" s="142"/>
      <c r="M15" s="142"/>
    </row>
    <row r="16" spans="1:13" ht="12">
      <c r="A16" s="142"/>
      <c r="B16" s="142"/>
      <c r="C16" s="142"/>
      <c r="D16" s="142"/>
      <c r="E16" s="142"/>
      <c r="F16" s="142"/>
      <c r="G16" s="142"/>
      <c r="H16" s="142"/>
      <c r="I16" s="142"/>
      <c r="J16" s="142"/>
      <c r="K16" s="142"/>
      <c r="L16" s="142"/>
      <c r="M16" s="142"/>
    </row>
    <row r="17" spans="1:13" ht="12">
      <c r="A17" s="142"/>
      <c r="B17" s="142"/>
      <c r="C17" s="142"/>
      <c r="D17" s="142"/>
      <c r="E17" s="142"/>
      <c r="F17" s="142"/>
      <c r="G17" s="142"/>
      <c r="H17" s="142"/>
      <c r="I17" s="142"/>
      <c r="J17" s="142"/>
      <c r="K17" s="142"/>
      <c r="L17" s="142"/>
      <c r="M17" s="142"/>
    </row>
    <row r="18" spans="1:13" ht="12">
      <c r="A18" s="142"/>
      <c r="B18" s="142"/>
      <c r="C18" s="142"/>
      <c r="D18" s="142"/>
      <c r="E18" s="142"/>
      <c r="F18" s="142"/>
      <c r="G18" s="142"/>
      <c r="H18" s="142"/>
      <c r="I18" s="142"/>
      <c r="J18" s="142"/>
      <c r="K18" s="142"/>
      <c r="L18" s="142"/>
      <c r="M18" s="142"/>
    </row>
    <row r="19" spans="1:13" ht="12">
      <c r="A19" s="142"/>
      <c r="B19" s="142"/>
      <c r="C19" s="142"/>
      <c r="D19" s="142"/>
      <c r="E19" s="142"/>
      <c r="F19" s="142"/>
      <c r="G19" s="142"/>
      <c r="H19" s="142"/>
      <c r="I19" s="142"/>
      <c r="J19" s="142"/>
      <c r="K19" s="142"/>
      <c r="L19" s="142"/>
      <c r="M19" s="142"/>
    </row>
    <row r="20" spans="1:13" ht="12">
      <c r="A20" s="142"/>
      <c r="B20" s="142"/>
      <c r="C20" s="142"/>
      <c r="D20" s="142"/>
      <c r="E20" s="142"/>
      <c r="F20" s="142"/>
      <c r="G20" s="142"/>
      <c r="H20" s="142"/>
      <c r="I20" s="142"/>
      <c r="J20" s="142"/>
      <c r="K20" s="142"/>
      <c r="L20" s="142"/>
      <c r="M20" s="142"/>
    </row>
    <row r="21" spans="1:13" ht="12">
      <c r="A21" s="142"/>
      <c r="B21" s="142"/>
      <c r="C21" s="142"/>
      <c r="D21" s="142"/>
      <c r="E21" s="142"/>
      <c r="F21" s="142"/>
      <c r="G21" s="142"/>
      <c r="H21" s="142"/>
      <c r="I21" s="142"/>
      <c r="J21" s="142"/>
      <c r="K21" s="142"/>
      <c r="L21" s="142"/>
      <c r="M21" s="142"/>
    </row>
    <row r="22" spans="1:13" ht="12">
      <c r="A22" s="142"/>
      <c r="B22" s="142"/>
      <c r="C22" s="142"/>
      <c r="D22" s="142"/>
      <c r="E22" s="142"/>
      <c r="F22" s="142"/>
      <c r="G22" s="142"/>
      <c r="H22" s="142"/>
      <c r="I22" s="142"/>
      <c r="J22" s="142"/>
      <c r="K22" s="142"/>
      <c r="L22" s="142"/>
      <c r="M22" s="142"/>
    </row>
    <row r="23" spans="1:13" ht="12">
      <c r="A23" s="142"/>
      <c r="B23" s="142"/>
      <c r="C23" s="142"/>
      <c r="D23" s="142"/>
      <c r="E23" s="142"/>
      <c r="F23" s="142"/>
      <c r="G23" s="142"/>
      <c r="H23" s="142"/>
      <c r="I23" s="142"/>
      <c r="J23" s="142"/>
      <c r="K23" s="142"/>
      <c r="L23" s="142"/>
      <c r="M23" s="142"/>
    </row>
    <row r="24" spans="1:13" ht="12">
      <c r="A24" s="142"/>
      <c r="B24" s="142"/>
      <c r="C24" s="142"/>
      <c r="D24" s="142"/>
      <c r="E24" s="142"/>
      <c r="F24" s="142"/>
      <c r="G24" s="142"/>
      <c r="H24" s="142"/>
      <c r="I24" s="142"/>
      <c r="J24" s="142"/>
      <c r="K24" s="142"/>
      <c r="L24" s="142"/>
      <c r="M24" s="142"/>
    </row>
    <row r="25" spans="1:13" ht="12">
      <c r="A25" s="142"/>
      <c r="B25" s="142"/>
      <c r="C25" s="142"/>
      <c r="D25" s="142"/>
      <c r="E25" s="142"/>
      <c r="F25" s="142"/>
      <c r="G25" s="142"/>
      <c r="H25" s="142"/>
      <c r="I25" s="142"/>
      <c r="J25" s="142"/>
      <c r="K25" s="142"/>
      <c r="L25" s="142"/>
      <c r="M25" s="142"/>
    </row>
    <row r="26" spans="1:13" ht="12">
      <c r="A26" s="142"/>
      <c r="B26" s="142"/>
      <c r="C26" s="142"/>
      <c r="D26" s="142"/>
      <c r="E26" s="142"/>
      <c r="F26" s="142"/>
      <c r="G26" s="142"/>
      <c r="H26" s="142"/>
      <c r="I26" s="142"/>
      <c r="J26" s="142"/>
      <c r="K26" s="142"/>
      <c r="L26" s="142"/>
      <c r="M26" s="142"/>
    </row>
    <row r="27" spans="1:13" ht="12">
      <c r="A27" s="142"/>
      <c r="B27" s="142"/>
      <c r="C27" s="142"/>
      <c r="D27" s="142"/>
      <c r="E27" s="142"/>
      <c r="F27" s="142"/>
      <c r="G27" s="142"/>
      <c r="H27" s="142"/>
      <c r="I27" s="142"/>
      <c r="J27" s="142"/>
      <c r="K27" s="142"/>
      <c r="L27" s="142"/>
      <c r="M27" s="142"/>
    </row>
    <row r="28" spans="1:13" ht="12">
      <c r="A28" s="142"/>
      <c r="B28" s="142"/>
      <c r="C28" s="142"/>
      <c r="D28" s="142"/>
      <c r="E28" s="142"/>
      <c r="F28" s="142"/>
      <c r="G28" s="142"/>
      <c r="H28" s="142"/>
      <c r="I28" s="142"/>
      <c r="J28" s="142"/>
      <c r="K28" s="142"/>
      <c r="L28" s="142"/>
      <c r="M28" s="142"/>
    </row>
    <row r="29" spans="1:13" ht="12">
      <c r="A29" s="142"/>
      <c r="B29" s="142"/>
      <c r="C29" s="142"/>
      <c r="D29" s="142"/>
      <c r="E29" s="142"/>
      <c r="F29" s="142"/>
      <c r="G29" s="142"/>
      <c r="H29" s="142"/>
      <c r="I29" s="142"/>
      <c r="J29" s="142"/>
      <c r="K29" s="142"/>
      <c r="L29" s="142"/>
      <c r="M29" s="142"/>
    </row>
    <row r="30" spans="1:13" ht="12">
      <c r="A30" s="142"/>
      <c r="B30" s="142"/>
      <c r="C30" s="142"/>
      <c r="D30" s="142"/>
      <c r="E30" s="142"/>
      <c r="F30" s="142"/>
      <c r="G30" s="142"/>
      <c r="H30" s="142"/>
      <c r="I30" s="142"/>
      <c r="J30" s="142"/>
      <c r="K30" s="142"/>
      <c r="L30" s="142"/>
      <c r="M30" s="142"/>
    </row>
    <row r="31" spans="1:13" ht="12">
      <c r="A31" s="142"/>
      <c r="B31" s="142"/>
      <c r="C31" s="142"/>
      <c r="D31" s="142"/>
      <c r="E31" s="142"/>
      <c r="F31" s="142"/>
      <c r="G31" s="142"/>
      <c r="H31" s="142"/>
      <c r="I31" s="142"/>
      <c r="J31" s="142"/>
      <c r="K31" s="142"/>
      <c r="L31" s="142"/>
      <c r="M31" s="142"/>
    </row>
    <row r="32" spans="1:13" ht="12">
      <c r="A32" s="142"/>
      <c r="B32" s="142"/>
      <c r="C32" s="142"/>
      <c r="D32" s="142"/>
      <c r="E32" s="142"/>
      <c r="F32" s="142"/>
      <c r="G32" s="142"/>
      <c r="H32" s="142"/>
      <c r="I32" s="142"/>
      <c r="J32" s="142"/>
      <c r="K32" s="142"/>
      <c r="L32" s="142"/>
      <c r="M32" s="142"/>
    </row>
    <row r="33" spans="1:13" ht="12">
      <c r="A33" s="142"/>
      <c r="B33" s="142"/>
      <c r="C33" s="142"/>
      <c r="D33" s="142"/>
      <c r="E33" s="142"/>
      <c r="F33" s="142"/>
      <c r="G33" s="142"/>
      <c r="H33" s="142"/>
      <c r="I33" s="142"/>
      <c r="J33" s="142"/>
      <c r="K33" s="142"/>
      <c r="L33" s="142"/>
      <c r="M33" s="142"/>
    </row>
    <row r="34" spans="1:13" ht="12">
      <c r="A34" s="142"/>
      <c r="B34" s="142"/>
      <c r="C34" s="142"/>
      <c r="D34" s="142"/>
      <c r="E34" s="142"/>
      <c r="F34" s="142"/>
      <c r="G34" s="142"/>
      <c r="H34" s="142"/>
      <c r="I34" s="142"/>
      <c r="J34" s="142"/>
      <c r="K34" s="142"/>
      <c r="L34" s="142"/>
      <c r="M34" s="142"/>
    </row>
    <row r="35" spans="1:13" ht="12">
      <c r="A35" s="142"/>
      <c r="B35" s="142"/>
      <c r="C35" s="142"/>
      <c r="D35" s="142"/>
      <c r="E35" s="142"/>
      <c r="F35" s="142"/>
      <c r="G35" s="142"/>
      <c r="H35" s="142"/>
      <c r="I35" s="142"/>
      <c r="J35" s="142"/>
      <c r="K35" s="142"/>
      <c r="L35" s="142"/>
      <c r="M35" s="142"/>
    </row>
    <row r="36" spans="1:13" ht="12">
      <c r="A36" s="142"/>
      <c r="B36" s="142"/>
      <c r="C36" s="142"/>
      <c r="D36" s="142"/>
      <c r="E36" s="142"/>
      <c r="F36" s="142"/>
      <c r="G36" s="142"/>
      <c r="H36" s="142"/>
      <c r="I36" s="142"/>
      <c r="J36" s="142"/>
      <c r="K36" s="142"/>
      <c r="L36" s="142"/>
      <c r="M36" s="142"/>
    </row>
    <row r="37" spans="1:13" ht="12">
      <c r="A37" s="142"/>
      <c r="B37" s="142"/>
      <c r="C37" s="142"/>
      <c r="D37" s="142"/>
      <c r="E37" s="142"/>
      <c r="F37" s="142"/>
      <c r="G37" s="142"/>
      <c r="H37" s="142"/>
      <c r="I37" s="142"/>
      <c r="J37" s="142"/>
      <c r="K37" s="142"/>
      <c r="L37" s="142"/>
      <c r="M37" s="142"/>
    </row>
    <row r="38" spans="1:13" ht="12">
      <c r="A38" s="142"/>
      <c r="B38" s="142"/>
      <c r="C38" s="142"/>
      <c r="D38" s="142"/>
      <c r="E38" s="142"/>
      <c r="F38" s="142"/>
      <c r="G38" s="142"/>
      <c r="H38" s="142"/>
      <c r="I38" s="142"/>
      <c r="J38" s="142"/>
      <c r="K38" s="142"/>
      <c r="L38" s="142"/>
      <c r="M38" s="142"/>
    </row>
    <row r="39" spans="1:13" ht="12">
      <c r="A39" s="142"/>
      <c r="B39" s="142"/>
      <c r="C39" s="142"/>
      <c r="D39" s="142"/>
      <c r="E39" s="142"/>
      <c r="F39" s="142"/>
      <c r="G39" s="142"/>
      <c r="H39" s="142"/>
      <c r="I39" s="142"/>
      <c r="J39" s="142"/>
      <c r="K39" s="142"/>
      <c r="L39" s="142"/>
      <c r="M39" s="142"/>
    </row>
    <row r="40" spans="1:13" ht="12">
      <c r="A40" s="142"/>
      <c r="B40" s="142"/>
      <c r="C40" s="142"/>
      <c r="D40" s="142"/>
      <c r="E40" s="142"/>
      <c r="F40" s="142"/>
      <c r="G40" s="142"/>
      <c r="H40" s="142"/>
      <c r="I40" s="142"/>
      <c r="J40" s="142"/>
      <c r="K40" s="142"/>
      <c r="L40" s="142"/>
      <c r="M40" s="142"/>
    </row>
  </sheetData>
  <mergeCells count="2">
    <mergeCell ref="A1:F1"/>
    <mergeCell ref="A10:E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E40F6-8C85-4AC3-80C1-B6461E640FF0}">
  <dimension ref="A1"/>
  <sheetViews>
    <sheetView workbookViewId="0"/>
  </sheetViews>
  <sheetFormatPr defaultRowHeight="1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249B-0D5A-41F6-89D2-DF1D1C416276}">
  <dimension ref="A1:N28"/>
  <sheetViews>
    <sheetView showGridLines="0" workbookViewId="0">
      <selection activeCell="G2" sqref="G2"/>
    </sheetView>
  </sheetViews>
  <sheetFormatPr defaultColWidth="8.90625" defaultRowHeight="12"/>
  <cols>
    <col min="1" max="1" width="12" style="159" customWidth="1"/>
    <col min="2" max="2" width="7.08984375" style="159" customWidth="1"/>
    <col min="3" max="3" width="38.1796875" style="142" customWidth="1"/>
    <col min="4" max="4" width="13.7265625" style="159" customWidth="1"/>
    <col min="5" max="5" width="9.90625" style="142" customWidth="1"/>
    <col min="6" max="6" width="9.90625" style="159" customWidth="1"/>
    <col min="7" max="8" width="18.90625" style="159" customWidth="1"/>
    <col min="9" max="9" width="20.453125" style="159" bestFit="1" customWidth="1"/>
    <col min="10" max="10" width="22.08984375" style="159" customWidth="1"/>
    <col min="11" max="11" width="12.1796875" style="142" bestFit="1" customWidth="1"/>
    <col min="12" max="12" width="4.7265625" style="142" customWidth="1"/>
    <col min="13" max="13" width="16.7265625" style="142" customWidth="1"/>
    <col min="14" max="14" width="25.7265625" style="142" customWidth="1"/>
    <col min="15" max="15" width="30.7265625" style="142" customWidth="1"/>
    <col min="16" max="16" width="10" style="142" bestFit="1" customWidth="1"/>
    <col min="17" max="16384" width="8.90625" style="142"/>
  </cols>
  <sheetData>
    <row r="1" spans="1:13" ht="46.65" customHeight="1" thickBot="1">
      <c r="A1" s="470" t="s">
        <v>30</v>
      </c>
      <c r="B1" s="473">
        <v>1</v>
      </c>
      <c r="C1" s="83" t="s">
        <v>31</v>
      </c>
      <c r="D1" s="84" t="s">
        <v>32</v>
      </c>
      <c r="E1" s="85" t="s">
        <v>33</v>
      </c>
      <c r="F1" s="86" t="s">
        <v>34</v>
      </c>
      <c r="G1" s="87" t="s">
        <v>35</v>
      </c>
      <c r="H1" s="88" t="s">
        <v>36</v>
      </c>
      <c r="I1" s="88" t="s">
        <v>37</v>
      </c>
      <c r="J1" s="1" t="s">
        <v>38</v>
      </c>
      <c r="M1" s="389" t="s">
        <v>39</v>
      </c>
    </row>
    <row r="2" spans="1:13" ht="13">
      <c r="A2" s="471"/>
      <c r="B2" s="474"/>
      <c r="C2" s="112" t="s">
        <v>40</v>
      </c>
      <c r="D2" s="414">
        <f>SUMIFS(Ruimtestaat!K:K,Ruimtestaat!A:A,'Prijzenblad P1 - OpoHvT'!$M$1,Ruimtestaat!H:H,'Prijzenblad P1 - OpoHvT'!C2)</f>
        <v>696.5</v>
      </c>
      <c r="E2" s="256">
        <f>COUNTIF(Ruimtestaat!$H$2:$H$229,'Prijzenblad P1 - OpoHvT'!C2)</f>
        <v>29</v>
      </c>
      <c r="F2" s="257">
        <v>1</v>
      </c>
      <c r="G2" s="260">
        <f>AVERAGEIFS(Ruimtestaat!M:M,Ruimtestaat!A:A,"Opo Hof van Twente ",Ruimtestaat!H:H,'Prijzenblad P1 - OpoHvT'!C2)</f>
        <v>1</v>
      </c>
      <c r="H2" s="278">
        <f>'Adm. ruimte-kantoor (1)'!E1</f>
        <v>0</v>
      </c>
      <c r="I2" s="278">
        <f>SUMIFS(Ruimtestaat!$N$2:$N$228,Ruimtestaat!$H$2:$H$228,'Prijzenblad P1 - OpoHvT'!C2)</f>
        <v>0</v>
      </c>
      <c r="J2" s="142"/>
      <c r="L2" s="154"/>
    </row>
    <row r="3" spans="1:13" ht="13">
      <c r="A3" s="471"/>
      <c r="B3" s="474"/>
      <c r="C3" s="112" t="s">
        <v>41</v>
      </c>
      <c r="D3" s="414">
        <f>SUMIFS(Ruimtestaat!K:K,Ruimtestaat!A:A,'Prijzenblad P1 - OpoHvT'!$M$1,Ruimtestaat!H:H,'Prijzenblad P1 - OpoHvT'!C3)</f>
        <v>2343.5999999999995</v>
      </c>
      <c r="E3" s="256">
        <f>COUNTIF(Ruimtestaat!$H$2:$H$229,'Prijzenblad P1 - OpoHvT'!C3)</f>
        <v>47</v>
      </c>
      <c r="F3" s="259">
        <v>2</v>
      </c>
      <c r="G3" s="260">
        <f>AVERAGEIFS(Ruimtestaat!M:M,Ruimtestaat!A:A,"Opo Hof van Twente ",Ruimtestaat!H:H,'Prijzenblad P1 - OpoHvT'!C3)</f>
        <v>1</v>
      </c>
      <c r="H3" s="266">
        <f>'Onderwijsruimte-lokaal (2)'!E2</f>
        <v>0</v>
      </c>
      <c r="I3" s="266">
        <f>SUMIFS(Ruimtestaat!$N$2:$N$228,Ruimtestaat!$H$2:$H$228,'Prijzenblad P1 - OpoHvT'!C3)</f>
        <v>0</v>
      </c>
      <c r="J3" s="142"/>
      <c r="L3" s="154"/>
    </row>
    <row r="4" spans="1:13" ht="13">
      <c r="A4" s="471"/>
      <c r="B4" s="474"/>
      <c r="C4" s="112" t="s">
        <v>1224</v>
      </c>
      <c r="D4" s="414">
        <f>SUMIFS(Ruimtestaat!K:K,Ruimtestaat!A:A,'Prijzenblad P1 - OpoHvT'!$M$1,Ruimtestaat!H:H,'Prijzenblad P1 - OpoHvT'!C4)</f>
        <v>1791.02</v>
      </c>
      <c r="E4" s="256">
        <f>COUNTIF(Ruimtestaat!$H$2:$H$229,'Prijzenblad P1 - OpoHvT'!C4)</f>
        <v>27</v>
      </c>
      <c r="F4" s="259">
        <v>2</v>
      </c>
      <c r="G4" s="260">
        <f>AVERAGEIFS(Ruimtestaat!M:M,Ruimtestaat!A:A,"Opo Hof van Twente ",Ruimtestaat!H:H,'Prijzenblad P1 - OpoHvT'!C4)</f>
        <v>1</v>
      </c>
      <c r="H4" s="266">
        <f>'Onderwijsruimte-lokaal (2)'!$F$2</f>
        <v>0</v>
      </c>
      <c r="I4" s="266">
        <f>SUMIFS(Ruimtestaat!$N$2:$N$228,Ruimtestaat!$H$2:$H$228,'Prijzenblad P1 - OpoHvT'!C4)</f>
        <v>0</v>
      </c>
      <c r="J4" s="142"/>
      <c r="L4" s="154"/>
    </row>
    <row r="5" spans="1:13" ht="13">
      <c r="A5" s="471"/>
      <c r="B5" s="474"/>
      <c r="C5" s="112" t="s">
        <v>42</v>
      </c>
      <c r="D5" s="414">
        <f>SUMIFS(Ruimtestaat!K:K,Ruimtestaat!A:A,'Prijzenblad P1 - OpoHvT'!$M$1,Ruimtestaat!H:H,'Prijzenblad P1 - OpoHvT'!C5)</f>
        <v>80.599999999999994</v>
      </c>
      <c r="E5" s="256">
        <f>COUNTIF(Ruimtestaat!H5:H235,'Prijzenblad P1 - OpoHvT'!C5)</f>
        <v>7</v>
      </c>
      <c r="F5" s="259">
        <v>3</v>
      </c>
      <c r="G5" s="260">
        <f>AVERAGEIFS(Ruimtestaat!M:M,Ruimtestaat!A:A,"Opo Hof van Twente ",Ruimtestaat!H:H,'Prijzenblad P1 - OpoHvT'!C5)</f>
        <v>1</v>
      </c>
      <c r="H5" s="266">
        <f>'Restauratieve ruimte-pantry (3)'!E1</f>
        <v>0</v>
      </c>
      <c r="I5" s="266">
        <f>SUMIFS(Ruimtestaat!$N$2:$N$228,Ruimtestaat!$H$2:$H$228,'Prijzenblad P1 - OpoHvT'!C5)</f>
        <v>0</v>
      </c>
      <c r="J5" s="155"/>
      <c r="L5" s="154"/>
    </row>
    <row r="6" spans="1:13" ht="13">
      <c r="A6" s="471"/>
      <c r="B6" s="474"/>
      <c r="C6" s="33" t="s">
        <v>43</v>
      </c>
      <c r="D6" s="414">
        <f>SUMIFS(Ruimtestaat!K:K,Ruimtestaat!A:A,'Prijzenblad P1 - OpoHvT'!$M$1,Ruimtestaat!H:H,'Prijzenblad P1 - OpoHvT'!C6)</f>
        <v>218.7</v>
      </c>
      <c r="E6" s="256">
        <f>COUNTIF(Ruimtestaat!H6:H236,'Prijzenblad P1 - OpoHvT'!C6)</f>
        <v>35</v>
      </c>
      <c r="F6" s="259">
        <v>4</v>
      </c>
      <c r="G6" s="260">
        <f>AVERAGEIFS(Ruimtestaat!M:M,Ruimtestaat!A:A,"Opo Hof van Twente ",Ruimtestaat!H:H,'Prijzenblad P1 - OpoHvT'!C6)</f>
        <v>1</v>
      </c>
      <c r="H6" s="266">
        <f>'Sanitair (4)'!E1</f>
        <v>0</v>
      </c>
      <c r="I6" s="266">
        <f>SUMIFS(Ruimtestaat!$N$2:$N$228,Ruimtestaat!$H$2:$H$228,'Prijzenblad P1 - OpoHvT'!C6)</f>
        <v>0</v>
      </c>
      <c r="J6" s="142"/>
      <c r="L6" s="154"/>
    </row>
    <row r="7" spans="1:13" ht="13">
      <c r="A7" s="471"/>
      <c r="B7" s="474"/>
      <c r="C7" s="112" t="s">
        <v>44</v>
      </c>
      <c r="D7" s="414">
        <f>SUMIFS(Ruimtestaat!K:K,Ruimtestaat!A:A,'Prijzenblad P1 - OpoHvT'!$M$1,Ruimtestaat!H:H,'Prijzenblad P1 - OpoHvT'!C7)</f>
        <v>1850.8</v>
      </c>
      <c r="E7" s="256">
        <f>COUNTIF(Ruimtestaat!H7:H237,'Prijzenblad P1 - OpoHvT'!C7)</f>
        <v>52</v>
      </c>
      <c r="F7" s="259">
        <v>5</v>
      </c>
      <c r="G7" s="260">
        <f>AVERAGEIFS(Ruimtestaat!M:M,Ruimtestaat!A:A,"Opo Hof van Twente ",Ruimtestaat!H:H,'Prijzenblad P1 - OpoHvT'!C7)</f>
        <v>1</v>
      </c>
      <c r="H7" s="266">
        <f>'Verkeersruimte (5)'!E1</f>
        <v>0</v>
      </c>
      <c r="I7" s="266">
        <f>SUMIFS(Ruimtestaat!$N$2:$N$228,Ruimtestaat!$H$2:$H$228,'Prijzenblad P1 - OpoHvT'!C7)</f>
        <v>0</v>
      </c>
      <c r="J7" s="142"/>
      <c r="L7" s="154"/>
    </row>
    <row r="8" spans="1:13" ht="13">
      <c r="A8" s="471"/>
      <c r="B8" s="474"/>
      <c r="C8" s="112" t="s">
        <v>45</v>
      </c>
      <c r="D8" s="414">
        <f>SUMIFS(Ruimtestaat!K:K,Ruimtestaat!A:A,'Prijzenblad P1 - OpoHvT'!$M$1,Ruimtestaat!H:H,'Prijzenblad P1 - OpoHvT'!C8)</f>
        <v>175</v>
      </c>
      <c r="E8" s="256">
        <f>COUNTIF(Ruimtestaat!H8:H238,'Prijzenblad P1 - OpoHvT'!C8)</f>
        <v>3</v>
      </c>
      <c r="F8" s="261">
        <v>6</v>
      </c>
      <c r="G8" s="262">
        <f>AVERAGEIFS(Ruimtestaat!M:M,Ruimtestaat!A:A,"Opo Hof van Twente ",Ruimtestaat!H:H,'Prijzenblad P1 - OpoHvT'!C8)</f>
        <v>1</v>
      </c>
      <c r="H8" s="266">
        <f>'KDV-BSO-PSZ (6)'!E1</f>
        <v>0</v>
      </c>
      <c r="I8" s="266">
        <f>SUMIFS(Ruimtestaat!$N$2:$N$228,Ruimtestaat!$H$2:$H$228,'Prijzenblad P1 - OpoHvT'!C8)</f>
        <v>0</v>
      </c>
      <c r="J8" s="142"/>
      <c r="L8" s="154"/>
    </row>
    <row r="9" spans="1:13" ht="13.5" thickBot="1">
      <c r="A9" s="471"/>
      <c r="B9" s="474"/>
      <c r="C9" s="34" t="s">
        <v>46</v>
      </c>
      <c r="D9" s="414">
        <f>SUMIFS(Ruimtestaat!K:K,Ruimtestaat!A:A,'Prijzenblad P1 - OpoHvT'!$M$1,Ruimtestaat!H:H,'Prijzenblad P1 - OpoHvT'!C9)</f>
        <v>441</v>
      </c>
      <c r="E9" s="256">
        <f>COUNTIF(Ruimtestaat!H9:H239,'Prijzenblad P1 - OpoHvT'!C9)</f>
        <v>6</v>
      </c>
      <c r="F9" s="263">
        <v>7</v>
      </c>
      <c r="G9" s="264">
        <f>AVERAGEIFS(Ruimtestaat!M:M,Ruimtestaat!A:A,"Opo Hof van Twente ",Ruimtestaat!H:H,'Prijzenblad P1 - OpoHvT'!C9)</f>
        <v>1</v>
      </c>
      <c r="H9" s="279">
        <f>'Gymlokaal (7)'!E1</f>
        <v>0</v>
      </c>
      <c r="I9" s="279">
        <f>SUMIFS(Ruimtestaat!$N$2:$N$228,Ruimtestaat!$H$2:$H$228,'Prijzenblad P1 - OpoHvT'!C9)</f>
        <v>0</v>
      </c>
      <c r="J9" s="142"/>
      <c r="L9" s="154"/>
    </row>
    <row r="10" spans="1:13" ht="15" thickBot="1">
      <c r="A10" s="471"/>
      <c r="B10" s="474"/>
      <c r="C10" s="34" t="s">
        <v>47</v>
      </c>
      <c r="D10" s="414">
        <f>SUMIFS(Ruimtestaat!K:K,Ruimtestaat!A:A,'Prijzenblad P1 - OpoHvT'!$M$1,Ruimtestaat!H:H,'Prijzenblad P1 - OpoHvT'!C10)</f>
        <v>57.5</v>
      </c>
      <c r="E10" s="256">
        <f>COUNTIF(Ruimtestaat!H10:H240,'Prijzenblad P1 - OpoHvT'!C10)</f>
        <v>13</v>
      </c>
      <c r="F10" s="156"/>
      <c r="G10" s="438"/>
      <c r="H10" s="393">
        <v>0</v>
      </c>
      <c r="I10" s="439"/>
      <c r="J10" s="142"/>
    </row>
    <row r="11" spans="1:13" ht="48" customHeight="1" thickBot="1">
      <c r="A11" s="471"/>
      <c r="B11" s="475"/>
      <c r="C11" s="13" t="s">
        <v>48</v>
      </c>
      <c r="D11" s="14">
        <f>SUM(D2:D10)-D10</f>
        <v>7597.2199999999993</v>
      </c>
      <c r="E11" s="157"/>
      <c r="F11" s="440"/>
      <c r="G11" s="476" t="s">
        <v>49</v>
      </c>
      <c r="H11" s="477"/>
      <c r="I11" s="15">
        <f>SUM(I2:I9)</f>
        <v>0</v>
      </c>
      <c r="J11" s="143"/>
      <c r="L11" s="154"/>
    </row>
    <row r="12" spans="1:13" ht="15" thickBot="1">
      <c r="A12" s="471"/>
      <c r="B12" s="158"/>
      <c r="C12" s="440"/>
      <c r="E12" s="159"/>
      <c r="F12" s="440"/>
      <c r="H12" s="440"/>
      <c r="I12" s="160"/>
      <c r="J12" s="142"/>
      <c r="L12" s="154"/>
    </row>
    <row r="13" spans="1:13" ht="37.5" thickBot="1">
      <c r="A13" s="471"/>
      <c r="B13" s="478">
        <v>2</v>
      </c>
      <c r="C13" s="89" t="s">
        <v>50</v>
      </c>
      <c r="D13" s="90" t="s">
        <v>32</v>
      </c>
      <c r="E13" s="91" t="s">
        <v>51</v>
      </c>
      <c r="F13" s="17"/>
      <c r="G13" s="17"/>
      <c r="H13" s="92" t="s">
        <v>52</v>
      </c>
      <c r="I13" s="93" t="s">
        <v>53</v>
      </c>
      <c r="J13" s="142"/>
      <c r="L13" s="154"/>
    </row>
    <row r="14" spans="1:13" ht="14.5">
      <c r="A14" s="471"/>
      <c r="B14" s="479"/>
      <c r="C14" s="35" t="s">
        <v>54</v>
      </c>
      <c r="D14" s="414">
        <f>Glasbewassing!D7</f>
        <v>427.82400000000001</v>
      </c>
      <c r="E14" s="441">
        <f>Glasbewassing!C7</f>
        <v>7.4999999999999997E-2</v>
      </c>
      <c r="F14" s="161"/>
      <c r="G14" s="439"/>
      <c r="H14" s="162">
        <f>Glasbewassing!E7</f>
        <v>0</v>
      </c>
      <c r="I14" s="442">
        <f>H14*D14</f>
        <v>0</v>
      </c>
      <c r="J14" s="142"/>
    </row>
    <row r="15" spans="1:13" ht="15" thickBot="1">
      <c r="A15" s="471"/>
      <c r="B15" s="479"/>
      <c r="C15" s="36" t="s">
        <v>55</v>
      </c>
      <c r="D15" s="417">
        <f>Glasbewassing!D8</f>
        <v>1973.5280000000002</v>
      </c>
      <c r="E15" s="443">
        <f>Glasbewassing!C8</f>
        <v>0.3</v>
      </c>
      <c r="F15" s="161"/>
      <c r="G15" s="439"/>
      <c r="H15" s="163">
        <f>Glasbewassing!E8</f>
        <v>0</v>
      </c>
      <c r="I15" s="444">
        <f>H15*D15</f>
        <v>0</v>
      </c>
      <c r="J15" s="142"/>
    </row>
    <row r="16" spans="1:13" ht="15" thickBot="1">
      <c r="A16" s="471"/>
      <c r="B16" s="479"/>
      <c r="C16" s="418" t="s">
        <v>56</v>
      </c>
      <c r="D16" s="164"/>
      <c r="E16" s="445"/>
      <c r="F16" s="161"/>
      <c r="G16" s="439"/>
      <c r="H16" s="18"/>
      <c r="I16" s="446">
        <f>Glasbewassing!E12</f>
        <v>0</v>
      </c>
      <c r="J16" s="142"/>
    </row>
    <row r="17" spans="1:14" ht="48" customHeight="1" thickBot="1">
      <c r="A17" s="471"/>
      <c r="B17" s="480"/>
      <c r="C17" s="19" t="s">
        <v>57</v>
      </c>
      <c r="D17" s="20">
        <f>SUM(D14:D15)</f>
        <v>2401.3520000000003</v>
      </c>
      <c r="E17" s="21"/>
      <c r="G17" s="476" t="s">
        <v>58</v>
      </c>
      <c r="H17" s="477"/>
      <c r="I17" s="15">
        <f>SUM(I14:I16)</f>
        <v>0</v>
      </c>
      <c r="J17" s="142"/>
      <c r="L17" s="155"/>
      <c r="N17" s="165"/>
    </row>
    <row r="18" spans="1:14" ht="21.5" thickBot="1">
      <c r="A18" s="471"/>
      <c r="D18" s="21"/>
      <c r="E18" s="21"/>
      <c r="H18" s="23"/>
      <c r="I18" s="24"/>
      <c r="J18" s="142"/>
    </row>
    <row r="19" spans="1:14" ht="42.65" customHeight="1" thickBot="1">
      <c r="A19" s="471"/>
      <c r="B19" s="456">
        <v>3</v>
      </c>
      <c r="C19" s="19" t="s">
        <v>1199</v>
      </c>
      <c r="D19" s="457">
        <v>359</v>
      </c>
      <c r="E19" s="21"/>
      <c r="F19" s="25" t="s">
        <v>59</v>
      </c>
      <c r="G19" s="483" t="s">
        <v>1197</v>
      </c>
      <c r="H19" s="484"/>
      <c r="I19" s="453">
        <v>0</v>
      </c>
      <c r="J19" s="142"/>
    </row>
    <row r="20" spans="1:14" ht="21.5" thickBot="1">
      <c r="A20" s="471"/>
      <c r="D20" s="21"/>
      <c r="E20" s="21"/>
      <c r="H20" s="23"/>
      <c r="I20" s="28"/>
      <c r="J20" s="142"/>
    </row>
    <row r="21" spans="1:14" ht="42.65" customHeight="1" thickBot="1">
      <c r="A21" s="471"/>
      <c r="D21" s="21"/>
      <c r="E21" s="21"/>
      <c r="F21" s="25" t="s">
        <v>59</v>
      </c>
      <c r="G21" s="476" t="s">
        <v>1191</v>
      </c>
      <c r="H21" s="477"/>
      <c r="I21" s="15">
        <f>(I17+I11)*0.03</f>
        <v>0</v>
      </c>
      <c r="J21" s="142"/>
    </row>
    <row r="22" spans="1:14" ht="21.5" thickBot="1">
      <c r="A22" s="471"/>
      <c r="D22" s="21"/>
      <c r="E22" s="21"/>
      <c r="H22" s="23"/>
      <c r="I22" s="28"/>
      <c r="J22" s="142"/>
    </row>
    <row r="23" spans="1:14" ht="48" customHeight="1" thickBot="1">
      <c r="A23" s="472"/>
      <c r="B23" s="21"/>
      <c r="D23" s="21"/>
      <c r="E23" s="21"/>
      <c r="G23" s="481" t="s">
        <v>59</v>
      </c>
      <c r="H23" s="482"/>
      <c r="I23" s="26">
        <f>I17+I11+I21</f>
        <v>0</v>
      </c>
      <c r="J23" s="142"/>
    </row>
    <row r="24" spans="1:14">
      <c r="J24" s="142"/>
    </row>
    <row r="25" spans="1:14">
      <c r="J25" s="142"/>
    </row>
    <row r="26" spans="1:14">
      <c r="J26" s="142"/>
    </row>
    <row r="27" spans="1:14">
      <c r="J27" s="142"/>
    </row>
    <row r="28" spans="1:14">
      <c r="J28" s="142"/>
    </row>
  </sheetData>
  <mergeCells count="8">
    <mergeCell ref="A1:A23"/>
    <mergeCell ref="B1:B11"/>
    <mergeCell ref="G11:H11"/>
    <mergeCell ref="B13:B17"/>
    <mergeCell ref="G17:H17"/>
    <mergeCell ref="G23:H23"/>
    <mergeCell ref="G21:H21"/>
    <mergeCell ref="G19:H19"/>
  </mergeCells>
  <hyperlinks>
    <hyperlink ref="J1" location="Toelichting!A1" display="Terug naar het tabblad Toelichting" xr:uid="{6BA19946-2179-4E75-9DD5-84E8ED1C62F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1651C-FB44-4913-A5F9-84827AA500DA}">
  <dimension ref="A1:N25"/>
  <sheetViews>
    <sheetView showGridLines="0" workbookViewId="0">
      <selection activeCell="J7" sqref="J7"/>
    </sheetView>
  </sheetViews>
  <sheetFormatPr defaultColWidth="8.90625" defaultRowHeight="11.5"/>
  <cols>
    <col min="1" max="1" width="12" style="16" customWidth="1"/>
    <col min="2" max="2" width="7.08984375" style="16" customWidth="1"/>
    <col min="3" max="3" width="31.7265625" bestFit="1" customWidth="1"/>
    <col min="4" max="4" width="13.7265625" style="16" customWidth="1"/>
    <col min="5" max="5" width="9.90625" customWidth="1"/>
    <col min="6" max="6" width="9.90625" style="16" customWidth="1"/>
    <col min="7" max="8" width="18.90625" style="16" customWidth="1"/>
    <col min="9" max="9" width="20.453125" style="16" bestFit="1" customWidth="1"/>
    <col min="10" max="10" width="22.08984375" style="16" customWidth="1"/>
    <col min="11" max="11" width="19.08984375" customWidth="1"/>
    <col min="12" max="12" width="4.7265625" customWidth="1"/>
    <col min="13" max="13" width="16.7265625" customWidth="1"/>
    <col min="14" max="14" width="25.7265625" customWidth="1"/>
    <col min="15" max="15" width="30.7265625" customWidth="1"/>
    <col min="16" max="16" width="10" bestFit="1" customWidth="1"/>
  </cols>
  <sheetData>
    <row r="1" spans="1:14" ht="46.65" customHeight="1" thickBot="1">
      <c r="A1" s="485" t="s">
        <v>60</v>
      </c>
      <c r="B1" s="473">
        <v>1</v>
      </c>
      <c r="C1" s="77" t="s">
        <v>31</v>
      </c>
      <c r="D1" s="78" t="s">
        <v>32</v>
      </c>
      <c r="E1" s="79" t="s">
        <v>33</v>
      </c>
      <c r="F1" s="80" t="s">
        <v>34</v>
      </c>
      <c r="G1" s="81" t="s">
        <v>35</v>
      </c>
      <c r="H1" s="82" t="s">
        <v>36</v>
      </c>
      <c r="I1" s="82" t="s">
        <v>37</v>
      </c>
      <c r="J1" s="1" t="s">
        <v>38</v>
      </c>
      <c r="M1" s="389" t="s">
        <v>61</v>
      </c>
    </row>
    <row r="2" spans="1:14" ht="13">
      <c r="A2" s="486"/>
      <c r="B2" s="474"/>
      <c r="C2" s="112" t="s">
        <v>40</v>
      </c>
      <c r="D2" s="414">
        <f>SUMIFS(Ruimtestaat!K:K,Ruimtestaat!A:A,'Prijzenblad P2 - WadA'!$M$1,Ruimtestaat!H:H,'Prijzenblad P2 - WadA'!C2)</f>
        <v>1112.5</v>
      </c>
      <c r="E2" s="256">
        <f>COUNTIF(Ruimtestaat!$H$242:$H$675,'Prijzenblad P2 - WadA'!C2)</f>
        <v>52</v>
      </c>
      <c r="F2" s="265">
        <v>1</v>
      </c>
      <c r="G2" s="258">
        <f>AVERAGEIFS(Ruimtestaat!M:M,Ruimtestaat!A:A,"Wijzer aan de Amstel",Ruimtestaat!H:H,'Prijzenblad P2 - WadA'!C2)</f>
        <v>1</v>
      </c>
      <c r="H2" s="266">
        <f>'Adm. ruimte-kantoor (1)'!E2</f>
        <v>0</v>
      </c>
      <c r="I2" s="266">
        <f>SUMIFS(Ruimtestaat!$N$242:$N$675,Ruimtestaat!$H$242:$H$675,'Prijzenblad P2 - WadA'!C2)</f>
        <v>0</v>
      </c>
      <c r="J2" s="142"/>
      <c r="L2" s="10"/>
    </row>
    <row r="3" spans="1:14" ht="13">
      <c r="A3" s="486"/>
      <c r="B3" s="474"/>
      <c r="C3" s="112" t="s">
        <v>41</v>
      </c>
      <c r="D3" s="414">
        <f>SUMIFS(Ruimtestaat!K:K,Ruimtestaat!A:A,'Prijzenblad P2 - WadA'!$M$1,Ruimtestaat!H:H,'Prijzenblad P2 - WadA'!C3)</f>
        <v>6238.7999999999965</v>
      </c>
      <c r="E3" s="256">
        <f>COUNTIF(Ruimtestaat!$H$242:$H$675,'Prijzenblad P2 - WadA'!C3)</f>
        <v>122</v>
      </c>
      <c r="F3" s="267">
        <v>2</v>
      </c>
      <c r="G3" s="258">
        <f>AVERAGEIFS(Ruimtestaat!M:M,Ruimtestaat!A:A,"Wijzer aan de Amstel",Ruimtestaat!H:H,'Prijzenblad P2 - WadA'!C3)</f>
        <v>1</v>
      </c>
      <c r="H3" s="268">
        <f>'Onderwijsruimte-lokaal (2)'!E3</f>
        <v>0</v>
      </c>
      <c r="I3" s="266">
        <f>SUMIFS(Ruimtestaat!$N$242:$N$675,Ruimtestaat!$H$242:$H$675,'Prijzenblad P2 - WadA'!C3)</f>
        <v>0</v>
      </c>
      <c r="J3" s="142"/>
      <c r="L3" s="10"/>
    </row>
    <row r="4" spans="1:14" ht="13">
      <c r="A4" s="486"/>
      <c r="B4" s="474"/>
      <c r="C4" s="112" t="s">
        <v>42</v>
      </c>
      <c r="D4" s="414">
        <f>SUMIFS(Ruimtestaat!K:K,Ruimtestaat!A:A,'Prijzenblad P2 - WadA'!$M$1,Ruimtestaat!H:H,'Prijzenblad P2 - WadA'!C4)</f>
        <v>153</v>
      </c>
      <c r="E4" s="256">
        <f>COUNTIF(Ruimtestaat!$H$242:$H$675,'Prijzenblad P2 - WadA'!C4)</f>
        <v>9</v>
      </c>
      <c r="F4" s="267">
        <v>3</v>
      </c>
      <c r="G4" s="258">
        <f>AVERAGEIFS(Ruimtestaat!M:M,Ruimtestaat!A:A,"Wijzer aan de Amstel",Ruimtestaat!H:H,'Prijzenblad P2 - WadA'!C4)</f>
        <v>1</v>
      </c>
      <c r="H4" s="268">
        <f>'Restauratieve ruimte-pantry (3)'!E2</f>
        <v>0</v>
      </c>
      <c r="I4" s="266">
        <f>SUMIFS(Ruimtestaat!$N$242:$N$675,Ruimtestaat!$H$242:$H$675,'Prijzenblad P2 - WadA'!C4)</f>
        <v>0</v>
      </c>
      <c r="J4" s="155"/>
      <c r="L4" s="10"/>
    </row>
    <row r="5" spans="1:14" ht="13">
      <c r="A5" s="486"/>
      <c r="B5" s="474"/>
      <c r="C5" s="33" t="s">
        <v>43</v>
      </c>
      <c r="D5" s="414">
        <f>SUMIFS(Ruimtestaat!K:K,Ruimtestaat!A:A,'Prijzenblad P2 - WadA'!$M$1,Ruimtestaat!H:H,'Prijzenblad P2 - WadA'!C5)</f>
        <v>436.12000000000006</v>
      </c>
      <c r="E5" s="256">
        <f>COUNTIF(Ruimtestaat!$H$242:$H$675,'Prijzenblad P2 - WadA'!C5)</f>
        <v>77</v>
      </c>
      <c r="F5" s="267">
        <v>4</v>
      </c>
      <c r="G5" s="258">
        <f>AVERAGEIFS(Ruimtestaat!M:M,Ruimtestaat!A:A,"Wijzer aan de Amstel",Ruimtestaat!H:H,'Prijzenblad P2 - WadA'!C5)</f>
        <v>1</v>
      </c>
      <c r="H5" s="268">
        <f>'Sanitair (4)'!E2</f>
        <v>0</v>
      </c>
      <c r="I5" s="266">
        <f>SUMIFS(Ruimtestaat!$N$242:$N$675,Ruimtestaat!$H$242:$H$675,'Prijzenblad P2 - WadA'!C5)</f>
        <v>0</v>
      </c>
      <c r="J5" s="142"/>
      <c r="L5" s="10"/>
    </row>
    <row r="6" spans="1:14" ht="13">
      <c r="A6" s="486"/>
      <c r="B6" s="474"/>
      <c r="C6" s="112" t="s">
        <v>44</v>
      </c>
      <c r="D6" s="414">
        <f>SUMIFS(Ruimtestaat!K:K,Ruimtestaat!A:A,'Prijzenblad P2 - WadA'!$M$1,Ruimtestaat!H:H,'Prijzenblad P2 - WadA'!C6)</f>
        <v>3702.8600000000006</v>
      </c>
      <c r="E6" s="256">
        <f>COUNTIF(Ruimtestaat!$H$242:$H$675,'Prijzenblad P2 - WadA'!C6)</f>
        <v>84</v>
      </c>
      <c r="F6" s="267">
        <v>5</v>
      </c>
      <c r="G6" s="258">
        <f>AVERAGEIFS(Ruimtestaat!M:M,Ruimtestaat!A:A,"Wijzer aan de Amstel",Ruimtestaat!H:H,'Prijzenblad P2 - WadA'!C6)</f>
        <v>1</v>
      </c>
      <c r="H6" s="268">
        <f>'Verkeersruimte (5)'!E2</f>
        <v>0</v>
      </c>
      <c r="I6" s="266">
        <f>SUMIFS(Ruimtestaat!$N$242:$N$675,Ruimtestaat!$H$242:$H$675,'Prijzenblad P2 - WadA'!C6)</f>
        <v>0</v>
      </c>
      <c r="J6" s="142"/>
      <c r="L6" s="10"/>
    </row>
    <row r="7" spans="1:14" ht="13">
      <c r="A7" s="486"/>
      <c r="B7" s="474"/>
      <c r="C7" s="112" t="s">
        <v>45</v>
      </c>
      <c r="D7" s="414">
        <f>SUMIFS(Ruimtestaat!K:K,Ruimtestaat!A:A,'Prijzenblad P2 - WadA'!$M$1,Ruimtestaat!H:H,'Prijzenblad P2 - WadA'!C7)</f>
        <v>309</v>
      </c>
      <c r="E7" s="256">
        <f>COUNTIF(Ruimtestaat!$H$242:$H$675,'Prijzenblad P2 - WadA'!C7)</f>
        <v>11</v>
      </c>
      <c r="F7" s="269">
        <v>6</v>
      </c>
      <c r="G7" s="258">
        <f>AVERAGEIFS(Ruimtestaat!M:M,Ruimtestaat!A:A,"Wijzer aan de Amstel",Ruimtestaat!H:H,'Prijzenblad P2 - WadA'!C7)</f>
        <v>1</v>
      </c>
      <c r="H7" s="270">
        <f>'KDV-BSO-PSZ (6)'!E2</f>
        <v>0</v>
      </c>
      <c r="I7" s="266">
        <f>SUMIFS(Ruimtestaat!$N$242:$N$675,Ruimtestaat!$H$242:$H$675,'Prijzenblad P2 - WadA'!C7)</f>
        <v>0</v>
      </c>
      <c r="J7" s="142"/>
      <c r="L7" s="10"/>
    </row>
    <row r="8" spans="1:14" ht="13.5" thickBot="1">
      <c r="A8" s="486"/>
      <c r="B8" s="474"/>
      <c r="C8" s="34" t="s">
        <v>46</v>
      </c>
      <c r="D8" s="414">
        <f>SUMIFS(Ruimtestaat!K:K,Ruimtestaat!A:A,'Prijzenblad P2 - WadA'!$M$1,Ruimtestaat!H:H,'Prijzenblad P2 - WadA'!C8)</f>
        <v>705.79999999999984</v>
      </c>
      <c r="E8" s="256">
        <f>COUNTIF(Ruimtestaat!$H$242:$H$675,'Prijzenblad P2 - WadA'!C8)</f>
        <v>8</v>
      </c>
      <c r="F8" s="271">
        <v>7</v>
      </c>
      <c r="G8" s="562">
        <f>AVERAGEIFS(Ruimtestaat!M:M,Ruimtestaat!A:A,"Wijzer aan de Amstel",Ruimtestaat!H:H,'Prijzenblad P2 - WadA'!C8)</f>
        <v>1</v>
      </c>
      <c r="H8" s="272">
        <f>'Verkeersruimte (5)'!E2</f>
        <v>0</v>
      </c>
      <c r="I8" s="279">
        <f>SUMIFS(Ruimtestaat!$N$242:$N$675,Ruimtestaat!$H$242:$H$675,'Prijzenblad P2 - WadA'!C8)</f>
        <v>0</v>
      </c>
      <c r="J8" s="142"/>
      <c r="L8" s="10"/>
    </row>
    <row r="9" spans="1:14" ht="15" thickBot="1">
      <c r="A9" s="486"/>
      <c r="B9" s="474"/>
      <c r="C9" s="34" t="s">
        <v>47</v>
      </c>
      <c r="D9" s="414">
        <f>SUMIFS(Ruimtestaat!K:K,Ruimtestaat!A:A,'Prijzenblad P2 - WadA'!$M$1,Ruimtestaat!H:H,'Prijzenblad P2 - WadA'!C9)</f>
        <v>601.4</v>
      </c>
      <c r="E9" s="256">
        <f>COUNTIF(Ruimtestaat!$H$242:$H$675,'Prijzenblad P2 - WadA'!C9)</f>
        <v>66</v>
      </c>
      <c r="F9" s="156"/>
      <c r="G9" s="438"/>
      <c r="H9" s="439"/>
      <c r="I9" s="439"/>
      <c r="J9" s="142"/>
    </row>
    <row r="10" spans="1:14" ht="48" customHeight="1" thickBot="1">
      <c r="A10" s="486"/>
      <c r="B10" s="475"/>
      <c r="C10" s="13" t="s">
        <v>48</v>
      </c>
      <c r="D10" s="14">
        <f>SUM(D2:D9)-D9</f>
        <v>12658.079999999996</v>
      </c>
      <c r="E10" s="157"/>
      <c r="F10" s="440"/>
      <c r="G10" s="476" t="s">
        <v>49</v>
      </c>
      <c r="H10" s="477"/>
      <c r="I10" s="15">
        <f>SUM(I2:I8)</f>
        <v>0</v>
      </c>
      <c r="J10" s="143"/>
      <c r="L10" s="10"/>
    </row>
    <row r="11" spans="1:14" ht="15" thickBot="1">
      <c r="A11" s="486"/>
      <c r="B11" s="158"/>
      <c r="C11" s="440"/>
      <c r="D11" s="159"/>
      <c r="E11" s="159"/>
      <c r="F11" s="440"/>
      <c r="G11" s="159"/>
      <c r="H11" s="440"/>
      <c r="I11" s="160"/>
      <c r="J11" s="142"/>
      <c r="L11" s="10"/>
    </row>
    <row r="12" spans="1:14" ht="37.5" thickBot="1">
      <c r="A12" s="486"/>
      <c r="B12" s="478">
        <v>2</v>
      </c>
      <c r="C12" s="72" t="s">
        <v>50</v>
      </c>
      <c r="D12" s="73" t="s">
        <v>32</v>
      </c>
      <c r="E12" s="74" t="s">
        <v>51</v>
      </c>
      <c r="F12" s="17"/>
      <c r="G12" s="17"/>
      <c r="H12" s="75" t="s">
        <v>52</v>
      </c>
      <c r="I12" s="76" t="s">
        <v>53</v>
      </c>
      <c r="J12" s="142"/>
      <c r="L12" s="10"/>
    </row>
    <row r="13" spans="1:14" ht="14.5">
      <c r="A13" s="486"/>
      <c r="B13" s="479"/>
      <c r="C13" s="94" t="s">
        <v>54</v>
      </c>
      <c r="D13" s="416">
        <f>Glasbewassing!F7</f>
        <v>994.46100000000013</v>
      </c>
      <c r="E13" s="447">
        <f>Glasbewassing!C7</f>
        <v>7.4999999999999997E-2</v>
      </c>
      <c r="F13" s="161"/>
      <c r="G13" s="439"/>
      <c r="H13" s="166">
        <f>Glasbewassing!G7</f>
        <v>0</v>
      </c>
      <c r="I13" s="448">
        <f>H13*D13</f>
        <v>0</v>
      </c>
      <c r="J13" s="142"/>
    </row>
    <row r="14" spans="1:14" ht="15" thickBot="1">
      <c r="A14" s="486"/>
      <c r="B14" s="479"/>
      <c r="C14" s="95" t="s">
        <v>55</v>
      </c>
      <c r="D14" s="417">
        <f>Glasbewassing!F8</f>
        <v>5697.155999999999</v>
      </c>
      <c r="E14" s="449">
        <f>Glasbewassing!C8</f>
        <v>0.3</v>
      </c>
      <c r="F14" s="161"/>
      <c r="G14" s="439"/>
      <c r="H14" s="167">
        <f>Glasbewassing!G8</f>
        <v>0</v>
      </c>
      <c r="I14" s="450">
        <f>H14*D14</f>
        <v>0</v>
      </c>
      <c r="J14" s="142"/>
    </row>
    <row r="15" spans="1:14" ht="15" thickBot="1">
      <c r="A15" s="486"/>
      <c r="B15" s="479"/>
      <c r="C15" s="415" t="s">
        <v>56</v>
      </c>
      <c r="D15" s="164"/>
      <c r="E15" s="445"/>
      <c r="F15" s="161"/>
      <c r="G15" s="439"/>
      <c r="H15" s="18"/>
      <c r="I15" s="451">
        <f>Glasbewassing!G12</f>
        <v>0</v>
      </c>
      <c r="J15" s="142"/>
    </row>
    <row r="16" spans="1:14" ht="48" customHeight="1" thickBot="1">
      <c r="A16" s="486"/>
      <c r="B16" s="480"/>
      <c r="C16" s="19" t="s">
        <v>57</v>
      </c>
      <c r="D16" s="20">
        <f>SUM(D13:D14)</f>
        <v>6691.6169999999993</v>
      </c>
      <c r="E16" s="21"/>
      <c r="F16" s="159"/>
      <c r="G16" s="483" t="s">
        <v>1192</v>
      </c>
      <c r="H16" s="484"/>
      <c r="I16" s="453">
        <f>SUM(I13:I15)</f>
        <v>0</v>
      </c>
      <c r="J16" s="142"/>
      <c r="L16" s="11"/>
      <c r="N16" s="22"/>
    </row>
    <row r="17" spans="1:11" ht="21.5" thickBot="1">
      <c r="A17" s="486"/>
      <c r="B17" s="159"/>
      <c r="C17" s="142"/>
      <c r="D17" s="21"/>
      <c r="E17" s="21"/>
      <c r="F17" s="159"/>
      <c r="G17" s="159"/>
      <c r="H17" s="23"/>
      <c r="I17" s="24"/>
      <c r="J17" s="142"/>
    </row>
    <row r="18" spans="1:11" ht="42.65" customHeight="1" thickBot="1">
      <c r="A18" s="487"/>
      <c r="B18" s="159"/>
      <c r="C18" s="142"/>
      <c r="D18" s="21"/>
      <c r="E18" s="21"/>
      <c r="F18" s="25" t="s">
        <v>59</v>
      </c>
      <c r="G18" s="476" t="s">
        <v>1191</v>
      </c>
      <c r="H18" s="477"/>
      <c r="I18" s="15">
        <f>I10*0.03</f>
        <v>0</v>
      </c>
      <c r="J18" s="142"/>
    </row>
    <row r="19" spans="1:11" ht="21.5" thickBot="1">
      <c r="A19" s="27"/>
      <c r="D19" s="21"/>
      <c r="E19" s="21"/>
      <c r="H19" s="23"/>
      <c r="I19" s="28"/>
      <c r="J19" t="s">
        <v>1194</v>
      </c>
    </row>
    <row r="20" spans="1:11" ht="49" thickBot="1">
      <c r="B20" s="21"/>
      <c r="D20" s="21"/>
      <c r="E20" s="21"/>
      <c r="G20" s="476" t="s">
        <v>1193</v>
      </c>
      <c r="H20" s="477"/>
      <c r="I20" s="454">
        <f>I10*0.06</f>
        <v>0</v>
      </c>
      <c r="J20" s="455"/>
      <c r="K20" s="39" t="s">
        <v>1195</v>
      </c>
    </row>
    <row r="21" spans="1:11" ht="12" thickBot="1">
      <c r="J21"/>
    </row>
    <row r="22" spans="1:11" ht="46.5" thickBot="1">
      <c r="G22" s="476" t="s">
        <v>1196</v>
      </c>
      <c r="H22" s="477"/>
      <c r="I22" s="454">
        <f>I10*0.06</f>
        <v>0</v>
      </c>
      <c r="J22" s="455"/>
      <c r="K22" s="39" t="s">
        <v>1195</v>
      </c>
    </row>
    <row r="23" spans="1:11" ht="12" thickBot="1">
      <c r="J23"/>
    </row>
    <row r="24" spans="1:11" ht="48" customHeight="1" thickBot="1">
      <c r="G24" s="481" t="s">
        <v>59</v>
      </c>
      <c r="H24" s="482"/>
      <c r="I24" s="26">
        <f>I18+I10+I20+I22</f>
        <v>0</v>
      </c>
      <c r="J24"/>
    </row>
    <row r="25" spans="1:11">
      <c r="J25"/>
    </row>
  </sheetData>
  <mergeCells count="9">
    <mergeCell ref="G24:H24"/>
    <mergeCell ref="G18:H18"/>
    <mergeCell ref="G20:H20"/>
    <mergeCell ref="G22:H22"/>
    <mergeCell ref="A1:A18"/>
    <mergeCell ref="B1:B10"/>
    <mergeCell ref="G10:H10"/>
    <mergeCell ref="B12:B16"/>
    <mergeCell ref="G16:H16"/>
  </mergeCells>
  <hyperlinks>
    <hyperlink ref="J1" location="Toelichting!A1" display="Terug naar het tabblad Toelichting" xr:uid="{4DF42F84-3B1E-4167-A62F-5DF4BCF67C5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1B3E-9DFA-4F8D-B17F-FAFADB64A096}">
  <dimension ref="A1:Q677"/>
  <sheetViews>
    <sheetView showGridLines="0" tabSelected="1" zoomScale="90" zoomScaleNormal="90" workbookViewId="0">
      <pane ySplit="1" topLeftCell="A567" activePane="bottomLeft" state="frozen"/>
      <selection sqref="A1:G29"/>
      <selection pane="bottomLeft" activeCell="C508" sqref="C508"/>
    </sheetView>
  </sheetViews>
  <sheetFormatPr defaultColWidth="0" defaultRowHeight="14.5" outlineLevelRow="2"/>
  <cols>
    <col min="1" max="1" width="15.7265625" style="142" bestFit="1" customWidth="1"/>
    <col min="2" max="2" width="24" style="142" customWidth="1"/>
    <col min="3" max="3" width="23.453125" style="142" customWidth="1"/>
    <col min="4" max="4" width="23.90625" style="142" bestFit="1" customWidth="1"/>
    <col min="5" max="5" width="10" style="142" bestFit="1" customWidth="1"/>
    <col min="6" max="6" width="30.90625" style="142" bestFit="1" customWidth="1"/>
    <col min="7" max="7" width="28.26953125" style="142" customWidth="1"/>
    <col min="8" max="8" width="27.7265625" style="142" bestFit="1" customWidth="1"/>
    <col min="9" max="9" width="14.7265625" style="161" bestFit="1" customWidth="1"/>
    <col min="10" max="10" width="15.36328125" style="142" bestFit="1" customWidth="1"/>
    <col min="11" max="11" width="10.7265625" style="229" bestFit="1" customWidth="1"/>
    <col min="12" max="12" width="14.6328125" style="143" customWidth="1"/>
    <col min="13" max="13" width="10.08984375" style="230" customWidth="1"/>
    <col min="14" max="14" width="13.1796875" style="143" customWidth="1"/>
    <col min="15" max="15" width="15.453125" style="8" customWidth="1"/>
    <col min="16" max="16" width="27.08984375" style="7" bestFit="1" customWidth="1"/>
    <col min="17" max="17" width="12.90625" style="6" hidden="1" customWidth="1"/>
    <col min="18" max="16384" width="9.08984375" style="7" hidden="1"/>
  </cols>
  <sheetData>
    <row r="1" spans="1:17" s="3" customFormat="1" ht="56" thickBot="1">
      <c r="A1" s="108" t="s">
        <v>62</v>
      </c>
      <c r="B1" s="108" t="s">
        <v>63</v>
      </c>
      <c r="C1" s="108" t="s">
        <v>64</v>
      </c>
      <c r="D1" s="108" t="s">
        <v>65</v>
      </c>
      <c r="E1" s="108" t="s">
        <v>66</v>
      </c>
      <c r="F1" s="108" t="s">
        <v>67</v>
      </c>
      <c r="G1" s="108" t="s">
        <v>68</v>
      </c>
      <c r="H1" s="390" t="s">
        <v>69</v>
      </c>
      <c r="I1" s="392" t="s">
        <v>70</v>
      </c>
      <c r="J1" s="390" t="s">
        <v>71</v>
      </c>
      <c r="K1" s="108" t="s">
        <v>72</v>
      </c>
      <c r="L1" s="390" t="s">
        <v>73</v>
      </c>
      <c r="M1" s="390" t="s">
        <v>74</v>
      </c>
      <c r="N1" s="391" t="s">
        <v>75</v>
      </c>
      <c r="O1" s="1" t="s">
        <v>38</v>
      </c>
      <c r="P1" s="142"/>
      <c r="Q1" s="4"/>
    </row>
    <row r="2" spans="1:17" s="3" customFormat="1" ht="14.4" customHeight="1" outlineLevel="2">
      <c r="A2" s="203" t="s">
        <v>39</v>
      </c>
      <c r="B2" s="214" t="s">
        <v>76</v>
      </c>
      <c r="C2" s="214" t="s">
        <v>76</v>
      </c>
      <c r="D2" s="215" t="s">
        <v>77</v>
      </c>
      <c r="E2" s="215" t="s">
        <v>78</v>
      </c>
      <c r="F2" s="215" t="s">
        <v>79</v>
      </c>
      <c r="G2" s="215" t="s">
        <v>80</v>
      </c>
      <c r="H2" s="215" t="s">
        <v>44</v>
      </c>
      <c r="I2" s="216" t="s">
        <v>81</v>
      </c>
      <c r="J2" s="217" t="s">
        <v>82</v>
      </c>
      <c r="K2" s="218">
        <v>2.2999999999999998</v>
      </c>
      <c r="L2" s="117">
        <f>VLOOKUP(H2,'Prijzenblad P1 - OpoHvT'!$C$2:$H$10,6,FALSE)</f>
        <v>0</v>
      </c>
      <c r="M2" s="273">
        <v>1</v>
      </c>
      <c r="N2" s="117">
        <f t="shared" ref="N2:N8" si="0">IF(L2=0,0,M2*L2*K2)</f>
        <v>0</v>
      </c>
      <c r="O2" s="2"/>
      <c r="Q2" s="4"/>
    </row>
    <row r="3" spans="1:17" s="3" customFormat="1" ht="14.4" customHeight="1" outlineLevel="2">
      <c r="A3" s="227" t="s">
        <v>39</v>
      </c>
      <c r="B3" s="111" t="s">
        <v>76</v>
      </c>
      <c r="C3" s="111" t="s">
        <v>76</v>
      </c>
      <c r="D3" s="112" t="s">
        <v>77</v>
      </c>
      <c r="E3" s="112" t="s">
        <v>78</v>
      </c>
      <c r="F3" s="112" t="s">
        <v>79</v>
      </c>
      <c r="G3" s="112" t="s">
        <v>83</v>
      </c>
      <c r="H3" s="112" t="s">
        <v>40</v>
      </c>
      <c r="I3" s="113" t="s">
        <v>84</v>
      </c>
      <c r="J3" s="114" t="s">
        <v>85</v>
      </c>
      <c r="K3" s="115">
        <v>15.9</v>
      </c>
      <c r="L3" s="117">
        <f>VLOOKUP(H3,'Prijzenblad P1 - OpoHvT'!$C$2:$H$10,6,FALSE)</f>
        <v>0</v>
      </c>
      <c r="M3" s="274">
        <v>1</v>
      </c>
      <c r="N3" s="117">
        <f t="shared" si="0"/>
        <v>0</v>
      </c>
      <c r="O3" s="2"/>
      <c r="Q3" s="4"/>
    </row>
    <row r="4" spans="1:17" s="3" customFormat="1" ht="14.4" customHeight="1" outlineLevel="2">
      <c r="A4" s="227" t="s">
        <v>39</v>
      </c>
      <c r="B4" s="111" t="s">
        <v>76</v>
      </c>
      <c r="C4" s="111" t="s">
        <v>76</v>
      </c>
      <c r="D4" s="112" t="s">
        <v>77</v>
      </c>
      <c r="E4" s="112" t="s">
        <v>78</v>
      </c>
      <c r="F4" s="112" t="s">
        <v>79</v>
      </c>
      <c r="G4" s="112" t="s">
        <v>86</v>
      </c>
      <c r="H4" s="112" t="s">
        <v>43</v>
      </c>
      <c r="I4" s="113" t="s">
        <v>87</v>
      </c>
      <c r="J4" s="114" t="s">
        <v>88</v>
      </c>
      <c r="K4" s="115">
        <v>1.3</v>
      </c>
      <c r="L4" s="117">
        <f>VLOOKUP(H4,'Prijzenblad P1 - OpoHvT'!$C$2:$H$10,6,FALSE)</f>
        <v>0</v>
      </c>
      <c r="M4" s="274">
        <v>1</v>
      </c>
      <c r="N4" s="117">
        <f t="shared" si="0"/>
        <v>0</v>
      </c>
      <c r="O4" s="2"/>
      <c r="Q4" s="4"/>
    </row>
    <row r="5" spans="1:17" s="3" customFormat="1" ht="14.4" customHeight="1" outlineLevel="2">
      <c r="A5" s="227" t="s">
        <v>39</v>
      </c>
      <c r="B5" s="111" t="s">
        <v>76</v>
      </c>
      <c r="C5" s="111" t="s">
        <v>76</v>
      </c>
      <c r="D5" s="112" t="s">
        <v>77</v>
      </c>
      <c r="E5" s="112" t="s">
        <v>78</v>
      </c>
      <c r="F5" s="112" t="s">
        <v>79</v>
      </c>
      <c r="G5" s="112" t="s">
        <v>89</v>
      </c>
      <c r="H5" s="112" t="s">
        <v>43</v>
      </c>
      <c r="I5" s="113" t="s">
        <v>90</v>
      </c>
      <c r="J5" s="114" t="s">
        <v>91</v>
      </c>
      <c r="K5" s="115">
        <v>6.5</v>
      </c>
      <c r="L5" s="117">
        <f>VLOOKUP(H5,'Prijzenblad P1 - OpoHvT'!$C$2:$H$10,6,FALSE)</f>
        <v>0</v>
      </c>
      <c r="M5" s="274">
        <v>1</v>
      </c>
      <c r="N5" s="117">
        <f t="shared" si="0"/>
        <v>0</v>
      </c>
      <c r="O5" s="2"/>
      <c r="Q5" s="4"/>
    </row>
    <row r="6" spans="1:17" s="3" customFormat="1" ht="14.4" customHeight="1" outlineLevel="2">
      <c r="A6" s="227" t="s">
        <v>39</v>
      </c>
      <c r="B6" s="111" t="s">
        <v>76</v>
      </c>
      <c r="C6" s="111" t="s">
        <v>76</v>
      </c>
      <c r="D6" s="112" t="s">
        <v>77</v>
      </c>
      <c r="E6" s="112" t="s">
        <v>78</v>
      </c>
      <c r="F6" s="112" t="s">
        <v>79</v>
      </c>
      <c r="G6" s="112" t="s">
        <v>92</v>
      </c>
      <c r="H6" s="112" t="s">
        <v>41</v>
      </c>
      <c r="I6" s="113" t="s">
        <v>93</v>
      </c>
      <c r="J6" s="114" t="s">
        <v>94</v>
      </c>
      <c r="K6" s="115">
        <v>49.4</v>
      </c>
      <c r="L6" s="117">
        <f>VLOOKUP(H6,'Prijzenblad P1 - OpoHvT'!$C$2:$H$10,6,FALSE)</f>
        <v>0</v>
      </c>
      <c r="M6" s="274">
        <v>1</v>
      </c>
      <c r="N6" s="117">
        <f t="shared" si="0"/>
        <v>0</v>
      </c>
      <c r="O6" s="2"/>
      <c r="Q6" s="4"/>
    </row>
    <row r="7" spans="1:17" s="3" customFormat="1" ht="14.4" customHeight="1" outlineLevel="2">
      <c r="A7" s="227" t="s">
        <v>39</v>
      </c>
      <c r="B7" s="111" t="s">
        <v>76</v>
      </c>
      <c r="C7" s="111" t="s">
        <v>76</v>
      </c>
      <c r="D7" s="112" t="s">
        <v>77</v>
      </c>
      <c r="E7" s="112" t="s">
        <v>78</v>
      </c>
      <c r="F7" s="112" t="s">
        <v>79</v>
      </c>
      <c r="G7" s="112" t="s">
        <v>92</v>
      </c>
      <c r="H7" s="112" t="s">
        <v>41</v>
      </c>
      <c r="I7" s="113" t="s">
        <v>95</v>
      </c>
      <c r="J7" s="114" t="s">
        <v>94</v>
      </c>
      <c r="K7" s="115">
        <v>43.1</v>
      </c>
      <c r="L7" s="117">
        <f>VLOOKUP(H7,'Prijzenblad P1 - OpoHvT'!$C$2:$H$10,6,FALSE)</f>
        <v>0</v>
      </c>
      <c r="M7" s="274">
        <v>1</v>
      </c>
      <c r="N7" s="117">
        <f t="shared" si="0"/>
        <v>0</v>
      </c>
      <c r="O7" s="2"/>
      <c r="Q7" s="4"/>
    </row>
    <row r="8" spans="1:17" s="3" customFormat="1" ht="14.4" customHeight="1" outlineLevel="2">
      <c r="A8" s="227" t="s">
        <v>39</v>
      </c>
      <c r="B8" s="111" t="s">
        <v>76</v>
      </c>
      <c r="C8" s="111" t="s">
        <v>76</v>
      </c>
      <c r="D8" s="112" t="s">
        <v>77</v>
      </c>
      <c r="E8" s="112" t="s">
        <v>78</v>
      </c>
      <c r="F8" s="112" t="s">
        <v>79</v>
      </c>
      <c r="G8" s="112" t="s">
        <v>44</v>
      </c>
      <c r="H8" s="112" t="s">
        <v>44</v>
      </c>
      <c r="I8" s="113" t="s">
        <v>96</v>
      </c>
      <c r="J8" s="114" t="s">
        <v>88</v>
      </c>
      <c r="K8" s="115">
        <v>16</v>
      </c>
      <c r="L8" s="117">
        <f>VLOOKUP(H8,'Prijzenblad P1 - OpoHvT'!$C$2:$H$10,6,FALSE)</f>
        <v>0</v>
      </c>
      <c r="M8" s="274">
        <v>1</v>
      </c>
      <c r="N8" s="117">
        <f t="shared" si="0"/>
        <v>0</v>
      </c>
      <c r="O8" s="2"/>
      <c r="Q8" s="4"/>
    </row>
    <row r="9" spans="1:17" s="3" customFormat="1" ht="14.4" customHeight="1" outlineLevel="2">
      <c r="A9" s="227" t="s">
        <v>39</v>
      </c>
      <c r="B9" s="111" t="s">
        <v>76</v>
      </c>
      <c r="C9" s="111" t="s">
        <v>76</v>
      </c>
      <c r="D9" s="112" t="s">
        <v>77</v>
      </c>
      <c r="E9" s="112" t="s">
        <v>78</v>
      </c>
      <c r="F9" s="112" t="s">
        <v>79</v>
      </c>
      <c r="G9" s="112" t="s">
        <v>97</v>
      </c>
      <c r="H9" s="112" t="s">
        <v>40</v>
      </c>
      <c r="I9" s="113" t="s">
        <v>98</v>
      </c>
      <c r="J9" s="114" t="s">
        <v>88</v>
      </c>
      <c r="K9" s="115">
        <v>27</v>
      </c>
      <c r="L9" s="117">
        <f>VLOOKUP(H9,'Prijzenblad P1 - OpoHvT'!$C$2:$H$10,6,FALSE)</f>
        <v>0</v>
      </c>
      <c r="M9" s="274">
        <v>1</v>
      </c>
      <c r="N9" s="117">
        <f t="shared" ref="N9:N13" si="1">IF(L9=0,0,M9*L9*K9)</f>
        <v>0</v>
      </c>
      <c r="O9" s="2"/>
      <c r="Q9" s="4"/>
    </row>
    <row r="10" spans="1:17" s="3" customFormat="1" ht="14.4" customHeight="1" outlineLevel="2">
      <c r="A10" s="227" t="s">
        <v>39</v>
      </c>
      <c r="B10" s="111" t="s">
        <v>76</v>
      </c>
      <c r="C10" s="111" t="s">
        <v>76</v>
      </c>
      <c r="D10" s="112" t="s">
        <v>77</v>
      </c>
      <c r="E10" s="112" t="s">
        <v>78</v>
      </c>
      <c r="F10" s="112" t="s">
        <v>79</v>
      </c>
      <c r="G10" s="112" t="s">
        <v>44</v>
      </c>
      <c r="H10" s="112" t="s">
        <v>44</v>
      </c>
      <c r="I10" s="113" t="s">
        <v>99</v>
      </c>
      <c r="J10" s="114" t="s">
        <v>88</v>
      </c>
      <c r="K10" s="115">
        <v>35.299999999999997</v>
      </c>
      <c r="L10" s="117">
        <f>VLOOKUP(H10,'Prijzenblad P1 - OpoHvT'!$C$2:$H$10,6,FALSE)</f>
        <v>0</v>
      </c>
      <c r="M10" s="274">
        <v>1</v>
      </c>
      <c r="N10" s="117">
        <f t="shared" si="1"/>
        <v>0</v>
      </c>
      <c r="O10" s="2"/>
      <c r="Q10" s="4"/>
    </row>
    <row r="11" spans="1:17" s="3" customFormat="1" ht="14.4" customHeight="1" outlineLevel="2">
      <c r="A11" s="227" t="s">
        <v>39</v>
      </c>
      <c r="B11" s="111" t="s">
        <v>76</v>
      </c>
      <c r="C11" s="111" t="s">
        <v>76</v>
      </c>
      <c r="D11" s="112" t="s">
        <v>77</v>
      </c>
      <c r="E11" s="112" t="s">
        <v>78</v>
      </c>
      <c r="F11" s="112" t="s">
        <v>79</v>
      </c>
      <c r="G11" s="112" t="s">
        <v>100</v>
      </c>
      <c r="H11" s="112" t="s">
        <v>40</v>
      </c>
      <c r="I11" s="113" t="s">
        <v>101</v>
      </c>
      <c r="J11" s="114" t="s">
        <v>94</v>
      </c>
      <c r="K11" s="115">
        <v>32.9</v>
      </c>
      <c r="L11" s="117">
        <f>VLOOKUP(H11,'Prijzenblad P1 - OpoHvT'!$C$2:$H$10,6,FALSE)</f>
        <v>0</v>
      </c>
      <c r="M11" s="274">
        <v>1</v>
      </c>
      <c r="N11" s="117">
        <f>IF(L11=0,0,M11*L11*K11)</f>
        <v>0</v>
      </c>
      <c r="O11" s="2"/>
      <c r="Q11" s="4"/>
    </row>
    <row r="12" spans="1:17" s="3" customFormat="1" ht="14.4" customHeight="1" outlineLevel="2">
      <c r="A12" s="227" t="s">
        <v>39</v>
      </c>
      <c r="B12" s="111" t="s">
        <v>76</v>
      </c>
      <c r="C12" s="111" t="s">
        <v>76</v>
      </c>
      <c r="D12" s="112" t="s">
        <v>77</v>
      </c>
      <c r="E12" s="112" t="s">
        <v>78</v>
      </c>
      <c r="F12" s="112" t="s">
        <v>79</v>
      </c>
      <c r="G12" s="112" t="s">
        <v>92</v>
      </c>
      <c r="H12" s="112" t="s">
        <v>41</v>
      </c>
      <c r="I12" s="113" t="s">
        <v>102</v>
      </c>
      <c r="J12" s="114" t="s">
        <v>94</v>
      </c>
      <c r="K12" s="115">
        <v>54.5</v>
      </c>
      <c r="L12" s="117">
        <f>VLOOKUP(H12,'Prijzenblad P1 - OpoHvT'!$C$2:$H$10,6,FALSE)</f>
        <v>0</v>
      </c>
      <c r="M12" s="274">
        <v>1</v>
      </c>
      <c r="N12" s="117">
        <f t="shared" si="1"/>
        <v>0</v>
      </c>
      <c r="O12" s="2"/>
      <c r="Q12" s="4"/>
    </row>
    <row r="13" spans="1:17" s="3" customFormat="1" ht="14.4" customHeight="1" outlineLevel="2">
      <c r="A13" s="227" t="s">
        <v>39</v>
      </c>
      <c r="B13" s="111" t="s">
        <v>76</v>
      </c>
      <c r="C13" s="111" t="s">
        <v>76</v>
      </c>
      <c r="D13" s="112" t="s">
        <v>77</v>
      </c>
      <c r="E13" s="112" t="s">
        <v>78</v>
      </c>
      <c r="F13" s="112" t="s">
        <v>79</v>
      </c>
      <c r="G13" s="112" t="s">
        <v>92</v>
      </c>
      <c r="H13" s="112" t="s">
        <v>1224</v>
      </c>
      <c r="I13" s="113" t="s">
        <v>103</v>
      </c>
      <c r="J13" s="114" t="s">
        <v>94</v>
      </c>
      <c r="K13" s="115">
        <v>57.5</v>
      </c>
      <c r="L13" s="117">
        <f>VLOOKUP(H13,'Prijzenblad P1 - OpoHvT'!$C$2:$H$10,6,FALSE)</f>
        <v>0</v>
      </c>
      <c r="M13" s="274">
        <v>1</v>
      </c>
      <c r="N13" s="117">
        <f t="shared" si="1"/>
        <v>0</v>
      </c>
      <c r="O13" s="2"/>
      <c r="Q13" s="4"/>
    </row>
    <row r="14" spans="1:17" s="213" customFormat="1" outlineLevel="1">
      <c r="A14" s="204"/>
      <c r="B14" s="205" t="s">
        <v>104</v>
      </c>
      <c r="C14" s="205"/>
      <c r="D14" s="206"/>
      <c r="E14" s="206"/>
      <c r="F14" s="206"/>
      <c r="G14" s="206"/>
      <c r="H14" s="206"/>
      <c r="I14" s="207"/>
      <c r="J14" s="208"/>
      <c r="K14" s="209">
        <f>SUM(K2:K13)</f>
        <v>341.70000000000005</v>
      </c>
      <c r="L14" s="210"/>
      <c r="M14" s="211"/>
      <c r="N14" s="234">
        <f>SUM(N2:N13)</f>
        <v>0</v>
      </c>
      <c r="O14" s="2"/>
      <c r="P14" s="5"/>
      <c r="Q14" s="212"/>
    </row>
    <row r="15" spans="1:17" s="3" customFormat="1" ht="14.4" customHeight="1" outlineLevel="2">
      <c r="A15" s="227" t="s">
        <v>39</v>
      </c>
      <c r="B15" s="111" t="s">
        <v>105</v>
      </c>
      <c r="C15" s="111" t="s">
        <v>106</v>
      </c>
      <c r="D15" s="112" t="s">
        <v>107</v>
      </c>
      <c r="E15" s="112" t="s">
        <v>108</v>
      </c>
      <c r="F15" s="112" t="s">
        <v>79</v>
      </c>
      <c r="G15" s="112" t="s">
        <v>80</v>
      </c>
      <c r="H15" s="112" t="s">
        <v>44</v>
      </c>
      <c r="I15" s="113" t="s">
        <v>81</v>
      </c>
      <c r="J15" s="114" t="s">
        <v>85</v>
      </c>
      <c r="K15" s="115">
        <v>4</v>
      </c>
      <c r="L15" s="117">
        <f>VLOOKUP(H15,'Prijzenblad P1 - OpoHvT'!$C$2:$H$10,6,FALSE)</f>
        <v>0</v>
      </c>
      <c r="M15" s="274">
        <v>1</v>
      </c>
      <c r="N15" s="117">
        <f>IF(L15=0,0,M15*L15*K15)</f>
        <v>0</v>
      </c>
      <c r="O15" s="2"/>
      <c r="Q15" s="4"/>
    </row>
    <row r="16" spans="1:17" s="3" customFormat="1" ht="14.4" customHeight="1" outlineLevel="2">
      <c r="A16" s="227" t="s">
        <v>39</v>
      </c>
      <c r="B16" s="111" t="s">
        <v>105</v>
      </c>
      <c r="C16" s="111" t="s">
        <v>106</v>
      </c>
      <c r="D16" s="112" t="s">
        <v>107</v>
      </c>
      <c r="E16" s="112" t="s">
        <v>108</v>
      </c>
      <c r="F16" s="112" t="s">
        <v>79</v>
      </c>
      <c r="G16" s="112" t="s">
        <v>109</v>
      </c>
      <c r="H16" s="112" t="s">
        <v>44</v>
      </c>
      <c r="I16" s="113" t="s">
        <v>84</v>
      </c>
      <c r="J16" s="114" t="s">
        <v>110</v>
      </c>
      <c r="K16" s="115">
        <v>60</v>
      </c>
      <c r="L16" s="117">
        <f>VLOOKUP(H16,'Prijzenblad P1 - OpoHvT'!$C$2:$H$10,6,FALSE)</f>
        <v>0</v>
      </c>
      <c r="M16" s="274">
        <v>1</v>
      </c>
      <c r="N16" s="117">
        <f>IF(L16=0,0,M16*L16*K16)</f>
        <v>0</v>
      </c>
      <c r="O16" s="2"/>
      <c r="Q16" s="4"/>
    </row>
    <row r="17" spans="1:17" s="3" customFormat="1" ht="14.4" customHeight="1" outlineLevel="2">
      <c r="A17" s="227" t="s">
        <v>39</v>
      </c>
      <c r="B17" s="111" t="s">
        <v>105</v>
      </c>
      <c r="C17" s="111" t="s">
        <v>106</v>
      </c>
      <c r="D17" s="112" t="s">
        <v>107</v>
      </c>
      <c r="E17" s="112" t="s">
        <v>108</v>
      </c>
      <c r="F17" s="112" t="s">
        <v>79</v>
      </c>
      <c r="G17" s="112" t="s">
        <v>111</v>
      </c>
      <c r="H17" s="112" t="s">
        <v>40</v>
      </c>
      <c r="I17" s="113" t="s">
        <v>87</v>
      </c>
      <c r="J17" s="114" t="s">
        <v>85</v>
      </c>
      <c r="K17" s="115">
        <v>9</v>
      </c>
      <c r="L17" s="117">
        <f>VLOOKUP(H17,'Prijzenblad P1 - OpoHvT'!$C$2:$H$10,6,FALSE)</f>
        <v>0</v>
      </c>
      <c r="M17" s="274">
        <v>1</v>
      </c>
      <c r="N17" s="117">
        <f>IF(L17=0,0,M17*L17*K17)</f>
        <v>0</v>
      </c>
      <c r="O17" s="2"/>
      <c r="Q17" s="4"/>
    </row>
    <row r="18" spans="1:17" s="3" customFormat="1" ht="14.4" customHeight="1" outlineLevel="2">
      <c r="A18" s="227" t="s">
        <v>39</v>
      </c>
      <c r="B18" s="111" t="s">
        <v>105</v>
      </c>
      <c r="C18" s="111" t="s">
        <v>106</v>
      </c>
      <c r="D18" s="112" t="s">
        <v>112</v>
      </c>
      <c r="E18" s="112" t="s">
        <v>108</v>
      </c>
      <c r="F18" s="112" t="s">
        <v>79</v>
      </c>
      <c r="G18" s="112" t="s">
        <v>113</v>
      </c>
      <c r="H18" s="112" t="s">
        <v>40</v>
      </c>
      <c r="I18" s="113" t="s">
        <v>90</v>
      </c>
      <c r="J18" s="114" t="s">
        <v>85</v>
      </c>
      <c r="K18" s="115">
        <v>23</v>
      </c>
      <c r="L18" s="117">
        <f>VLOOKUP(H18,'Prijzenblad P1 - OpoHvT'!$C$2:$H$10,6,FALSE)</f>
        <v>0</v>
      </c>
      <c r="M18" s="274">
        <v>1</v>
      </c>
      <c r="N18" s="117">
        <f t="shared" ref="N18" si="2">IF(L18=0,0,M18*L18*K18)</f>
        <v>0</v>
      </c>
      <c r="O18" s="2"/>
      <c r="Q18" s="4"/>
    </row>
    <row r="19" spans="1:17" s="3" customFormat="1" ht="14.4" customHeight="1" outlineLevel="2">
      <c r="A19" s="227" t="s">
        <v>39</v>
      </c>
      <c r="B19" s="111" t="s">
        <v>105</v>
      </c>
      <c r="C19" s="111" t="s">
        <v>106</v>
      </c>
      <c r="D19" s="112" t="s">
        <v>107</v>
      </c>
      <c r="E19" s="112" t="s">
        <v>108</v>
      </c>
      <c r="F19" s="112" t="s">
        <v>79</v>
      </c>
      <c r="G19" s="112" t="s">
        <v>114</v>
      </c>
      <c r="H19" s="112" t="s">
        <v>47</v>
      </c>
      <c r="I19" s="113" t="s">
        <v>93</v>
      </c>
      <c r="J19" s="114" t="s">
        <v>94</v>
      </c>
      <c r="K19" s="115">
        <v>0</v>
      </c>
      <c r="L19" s="117">
        <f>VLOOKUP(H19,'Prijzenblad P1 - OpoHvT'!$C$2:$H$10,6,FALSE)</f>
        <v>0</v>
      </c>
      <c r="M19" s="274">
        <v>1</v>
      </c>
      <c r="N19" s="117">
        <f>IF(L19=0,0,M19*L19*K19)</f>
        <v>0</v>
      </c>
      <c r="O19" s="2"/>
      <c r="Q19" s="4"/>
    </row>
    <row r="20" spans="1:17" s="3" customFormat="1" ht="14.4" customHeight="1" outlineLevel="2">
      <c r="A20" s="227" t="s">
        <v>39</v>
      </c>
      <c r="B20" s="111" t="s">
        <v>105</v>
      </c>
      <c r="C20" s="111" t="s">
        <v>106</v>
      </c>
      <c r="D20" s="112" t="s">
        <v>107</v>
      </c>
      <c r="E20" s="112" t="s">
        <v>108</v>
      </c>
      <c r="F20" s="112" t="s">
        <v>79</v>
      </c>
      <c r="G20" s="112" t="s">
        <v>115</v>
      </c>
      <c r="H20" s="112" t="s">
        <v>43</v>
      </c>
      <c r="I20" s="113" t="s">
        <v>95</v>
      </c>
      <c r="J20" s="114" t="s">
        <v>110</v>
      </c>
      <c r="K20" s="115">
        <v>2</v>
      </c>
      <c r="L20" s="117">
        <f>VLOOKUP(H20,'Prijzenblad P1 - OpoHvT'!$C$2:$H$10,6,FALSE)</f>
        <v>0</v>
      </c>
      <c r="M20" s="274">
        <v>1</v>
      </c>
      <c r="N20" s="117">
        <f>IF(L20=0,0,M20*L20*K20)</f>
        <v>0</v>
      </c>
      <c r="O20" s="2"/>
      <c r="Q20" s="4"/>
    </row>
    <row r="21" spans="1:17" s="3" customFormat="1" ht="14.4" customHeight="1" outlineLevel="2">
      <c r="A21" s="227" t="s">
        <v>39</v>
      </c>
      <c r="B21" s="111" t="s">
        <v>105</v>
      </c>
      <c r="C21" s="111" t="s">
        <v>106</v>
      </c>
      <c r="D21" s="112" t="s">
        <v>112</v>
      </c>
      <c r="E21" s="112" t="s">
        <v>108</v>
      </c>
      <c r="F21" s="112" t="s">
        <v>79</v>
      </c>
      <c r="G21" s="112" t="s">
        <v>116</v>
      </c>
      <c r="H21" s="112" t="s">
        <v>1224</v>
      </c>
      <c r="I21" s="113" t="s">
        <v>96</v>
      </c>
      <c r="J21" s="114" t="s">
        <v>85</v>
      </c>
      <c r="K21" s="115">
        <v>73</v>
      </c>
      <c r="L21" s="117">
        <f>VLOOKUP(H21,'Prijzenblad P1 - OpoHvT'!$C$2:$H$10,6,FALSE)</f>
        <v>0</v>
      </c>
      <c r="M21" s="274">
        <v>1</v>
      </c>
      <c r="N21" s="117">
        <f t="shared" ref="N21" si="3">IF(L21=0,0,M21*L21*K21)</f>
        <v>0</v>
      </c>
      <c r="O21" s="2"/>
      <c r="Q21" s="4"/>
    </row>
    <row r="22" spans="1:17" s="3" customFormat="1" ht="14.4" customHeight="1" outlineLevel="2">
      <c r="A22" s="227" t="s">
        <v>39</v>
      </c>
      <c r="B22" s="111" t="s">
        <v>105</v>
      </c>
      <c r="C22" s="111" t="s">
        <v>106</v>
      </c>
      <c r="D22" s="112" t="s">
        <v>112</v>
      </c>
      <c r="E22" s="112" t="s">
        <v>108</v>
      </c>
      <c r="F22" s="112" t="s">
        <v>79</v>
      </c>
      <c r="G22" s="112" t="s">
        <v>115</v>
      </c>
      <c r="H22" s="112" t="s">
        <v>43</v>
      </c>
      <c r="I22" s="113" t="s">
        <v>98</v>
      </c>
      <c r="J22" s="114" t="s">
        <v>110</v>
      </c>
      <c r="K22" s="115">
        <v>5</v>
      </c>
      <c r="L22" s="117">
        <f>VLOOKUP(H22,'Prijzenblad P1 - OpoHvT'!$C$2:$H$10,6,FALSE)</f>
        <v>0</v>
      </c>
      <c r="M22" s="274">
        <v>1</v>
      </c>
      <c r="N22" s="117">
        <f t="shared" ref="N22:N33" si="4">IF(L22=0,0,M22*L22*K22)</f>
        <v>0</v>
      </c>
      <c r="O22" s="2"/>
      <c r="Q22" s="4"/>
    </row>
    <row r="23" spans="1:17" s="3" customFormat="1" ht="14.4" customHeight="1" outlineLevel="2">
      <c r="A23" s="227" t="s">
        <v>39</v>
      </c>
      <c r="B23" s="111" t="s">
        <v>105</v>
      </c>
      <c r="C23" s="111" t="s">
        <v>106</v>
      </c>
      <c r="D23" s="112" t="s">
        <v>112</v>
      </c>
      <c r="E23" s="112" t="s">
        <v>108</v>
      </c>
      <c r="F23" s="112" t="s">
        <v>79</v>
      </c>
      <c r="G23" s="112" t="s">
        <v>80</v>
      </c>
      <c r="H23" s="112" t="s">
        <v>44</v>
      </c>
      <c r="I23" s="113" t="s">
        <v>99</v>
      </c>
      <c r="J23" s="114" t="s">
        <v>85</v>
      </c>
      <c r="K23" s="115">
        <v>4</v>
      </c>
      <c r="L23" s="117">
        <f>VLOOKUP(H23,'Prijzenblad P1 - OpoHvT'!$C$2:$H$10,6,FALSE)</f>
        <v>0</v>
      </c>
      <c r="M23" s="274">
        <v>1</v>
      </c>
      <c r="N23" s="117">
        <f t="shared" si="4"/>
        <v>0</v>
      </c>
      <c r="O23" s="2"/>
      <c r="Q23" s="4"/>
    </row>
    <row r="24" spans="1:17" s="3" customFormat="1" ht="14.4" customHeight="1" outlineLevel="2">
      <c r="A24" s="227" t="s">
        <v>39</v>
      </c>
      <c r="B24" s="111" t="s">
        <v>105</v>
      </c>
      <c r="C24" s="111" t="s">
        <v>106</v>
      </c>
      <c r="D24" s="112" t="s">
        <v>112</v>
      </c>
      <c r="E24" s="112" t="s">
        <v>108</v>
      </c>
      <c r="F24" s="112" t="s">
        <v>79</v>
      </c>
      <c r="G24" s="112" t="s">
        <v>46</v>
      </c>
      <c r="H24" s="112" t="s">
        <v>46</v>
      </c>
      <c r="I24" s="113" t="s">
        <v>101</v>
      </c>
      <c r="J24" s="114" t="s">
        <v>94</v>
      </c>
      <c r="K24" s="115">
        <v>70</v>
      </c>
      <c r="L24" s="117">
        <f>VLOOKUP(H24,'Prijzenblad P1 - OpoHvT'!$C$2:$H$10,6,FALSE)</f>
        <v>0</v>
      </c>
      <c r="M24" s="274">
        <v>1</v>
      </c>
      <c r="N24" s="117">
        <f t="shared" si="4"/>
        <v>0</v>
      </c>
      <c r="O24" s="2"/>
      <c r="Q24" s="4"/>
    </row>
    <row r="25" spans="1:17" s="3" customFormat="1" ht="15" customHeight="1" outlineLevel="2">
      <c r="A25" s="227" t="s">
        <v>39</v>
      </c>
      <c r="B25" s="111" t="s">
        <v>105</v>
      </c>
      <c r="C25" s="111" t="s">
        <v>106</v>
      </c>
      <c r="D25" s="112" t="s">
        <v>112</v>
      </c>
      <c r="E25" s="112" t="s">
        <v>108</v>
      </c>
      <c r="F25" s="112" t="s">
        <v>79</v>
      </c>
      <c r="G25" s="112" t="s">
        <v>117</v>
      </c>
      <c r="H25" s="112" t="s">
        <v>44</v>
      </c>
      <c r="I25" s="113" t="s">
        <v>102</v>
      </c>
      <c r="J25" s="114" t="s">
        <v>85</v>
      </c>
      <c r="K25" s="115">
        <v>20</v>
      </c>
      <c r="L25" s="117">
        <f>VLOOKUP(H25,'Prijzenblad P1 - OpoHvT'!$C$2:$H$10,6,FALSE)</f>
        <v>0</v>
      </c>
      <c r="M25" s="274">
        <v>1</v>
      </c>
      <c r="N25" s="117">
        <f t="shared" si="4"/>
        <v>0</v>
      </c>
      <c r="O25" s="2"/>
      <c r="Q25" s="4"/>
    </row>
    <row r="26" spans="1:17" s="3" customFormat="1" ht="14.4" customHeight="1" outlineLevel="2">
      <c r="A26" s="227" t="s">
        <v>39</v>
      </c>
      <c r="B26" s="111" t="s">
        <v>105</v>
      </c>
      <c r="C26" s="111" t="s">
        <v>106</v>
      </c>
      <c r="D26" s="112" t="s">
        <v>112</v>
      </c>
      <c r="E26" s="112" t="s">
        <v>108</v>
      </c>
      <c r="F26" s="112" t="s">
        <v>79</v>
      </c>
      <c r="G26" s="112" t="s">
        <v>118</v>
      </c>
      <c r="H26" s="112" t="s">
        <v>42</v>
      </c>
      <c r="I26" s="113" t="s">
        <v>103</v>
      </c>
      <c r="J26" s="114" t="s">
        <v>94</v>
      </c>
      <c r="K26" s="115">
        <v>6</v>
      </c>
      <c r="L26" s="117">
        <f>VLOOKUP(H26,'Prijzenblad P1 - OpoHvT'!$C$2:$H$10,6,FALSE)</f>
        <v>0</v>
      </c>
      <c r="M26" s="274">
        <v>1</v>
      </c>
      <c r="N26" s="117">
        <f t="shared" si="4"/>
        <v>0</v>
      </c>
      <c r="O26" s="2"/>
      <c r="Q26" s="4"/>
    </row>
    <row r="27" spans="1:17" s="3" customFormat="1" ht="14.4" customHeight="1" outlineLevel="2">
      <c r="A27" s="227" t="s">
        <v>39</v>
      </c>
      <c r="B27" s="111" t="s">
        <v>105</v>
      </c>
      <c r="C27" s="111" t="s">
        <v>106</v>
      </c>
      <c r="D27" s="112" t="s">
        <v>112</v>
      </c>
      <c r="E27" s="112" t="s">
        <v>108</v>
      </c>
      <c r="F27" s="112" t="s">
        <v>79</v>
      </c>
      <c r="G27" s="112" t="s">
        <v>115</v>
      </c>
      <c r="H27" s="112" t="s">
        <v>43</v>
      </c>
      <c r="I27" s="113" t="s">
        <v>119</v>
      </c>
      <c r="J27" s="114" t="s">
        <v>110</v>
      </c>
      <c r="K27" s="115">
        <v>5</v>
      </c>
      <c r="L27" s="117">
        <f>VLOOKUP(H27,'Prijzenblad P1 - OpoHvT'!$C$2:$H$10,6,FALSE)</f>
        <v>0</v>
      </c>
      <c r="M27" s="274">
        <v>1</v>
      </c>
      <c r="N27" s="117">
        <f t="shared" si="4"/>
        <v>0</v>
      </c>
      <c r="O27" s="2"/>
      <c r="Q27" s="4"/>
    </row>
    <row r="28" spans="1:17" s="3" customFormat="1" ht="14.4" customHeight="1" outlineLevel="2">
      <c r="A28" s="227" t="s">
        <v>39</v>
      </c>
      <c r="B28" s="111" t="s">
        <v>105</v>
      </c>
      <c r="C28" s="111" t="s">
        <v>106</v>
      </c>
      <c r="D28" s="112" t="s">
        <v>112</v>
      </c>
      <c r="E28" s="112" t="s">
        <v>108</v>
      </c>
      <c r="F28" s="112" t="s">
        <v>79</v>
      </c>
      <c r="G28" s="112" t="s">
        <v>116</v>
      </c>
      <c r="H28" s="112" t="s">
        <v>41</v>
      </c>
      <c r="I28" s="113" t="s">
        <v>120</v>
      </c>
      <c r="J28" s="114" t="s">
        <v>85</v>
      </c>
      <c r="K28" s="115">
        <v>57</v>
      </c>
      <c r="L28" s="117">
        <f>VLOOKUP(H28,'Prijzenblad P1 - OpoHvT'!$C$2:$H$10,6,FALSE)</f>
        <v>0</v>
      </c>
      <c r="M28" s="274">
        <v>1</v>
      </c>
      <c r="N28" s="117">
        <f t="shared" si="4"/>
        <v>0</v>
      </c>
      <c r="O28" s="2"/>
      <c r="Q28" s="4"/>
    </row>
    <row r="29" spans="1:17" s="3" customFormat="1" ht="14.4" customHeight="1" outlineLevel="2">
      <c r="A29" s="227" t="s">
        <v>39</v>
      </c>
      <c r="B29" s="111" t="s">
        <v>105</v>
      </c>
      <c r="C29" s="111" t="s">
        <v>106</v>
      </c>
      <c r="D29" s="112" t="s">
        <v>112</v>
      </c>
      <c r="E29" s="112" t="s">
        <v>108</v>
      </c>
      <c r="F29" s="112" t="s">
        <v>79</v>
      </c>
      <c r="G29" s="112" t="s">
        <v>116</v>
      </c>
      <c r="H29" s="112" t="s">
        <v>1224</v>
      </c>
      <c r="I29" s="113" t="s">
        <v>121</v>
      </c>
      <c r="J29" s="114" t="s">
        <v>85</v>
      </c>
      <c r="K29" s="115">
        <v>58</v>
      </c>
      <c r="L29" s="117">
        <f>VLOOKUP(H29,'Prijzenblad P1 - OpoHvT'!$C$2:$H$10,6,FALSE)</f>
        <v>0</v>
      </c>
      <c r="M29" s="274">
        <v>1</v>
      </c>
      <c r="N29" s="117">
        <f t="shared" si="4"/>
        <v>0</v>
      </c>
      <c r="O29" s="2"/>
      <c r="Q29" s="4"/>
    </row>
    <row r="30" spans="1:17" s="3" customFormat="1" ht="14.4" customHeight="1" outlineLevel="2">
      <c r="A30" s="227" t="s">
        <v>39</v>
      </c>
      <c r="B30" s="111" t="s">
        <v>105</v>
      </c>
      <c r="C30" s="111" t="s">
        <v>106</v>
      </c>
      <c r="D30" s="112" t="s">
        <v>112</v>
      </c>
      <c r="E30" s="112" t="s">
        <v>108</v>
      </c>
      <c r="F30" s="112" t="s">
        <v>79</v>
      </c>
      <c r="G30" s="112" t="s">
        <v>109</v>
      </c>
      <c r="H30" s="112" t="s">
        <v>44</v>
      </c>
      <c r="I30" s="113" t="s">
        <v>122</v>
      </c>
      <c r="J30" s="114" t="s">
        <v>110</v>
      </c>
      <c r="K30" s="115">
        <v>10</v>
      </c>
      <c r="L30" s="117">
        <f>VLOOKUP(H30,'Prijzenblad P1 - OpoHvT'!$C$2:$H$10,6,FALSE)</f>
        <v>0</v>
      </c>
      <c r="M30" s="274">
        <v>1</v>
      </c>
      <c r="N30" s="117">
        <f>IF(L30=0,0,M30*L30*K30)</f>
        <v>0</v>
      </c>
      <c r="O30" s="2"/>
      <c r="Q30" s="4"/>
    </row>
    <row r="31" spans="1:17" s="3" customFormat="1" ht="14.4" customHeight="1" outlineLevel="2">
      <c r="A31" s="227" t="s">
        <v>39</v>
      </c>
      <c r="B31" s="111" t="s">
        <v>105</v>
      </c>
      <c r="C31" s="111" t="s">
        <v>106</v>
      </c>
      <c r="D31" s="112" t="s">
        <v>112</v>
      </c>
      <c r="E31" s="112" t="s">
        <v>108</v>
      </c>
      <c r="F31" s="112" t="s">
        <v>79</v>
      </c>
      <c r="G31" s="112" t="s">
        <v>123</v>
      </c>
      <c r="H31" s="112" t="s">
        <v>41</v>
      </c>
      <c r="I31" s="113" t="s">
        <v>124</v>
      </c>
      <c r="J31" s="114" t="s">
        <v>85</v>
      </c>
      <c r="K31" s="115">
        <v>15.3</v>
      </c>
      <c r="L31" s="117">
        <f>VLOOKUP(H31,'Prijzenblad P1 - OpoHvT'!$C$2:$H$10,6,FALSE)</f>
        <v>0</v>
      </c>
      <c r="M31" s="274">
        <v>1</v>
      </c>
      <c r="N31" s="117">
        <f t="shared" si="4"/>
        <v>0</v>
      </c>
      <c r="O31" s="2"/>
      <c r="Q31" s="4"/>
    </row>
    <row r="32" spans="1:17" s="3" customFormat="1" ht="14.4" customHeight="1" outlineLevel="2">
      <c r="A32" s="227" t="s">
        <v>39</v>
      </c>
      <c r="B32" s="111" t="s">
        <v>105</v>
      </c>
      <c r="C32" s="111" t="s">
        <v>106</v>
      </c>
      <c r="D32" s="112" t="s">
        <v>112</v>
      </c>
      <c r="E32" s="112" t="s">
        <v>108</v>
      </c>
      <c r="F32" s="112" t="s">
        <v>79</v>
      </c>
      <c r="G32" s="112" t="s">
        <v>125</v>
      </c>
      <c r="H32" s="112" t="s">
        <v>47</v>
      </c>
      <c r="I32" s="113" t="s">
        <v>126</v>
      </c>
      <c r="J32" s="114" t="s">
        <v>127</v>
      </c>
      <c r="K32" s="115">
        <v>0</v>
      </c>
      <c r="L32" s="117">
        <f>VLOOKUP(H32,'Prijzenblad P1 - OpoHvT'!$C$2:$H$10,6,FALSE)</f>
        <v>0</v>
      </c>
      <c r="M32" s="274">
        <v>1</v>
      </c>
      <c r="N32" s="117">
        <f t="shared" si="4"/>
        <v>0</v>
      </c>
      <c r="O32" s="2"/>
      <c r="Q32" s="4"/>
    </row>
    <row r="33" spans="1:17" s="3" customFormat="1" ht="14.4" customHeight="1" outlineLevel="2">
      <c r="A33" s="227" t="s">
        <v>39</v>
      </c>
      <c r="B33" s="111" t="s">
        <v>105</v>
      </c>
      <c r="C33" s="111" t="s">
        <v>106</v>
      </c>
      <c r="D33" s="112" t="s">
        <v>112</v>
      </c>
      <c r="E33" s="112" t="s">
        <v>108</v>
      </c>
      <c r="F33" s="112" t="s">
        <v>79</v>
      </c>
      <c r="G33" s="112" t="s">
        <v>115</v>
      </c>
      <c r="H33" s="112" t="s">
        <v>43</v>
      </c>
      <c r="I33" s="113" t="s">
        <v>128</v>
      </c>
      <c r="J33" s="114" t="s">
        <v>110</v>
      </c>
      <c r="K33" s="115">
        <v>5</v>
      </c>
      <c r="L33" s="117">
        <f>VLOOKUP(H33,'Prijzenblad P1 - OpoHvT'!$C$2:$H$10,6,FALSE)</f>
        <v>0</v>
      </c>
      <c r="M33" s="274">
        <v>1</v>
      </c>
      <c r="N33" s="117">
        <f t="shared" si="4"/>
        <v>0</v>
      </c>
      <c r="O33" s="2"/>
      <c r="Q33" s="4"/>
    </row>
    <row r="34" spans="1:17" s="213" customFormat="1" outlineLevel="1">
      <c r="A34" s="204"/>
      <c r="B34" s="205" t="s">
        <v>129</v>
      </c>
      <c r="C34" s="205"/>
      <c r="D34" s="206"/>
      <c r="E34" s="206"/>
      <c r="F34" s="206"/>
      <c r="G34" s="206"/>
      <c r="H34" s="206"/>
      <c r="I34" s="207"/>
      <c r="J34" s="208"/>
      <c r="K34" s="209">
        <f>SUM(K15:K33)</f>
        <v>426.3</v>
      </c>
      <c r="L34" s="210"/>
      <c r="M34" s="211"/>
      <c r="N34" s="234">
        <f>SUM(N15:N33)</f>
        <v>0</v>
      </c>
      <c r="O34" s="2"/>
      <c r="P34" s="5"/>
      <c r="Q34" s="212"/>
    </row>
    <row r="35" spans="1:17" s="3" customFormat="1" ht="15" customHeight="1" outlineLevel="2">
      <c r="A35" s="227" t="s">
        <v>39</v>
      </c>
      <c r="B35" s="111" t="s">
        <v>130</v>
      </c>
      <c r="C35" s="111" t="s">
        <v>130</v>
      </c>
      <c r="D35" s="112" t="s">
        <v>131</v>
      </c>
      <c r="E35" s="112" t="s">
        <v>132</v>
      </c>
      <c r="F35" s="112" t="s">
        <v>79</v>
      </c>
      <c r="G35" s="112" t="s">
        <v>80</v>
      </c>
      <c r="H35" s="112" t="s">
        <v>44</v>
      </c>
      <c r="I35" s="113" t="s">
        <v>81</v>
      </c>
      <c r="J35" s="114" t="s">
        <v>85</v>
      </c>
      <c r="K35" s="115">
        <v>5</v>
      </c>
      <c r="L35" s="117">
        <f>VLOOKUP(H35,'Prijzenblad P1 - OpoHvT'!$C$2:$H$10,6,FALSE)</f>
        <v>0</v>
      </c>
      <c r="M35" s="274">
        <v>1</v>
      </c>
      <c r="N35" s="117">
        <f>IF(L35=0,0,M35*L35*K35)</f>
        <v>0</v>
      </c>
      <c r="O35" s="2"/>
      <c r="P35" s="5"/>
      <c r="Q35" s="4"/>
    </row>
    <row r="36" spans="1:17" s="3" customFormat="1" ht="15" customHeight="1" outlineLevel="2">
      <c r="A36" s="227" t="s">
        <v>39</v>
      </c>
      <c r="B36" s="111" t="s">
        <v>130</v>
      </c>
      <c r="C36" s="111" t="s">
        <v>130</v>
      </c>
      <c r="D36" s="112" t="s">
        <v>131</v>
      </c>
      <c r="E36" s="112" t="s">
        <v>132</v>
      </c>
      <c r="F36" s="112" t="s">
        <v>79</v>
      </c>
      <c r="G36" s="112" t="s">
        <v>116</v>
      </c>
      <c r="H36" s="112" t="s">
        <v>1224</v>
      </c>
      <c r="I36" s="113" t="s">
        <v>84</v>
      </c>
      <c r="J36" s="114" t="s">
        <v>94</v>
      </c>
      <c r="K36" s="115">
        <v>56</v>
      </c>
      <c r="L36" s="117">
        <f>VLOOKUP(H36,'Prijzenblad P1 - OpoHvT'!$C$2:$H$10,6,FALSE)</f>
        <v>0</v>
      </c>
      <c r="M36" s="274">
        <v>1</v>
      </c>
      <c r="N36" s="117">
        <f t="shared" ref="N36:N67" si="5">IF(L36=0,0,M36*L36*K36)</f>
        <v>0</v>
      </c>
      <c r="O36" s="2"/>
      <c r="P36" s="5"/>
      <c r="Q36" s="4"/>
    </row>
    <row r="37" spans="1:17" s="3" customFormat="1" ht="15" customHeight="1" outlineLevel="2">
      <c r="A37" s="227" t="s">
        <v>39</v>
      </c>
      <c r="B37" s="111" t="s">
        <v>130</v>
      </c>
      <c r="C37" s="111" t="s">
        <v>130</v>
      </c>
      <c r="D37" s="112" t="s">
        <v>133</v>
      </c>
      <c r="E37" s="112" t="s">
        <v>132</v>
      </c>
      <c r="F37" s="112" t="s">
        <v>79</v>
      </c>
      <c r="G37" s="112" t="s">
        <v>116</v>
      </c>
      <c r="H37" s="112" t="s">
        <v>1224</v>
      </c>
      <c r="I37" s="113" t="s">
        <v>87</v>
      </c>
      <c r="J37" s="114" t="s">
        <v>94</v>
      </c>
      <c r="K37" s="115">
        <v>56</v>
      </c>
      <c r="L37" s="117">
        <f>VLOOKUP(H37,'Prijzenblad P1 - OpoHvT'!$C$2:$H$10,6,FALSE)</f>
        <v>0</v>
      </c>
      <c r="M37" s="274">
        <v>1</v>
      </c>
      <c r="N37" s="117">
        <f t="shared" si="5"/>
        <v>0</v>
      </c>
      <c r="O37" s="2"/>
      <c r="P37" s="5"/>
      <c r="Q37" s="4"/>
    </row>
    <row r="38" spans="1:17" s="3" customFormat="1" ht="15" customHeight="1" outlineLevel="2">
      <c r="A38" s="227" t="s">
        <v>39</v>
      </c>
      <c r="B38" s="111" t="s">
        <v>130</v>
      </c>
      <c r="C38" s="111" t="s">
        <v>130</v>
      </c>
      <c r="D38" s="112" t="s">
        <v>133</v>
      </c>
      <c r="E38" s="112" t="s">
        <v>132</v>
      </c>
      <c r="F38" s="112" t="s">
        <v>79</v>
      </c>
      <c r="G38" s="112" t="s">
        <v>115</v>
      </c>
      <c r="H38" s="112" t="s">
        <v>43</v>
      </c>
      <c r="I38" s="113" t="s">
        <v>90</v>
      </c>
      <c r="J38" s="114" t="s">
        <v>110</v>
      </c>
      <c r="K38" s="115">
        <v>10</v>
      </c>
      <c r="L38" s="117">
        <f>VLOOKUP(H38,'Prijzenblad P1 - OpoHvT'!$C$2:$H$10,6,FALSE)</f>
        <v>0</v>
      </c>
      <c r="M38" s="274">
        <v>1</v>
      </c>
      <c r="N38" s="117">
        <f t="shared" si="5"/>
        <v>0</v>
      </c>
      <c r="O38" s="2"/>
      <c r="P38" s="5"/>
      <c r="Q38" s="4"/>
    </row>
    <row r="39" spans="1:17" s="3" customFormat="1" ht="15" customHeight="1" outlineLevel="2">
      <c r="A39" s="227" t="s">
        <v>39</v>
      </c>
      <c r="B39" s="111" t="s">
        <v>130</v>
      </c>
      <c r="C39" s="111" t="s">
        <v>130</v>
      </c>
      <c r="D39" s="112" t="s">
        <v>133</v>
      </c>
      <c r="E39" s="112" t="s">
        <v>132</v>
      </c>
      <c r="F39" s="112" t="s">
        <v>79</v>
      </c>
      <c r="G39" s="112" t="s">
        <v>115</v>
      </c>
      <c r="H39" s="112" t="s">
        <v>43</v>
      </c>
      <c r="I39" s="113" t="s">
        <v>93</v>
      </c>
      <c r="J39" s="114" t="s">
        <v>110</v>
      </c>
      <c r="K39" s="115">
        <v>10</v>
      </c>
      <c r="L39" s="117">
        <f>VLOOKUP(H39,'Prijzenblad P1 - OpoHvT'!$C$2:$H$10,6,FALSE)</f>
        <v>0</v>
      </c>
      <c r="M39" s="274">
        <v>1</v>
      </c>
      <c r="N39" s="117">
        <f t="shared" si="5"/>
        <v>0</v>
      </c>
      <c r="O39" s="2"/>
      <c r="P39" s="5"/>
      <c r="Q39" s="4"/>
    </row>
    <row r="40" spans="1:17" s="3" customFormat="1" ht="15" customHeight="1" outlineLevel="2">
      <c r="A40" s="227" t="s">
        <v>39</v>
      </c>
      <c r="B40" s="111" t="s">
        <v>130</v>
      </c>
      <c r="C40" s="111" t="s">
        <v>130</v>
      </c>
      <c r="D40" s="112" t="s">
        <v>133</v>
      </c>
      <c r="E40" s="112" t="s">
        <v>132</v>
      </c>
      <c r="F40" s="112" t="s">
        <v>79</v>
      </c>
      <c r="G40" s="112" t="s">
        <v>116</v>
      </c>
      <c r="H40" s="112" t="s">
        <v>1224</v>
      </c>
      <c r="I40" s="113" t="s">
        <v>95</v>
      </c>
      <c r="J40" s="114" t="s">
        <v>94</v>
      </c>
      <c r="K40" s="115">
        <v>56</v>
      </c>
      <c r="L40" s="117">
        <f>VLOOKUP(H40,'Prijzenblad P1 - OpoHvT'!$C$2:$H$10,6,FALSE)</f>
        <v>0</v>
      </c>
      <c r="M40" s="274">
        <v>1</v>
      </c>
      <c r="N40" s="117">
        <f t="shared" si="5"/>
        <v>0</v>
      </c>
      <c r="O40" s="2"/>
      <c r="P40" s="5"/>
      <c r="Q40" s="4"/>
    </row>
    <row r="41" spans="1:17" s="3" customFormat="1" ht="15" customHeight="1" outlineLevel="2">
      <c r="A41" s="227" t="s">
        <v>39</v>
      </c>
      <c r="B41" s="111" t="s">
        <v>130</v>
      </c>
      <c r="C41" s="111" t="s">
        <v>130</v>
      </c>
      <c r="D41" s="112" t="s">
        <v>133</v>
      </c>
      <c r="E41" s="112" t="s">
        <v>132</v>
      </c>
      <c r="F41" s="112" t="s">
        <v>79</v>
      </c>
      <c r="G41" s="112" t="s">
        <v>116</v>
      </c>
      <c r="H41" s="112" t="s">
        <v>1224</v>
      </c>
      <c r="I41" s="113" t="s">
        <v>96</v>
      </c>
      <c r="J41" s="114" t="s">
        <v>94</v>
      </c>
      <c r="K41" s="115">
        <v>56</v>
      </c>
      <c r="L41" s="117">
        <f>VLOOKUP(H41,'Prijzenblad P1 - OpoHvT'!$C$2:$H$10,6,FALSE)</f>
        <v>0</v>
      </c>
      <c r="M41" s="274">
        <v>1</v>
      </c>
      <c r="N41" s="117">
        <f t="shared" si="5"/>
        <v>0</v>
      </c>
      <c r="O41" s="2"/>
      <c r="P41" s="5"/>
      <c r="Q41" s="4"/>
    </row>
    <row r="42" spans="1:17" s="3" customFormat="1" ht="15" customHeight="1" outlineLevel="2">
      <c r="A42" s="227" t="s">
        <v>39</v>
      </c>
      <c r="B42" s="111" t="s">
        <v>130</v>
      </c>
      <c r="C42" s="111" t="s">
        <v>130</v>
      </c>
      <c r="D42" s="112" t="s">
        <v>133</v>
      </c>
      <c r="E42" s="112" t="s">
        <v>132</v>
      </c>
      <c r="F42" s="112" t="s">
        <v>79</v>
      </c>
      <c r="G42" s="112" t="s">
        <v>116</v>
      </c>
      <c r="H42" s="112" t="s">
        <v>1224</v>
      </c>
      <c r="I42" s="113" t="s">
        <v>98</v>
      </c>
      <c r="J42" s="114" t="s">
        <v>94</v>
      </c>
      <c r="K42" s="115">
        <v>56</v>
      </c>
      <c r="L42" s="117">
        <f>VLOOKUP(H42,'Prijzenblad P1 - OpoHvT'!$C$2:$H$10,6,FALSE)</f>
        <v>0</v>
      </c>
      <c r="M42" s="274">
        <v>1</v>
      </c>
      <c r="N42" s="117">
        <f t="shared" si="5"/>
        <v>0</v>
      </c>
      <c r="O42" s="2"/>
      <c r="P42" s="5"/>
      <c r="Q42" s="4"/>
    </row>
    <row r="43" spans="1:17" s="3" customFormat="1" ht="15" customHeight="1" outlineLevel="2">
      <c r="A43" s="227" t="s">
        <v>39</v>
      </c>
      <c r="B43" s="111" t="s">
        <v>130</v>
      </c>
      <c r="C43" s="111" t="s">
        <v>130</v>
      </c>
      <c r="D43" s="112" t="s">
        <v>133</v>
      </c>
      <c r="E43" s="112" t="s">
        <v>132</v>
      </c>
      <c r="F43" s="112" t="s">
        <v>79</v>
      </c>
      <c r="G43" s="112" t="s">
        <v>116</v>
      </c>
      <c r="H43" s="112" t="s">
        <v>41</v>
      </c>
      <c r="I43" s="113" t="s">
        <v>99</v>
      </c>
      <c r="J43" s="114" t="s">
        <v>94</v>
      </c>
      <c r="K43" s="115">
        <v>56</v>
      </c>
      <c r="L43" s="117">
        <f>VLOOKUP(H43,'Prijzenblad P1 - OpoHvT'!$C$2:$H$10,6,FALSE)</f>
        <v>0</v>
      </c>
      <c r="M43" s="274">
        <v>1</v>
      </c>
      <c r="N43" s="117">
        <f t="shared" si="5"/>
        <v>0</v>
      </c>
      <c r="O43" s="2"/>
      <c r="P43" s="5"/>
      <c r="Q43" s="4"/>
    </row>
    <row r="44" spans="1:17" s="3" customFormat="1" ht="15" customHeight="1" outlineLevel="2">
      <c r="A44" s="227" t="s">
        <v>39</v>
      </c>
      <c r="B44" s="111" t="s">
        <v>130</v>
      </c>
      <c r="C44" s="111" t="s">
        <v>130</v>
      </c>
      <c r="D44" s="112" t="s">
        <v>133</v>
      </c>
      <c r="E44" s="112" t="s">
        <v>132</v>
      </c>
      <c r="F44" s="112" t="s">
        <v>79</v>
      </c>
      <c r="G44" s="112" t="s">
        <v>115</v>
      </c>
      <c r="H44" s="112" t="s">
        <v>43</v>
      </c>
      <c r="I44" s="113" t="s">
        <v>103</v>
      </c>
      <c r="J44" s="114" t="s">
        <v>110</v>
      </c>
      <c r="K44" s="115">
        <v>2</v>
      </c>
      <c r="L44" s="117">
        <f>VLOOKUP(H44,'Prijzenblad P1 - OpoHvT'!$C$2:$H$10,6,FALSE)</f>
        <v>0</v>
      </c>
      <c r="M44" s="274">
        <v>1</v>
      </c>
      <c r="N44" s="117">
        <f t="shared" si="5"/>
        <v>0</v>
      </c>
      <c r="O44" s="2"/>
      <c r="P44" s="5"/>
      <c r="Q44" s="4"/>
    </row>
    <row r="45" spans="1:17" s="3" customFormat="1" ht="15" customHeight="1" outlineLevel="2">
      <c r="A45" s="227" t="s">
        <v>39</v>
      </c>
      <c r="B45" s="111" t="s">
        <v>130</v>
      </c>
      <c r="C45" s="111" t="s">
        <v>130</v>
      </c>
      <c r="D45" s="112" t="s">
        <v>133</v>
      </c>
      <c r="E45" s="112" t="s">
        <v>132</v>
      </c>
      <c r="F45" s="112" t="s">
        <v>79</v>
      </c>
      <c r="G45" s="112" t="s">
        <v>134</v>
      </c>
      <c r="H45" s="112" t="s">
        <v>40</v>
      </c>
      <c r="I45" s="113" t="s">
        <v>120</v>
      </c>
      <c r="J45" s="114" t="s">
        <v>135</v>
      </c>
      <c r="K45" s="115">
        <v>22</v>
      </c>
      <c r="L45" s="117">
        <f>VLOOKUP(H45,'Prijzenblad P1 - OpoHvT'!$C$2:$H$10,6,FALSE)</f>
        <v>0</v>
      </c>
      <c r="M45" s="274">
        <v>1</v>
      </c>
      <c r="N45" s="117">
        <f t="shared" si="5"/>
        <v>0</v>
      </c>
      <c r="O45" s="2"/>
      <c r="P45" s="5"/>
      <c r="Q45" s="4"/>
    </row>
    <row r="46" spans="1:17" s="3" customFormat="1" ht="15" customHeight="1" outlineLevel="2">
      <c r="A46" s="227" t="s">
        <v>39</v>
      </c>
      <c r="B46" s="111" t="s">
        <v>130</v>
      </c>
      <c r="C46" s="111" t="s">
        <v>130</v>
      </c>
      <c r="D46" s="112" t="s">
        <v>133</v>
      </c>
      <c r="E46" s="112" t="s">
        <v>132</v>
      </c>
      <c r="F46" s="112" t="s">
        <v>79</v>
      </c>
      <c r="G46" s="112" t="s">
        <v>80</v>
      </c>
      <c r="H46" s="112" t="s">
        <v>44</v>
      </c>
      <c r="I46" s="113" t="s">
        <v>121</v>
      </c>
      <c r="J46" s="114" t="s">
        <v>85</v>
      </c>
      <c r="K46" s="115">
        <v>5</v>
      </c>
      <c r="L46" s="117">
        <f>VLOOKUP(H46,'Prijzenblad P1 - OpoHvT'!$C$2:$H$10,6,FALSE)</f>
        <v>0</v>
      </c>
      <c r="M46" s="274">
        <v>1</v>
      </c>
      <c r="N46" s="117">
        <f t="shared" si="5"/>
        <v>0</v>
      </c>
      <c r="O46" s="2"/>
      <c r="P46" s="5"/>
      <c r="Q46" s="4"/>
    </row>
    <row r="47" spans="1:17" s="3" customFormat="1" ht="15" customHeight="1" outlineLevel="2">
      <c r="A47" s="227" t="s">
        <v>39</v>
      </c>
      <c r="B47" s="111" t="s">
        <v>130</v>
      </c>
      <c r="C47" s="111" t="s">
        <v>130</v>
      </c>
      <c r="D47" s="112" t="s">
        <v>133</v>
      </c>
      <c r="E47" s="112" t="s">
        <v>132</v>
      </c>
      <c r="F47" s="112" t="s">
        <v>79</v>
      </c>
      <c r="G47" s="112" t="s">
        <v>111</v>
      </c>
      <c r="H47" s="112" t="s">
        <v>40</v>
      </c>
      <c r="I47" s="113" t="s">
        <v>122</v>
      </c>
      <c r="J47" s="114" t="s">
        <v>85</v>
      </c>
      <c r="K47" s="115">
        <v>18</v>
      </c>
      <c r="L47" s="117">
        <f>VLOOKUP(H47,'Prijzenblad P1 - OpoHvT'!$C$2:$H$10,6,FALSE)</f>
        <v>0</v>
      </c>
      <c r="M47" s="274">
        <v>1</v>
      </c>
      <c r="N47" s="117">
        <f t="shared" si="5"/>
        <v>0</v>
      </c>
      <c r="O47" s="2"/>
      <c r="P47" s="5"/>
      <c r="Q47" s="4"/>
    </row>
    <row r="48" spans="1:17" s="3" customFormat="1" ht="15" customHeight="1" outlineLevel="2">
      <c r="A48" s="227" t="s">
        <v>39</v>
      </c>
      <c r="B48" s="111" t="s">
        <v>130</v>
      </c>
      <c r="C48" s="111" t="s">
        <v>130</v>
      </c>
      <c r="D48" s="112" t="s">
        <v>133</v>
      </c>
      <c r="E48" s="112" t="s">
        <v>132</v>
      </c>
      <c r="F48" s="112" t="s">
        <v>79</v>
      </c>
      <c r="G48" s="112" t="s">
        <v>136</v>
      </c>
      <c r="H48" s="112" t="s">
        <v>46</v>
      </c>
      <c r="I48" s="113" t="s">
        <v>124</v>
      </c>
      <c r="J48" s="114" t="s">
        <v>137</v>
      </c>
      <c r="K48" s="115">
        <v>78</v>
      </c>
      <c r="L48" s="117">
        <f>VLOOKUP(H48,'Prijzenblad P1 - OpoHvT'!$C$2:$H$10,6,FALSE)</f>
        <v>0</v>
      </c>
      <c r="M48" s="274">
        <v>1</v>
      </c>
      <c r="N48" s="117">
        <f t="shared" si="5"/>
        <v>0</v>
      </c>
      <c r="O48" s="2"/>
      <c r="P48" s="5"/>
      <c r="Q48" s="4"/>
    </row>
    <row r="49" spans="1:17" s="3" customFormat="1" ht="15" customHeight="1" outlineLevel="2">
      <c r="A49" s="227" t="s">
        <v>39</v>
      </c>
      <c r="B49" s="111" t="s">
        <v>130</v>
      </c>
      <c r="C49" s="111" t="s">
        <v>130</v>
      </c>
      <c r="D49" s="112" t="s">
        <v>133</v>
      </c>
      <c r="E49" s="112" t="s">
        <v>132</v>
      </c>
      <c r="F49" s="112" t="s">
        <v>79</v>
      </c>
      <c r="G49" s="112" t="s">
        <v>138</v>
      </c>
      <c r="H49" s="112" t="s">
        <v>47</v>
      </c>
      <c r="I49" s="113" t="s">
        <v>126</v>
      </c>
      <c r="J49" s="114" t="s">
        <v>110</v>
      </c>
      <c r="K49" s="115">
        <v>0</v>
      </c>
      <c r="L49" s="117">
        <f>VLOOKUP(H49,'Prijzenblad P1 - OpoHvT'!$C$2:$H$10,6,FALSE)</f>
        <v>0</v>
      </c>
      <c r="M49" s="274">
        <v>1</v>
      </c>
      <c r="N49" s="117">
        <f t="shared" si="5"/>
        <v>0</v>
      </c>
      <c r="O49" s="2"/>
      <c r="P49" s="5"/>
      <c r="Q49" s="4"/>
    </row>
    <row r="50" spans="1:17" s="3" customFormat="1" ht="15" customHeight="1" outlineLevel="2">
      <c r="A50" s="227" t="s">
        <v>39</v>
      </c>
      <c r="B50" s="111" t="s">
        <v>130</v>
      </c>
      <c r="C50" s="111" t="s">
        <v>130</v>
      </c>
      <c r="D50" s="112" t="s">
        <v>133</v>
      </c>
      <c r="E50" s="112" t="s">
        <v>132</v>
      </c>
      <c r="F50" s="112" t="s">
        <v>79</v>
      </c>
      <c r="G50" s="112" t="s">
        <v>115</v>
      </c>
      <c r="H50" s="112" t="s">
        <v>43</v>
      </c>
      <c r="I50" s="113" t="s">
        <v>128</v>
      </c>
      <c r="J50" s="114" t="s">
        <v>110</v>
      </c>
      <c r="K50" s="115">
        <v>7</v>
      </c>
      <c r="L50" s="117">
        <f>VLOOKUP(H50,'Prijzenblad P1 - OpoHvT'!$C$2:$H$10,6,FALSE)</f>
        <v>0</v>
      </c>
      <c r="M50" s="274">
        <v>1</v>
      </c>
      <c r="N50" s="117">
        <f t="shared" si="5"/>
        <v>0</v>
      </c>
      <c r="O50" s="2"/>
      <c r="P50" s="5"/>
      <c r="Q50" s="4"/>
    </row>
    <row r="51" spans="1:17" s="3" customFormat="1" ht="15" customHeight="1" outlineLevel="2">
      <c r="A51" s="227" t="s">
        <v>39</v>
      </c>
      <c r="B51" s="111" t="s">
        <v>130</v>
      </c>
      <c r="C51" s="111" t="s">
        <v>130</v>
      </c>
      <c r="D51" s="112" t="s">
        <v>133</v>
      </c>
      <c r="E51" s="112" t="s">
        <v>132</v>
      </c>
      <c r="F51" s="112" t="s">
        <v>79</v>
      </c>
      <c r="G51" s="112" t="s">
        <v>116</v>
      </c>
      <c r="H51" s="112" t="s">
        <v>41</v>
      </c>
      <c r="I51" s="113" t="s">
        <v>139</v>
      </c>
      <c r="J51" s="114" t="s">
        <v>94</v>
      </c>
      <c r="K51" s="115">
        <v>56</v>
      </c>
      <c r="L51" s="117">
        <f>VLOOKUP(H51,'Prijzenblad P1 - OpoHvT'!$C$2:$H$10,6,FALSE)</f>
        <v>0</v>
      </c>
      <c r="M51" s="274">
        <v>1</v>
      </c>
      <c r="N51" s="117">
        <f t="shared" si="5"/>
        <v>0</v>
      </c>
      <c r="O51" s="2"/>
      <c r="P51" s="5"/>
      <c r="Q51" s="4"/>
    </row>
    <row r="52" spans="1:17" s="3" customFormat="1" ht="15" customHeight="1" outlineLevel="2">
      <c r="A52" s="227" t="s">
        <v>39</v>
      </c>
      <c r="B52" s="111" t="s">
        <v>130</v>
      </c>
      <c r="C52" s="111" t="s">
        <v>130</v>
      </c>
      <c r="D52" s="112" t="s">
        <v>133</v>
      </c>
      <c r="E52" s="112" t="s">
        <v>132</v>
      </c>
      <c r="F52" s="112" t="s">
        <v>79</v>
      </c>
      <c r="G52" s="112" t="s">
        <v>115</v>
      </c>
      <c r="H52" s="112" t="s">
        <v>43</v>
      </c>
      <c r="I52" s="113" t="s">
        <v>140</v>
      </c>
      <c r="J52" s="114" t="s">
        <v>110</v>
      </c>
      <c r="K52" s="115">
        <v>7</v>
      </c>
      <c r="L52" s="117">
        <f>VLOOKUP(H52,'Prijzenblad P1 - OpoHvT'!$C$2:$H$10,6,FALSE)</f>
        <v>0</v>
      </c>
      <c r="M52" s="274">
        <v>1</v>
      </c>
      <c r="N52" s="117">
        <f t="shared" si="5"/>
        <v>0</v>
      </c>
      <c r="O52" s="2"/>
      <c r="P52" s="5"/>
      <c r="Q52" s="4"/>
    </row>
    <row r="53" spans="1:17" s="3" customFormat="1" ht="15" customHeight="1" outlineLevel="2">
      <c r="A53" s="227" t="s">
        <v>39</v>
      </c>
      <c r="B53" s="111" t="s">
        <v>130</v>
      </c>
      <c r="C53" s="111" t="s">
        <v>130</v>
      </c>
      <c r="D53" s="112" t="s">
        <v>133</v>
      </c>
      <c r="E53" s="112" t="s">
        <v>132</v>
      </c>
      <c r="F53" s="112" t="s">
        <v>79</v>
      </c>
      <c r="G53" s="112" t="s">
        <v>116</v>
      </c>
      <c r="H53" s="112" t="s">
        <v>41</v>
      </c>
      <c r="I53" s="113" t="s">
        <v>141</v>
      </c>
      <c r="J53" s="114" t="s">
        <v>94</v>
      </c>
      <c r="K53" s="115">
        <v>56</v>
      </c>
      <c r="L53" s="117">
        <f>VLOOKUP(H53,'Prijzenblad P1 - OpoHvT'!$C$2:$H$10,6,FALSE)</f>
        <v>0</v>
      </c>
      <c r="M53" s="274">
        <v>1</v>
      </c>
      <c r="N53" s="117">
        <f t="shared" si="5"/>
        <v>0</v>
      </c>
      <c r="O53" s="2"/>
      <c r="P53" s="5"/>
      <c r="Q53" s="4"/>
    </row>
    <row r="54" spans="1:17" s="3" customFormat="1" ht="15" customHeight="1" outlineLevel="2">
      <c r="A54" s="227" t="s">
        <v>39</v>
      </c>
      <c r="B54" s="111" t="s">
        <v>130</v>
      </c>
      <c r="C54" s="111" t="s">
        <v>130</v>
      </c>
      <c r="D54" s="112" t="s">
        <v>133</v>
      </c>
      <c r="E54" s="112" t="s">
        <v>132</v>
      </c>
      <c r="F54" s="112" t="s">
        <v>79</v>
      </c>
      <c r="G54" s="112" t="s">
        <v>142</v>
      </c>
      <c r="H54" s="112" t="s">
        <v>42</v>
      </c>
      <c r="I54" s="113" t="s">
        <v>143</v>
      </c>
      <c r="J54" s="114" t="s">
        <v>94</v>
      </c>
      <c r="K54" s="115">
        <v>39</v>
      </c>
      <c r="L54" s="117">
        <f>VLOOKUP(H54,'Prijzenblad P1 - OpoHvT'!$C$2:$H$10,6,FALSE)</f>
        <v>0</v>
      </c>
      <c r="M54" s="274">
        <v>1</v>
      </c>
      <c r="N54" s="117">
        <f t="shared" si="5"/>
        <v>0</v>
      </c>
      <c r="O54" s="2"/>
      <c r="P54" s="5"/>
      <c r="Q54" s="4"/>
    </row>
    <row r="55" spans="1:17" s="3" customFormat="1" ht="15" customHeight="1" outlineLevel="2">
      <c r="A55" s="227" t="s">
        <v>39</v>
      </c>
      <c r="B55" s="111" t="s">
        <v>130</v>
      </c>
      <c r="C55" s="111" t="s">
        <v>130</v>
      </c>
      <c r="D55" s="112" t="s">
        <v>133</v>
      </c>
      <c r="E55" s="112" t="s">
        <v>132</v>
      </c>
      <c r="F55" s="112" t="s">
        <v>79</v>
      </c>
      <c r="G55" s="112" t="s">
        <v>111</v>
      </c>
      <c r="H55" s="112" t="s">
        <v>40</v>
      </c>
      <c r="I55" s="113" t="s">
        <v>144</v>
      </c>
      <c r="J55" s="114" t="s">
        <v>85</v>
      </c>
      <c r="K55" s="115">
        <v>15</v>
      </c>
      <c r="L55" s="117">
        <f>VLOOKUP(H55,'Prijzenblad P1 - OpoHvT'!$C$2:$H$10,6,FALSE)</f>
        <v>0</v>
      </c>
      <c r="M55" s="274">
        <v>1</v>
      </c>
      <c r="N55" s="117">
        <f t="shared" si="5"/>
        <v>0</v>
      </c>
      <c r="O55" s="2"/>
      <c r="P55" s="5"/>
      <c r="Q55" s="4"/>
    </row>
    <row r="56" spans="1:17" s="3" customFormat="1" ht="15" customHeight="1" outlineLevel="2">
      <c r="A56" s="227" t="s">
        <v>39</v>
      </c>
      <c r="B56" s="111" t="s">
        <v>130</v>
      </c>
      <c r="C56" s="111" t="s">
        <v>130</v>
      </c>
      <c r="D56" s="112" t="s">
        <v>133</v>
      </c>
      <c r="E56" s="112" t="s">
        <v>132</v>
      </c>
      <c r="F56" s="112" t="s">
        <v>79</v>
      </c>
      <c r="G56" s="112" t="s">
        <v>145</v>
      </c>
      <c r="H56" s="112" t="s">
        <v>44</v>
      </c>
      <c r="I56" s="113" t="s">
        <v>146</v>
      </c>
      <c r="J56" s="114" t="s">
        <v>94</v>
      </c>
      <c r="K56" s="115">
        <v>39</v>
      </c>
      <c r="L56" s="117">
        <f>VLOOKUP(H56,'Prijzenblad P1 - OpoHvT'!$C$2:$H$10,6,FALSE)</f>
        <v>0</v>
      </c>
      <c r="M56" s="274">
        <v>1</v>
      </c>
      <c r="N56" s="117">
        <f t="shared" si="5"/>
        <v>0</v>
      </c>
      <c r="O56" s="2"/>
      <c r="P56" s="5"/>
      <c r="Q56" s="4"/>
    </row>
    <row r="57" spans="1:17" s="3" customFormat="1" ht="15" customHeight="1" outlineLevel="2">
      <c r="A57" s="227" t="s">
        <v>39</v>
      </c>
      <c r="B57" s="111" t="s">
        <v>130</v>
      </c>
      <c r="C57" s="111" t="s">
        <v>130</v>
      </c>
      <c r="D57" s="112" t="s">
        <v>133</v>
      </c>
      <c r="E57" s="112" t="s">
        <v>132</v>
      </c>
      <c r="F57" s="112" t="s">
        <v>79</v>
      </c>
      <c r="G57" s="112" t="s">
        <v>145</v>
      </c>
      <c r="H57" s="112" t="s">
        <v>44</v>
      </c>
      <c r="I57" s="113" t="s">
        <v>147</v>
      </c>
      <c r="J57" s="114" t="s">
        <v>85</v>
      </c>
      <c r="K57" s="115">
        <v>39</v>
      </c>
      <c r="L57" s="117">
        <f>VLOOKUP(H57,'Prijzenblad P1 - OpoHvT'!$C$2:$H$10,6,FALSE)</f>
        <v>0</v>
      </c>
      <c r="M57" s="274">
        <v>1</v>
      </c>
      <c r="N57" s="117">
        <f t="shared" si="5"/>
        <v>0</v>
      </c>
      <c r="O57" s="2"/>
      <c r="P57" s="5"/>
      <c r="Q57" s="4"/>
    </row>
    <row r="58" spans="1:17" s="3" customFormat="1" ht="15" customHeight="1" outlineLevel="2">
      <c r="A58" s="227" t="s">
        <v>39</v>
      </c>
      <c r="B58" s="111" t="s">
        <v>130</v>
      </c>
      <c r="C58" s="111" t="s">
        <v>130</v>
      </c>
      <c r="D58" s="112" t="s">
        <v>133</v>
      </c>
      <c r="E58" s="112" t="s">
        <v>132</v>
      </c>
      <c r="F58" s="112" t="s">
        <v>79</v>
      </c>
      <c r="G58" s="112" t="s">
        <v>148</v>
      </c>
      <c r="H58" s="112" t="s">
        <v>44</v>
      </c>
      <c r="I58" s="113" t="s">
        <v>149</v>
      </c>
      <c r="J58" s="114" t="s">
        <v>110</v>
      </c>
      <c r="K58" s="115">
        <v>247</v>
      </c>
      <c r="L58" s="117">
        <f>VLOOKUP(H58,'Prijzenblad P1 - OpoHvT'!$C$2:$H$10,6,FALSE)</f>
        <v>0</v>
      </c>
      <c r="M58" s="274">
        <v>1</v>
      </c>
      <c r="N58" s="117">
        <f t="shared" si="5"/>
        <v>0</v>
      </c>
      <c r="O58" s="2"/>
      <c r="P58" s="5"/>
      <c r="Q58" s="4"/>
    </row>
    <row r="59" spans="1:17" s="3" customFormat="1" ht="15" customHeight="1" outlineLevel="2">
      <c r="A59" s="227" t="s">
        <v>39</v>
      </c>
      <c r="B59" s="111" t="s">
        <v>130</v>
      </c>
      <c r="C59" s="111" t="s">
        <v>130</v>
      </c>
      <c r="D59" s="112" t="s">
        <v>133</v>
      </c>
      <c r="E59" s="112" t="s">
        <v>132</v>
      </c>
      <c r="F59" s="112" t="s">
        <v>79</v>
      </c>
      <c r="G59" s="112" t="s">
        <v>80</v>
      </c>
      <c r="H59" s="112" t="s">
        <v>44</v>
      </c>
      <c r="I59" s="113" t="s">
        <v>150</v>
      </c>
      <c r="J59" s="114" t="s">
        <v>85</v>
      </c>
      <c r="K59" s="115">
        <v>5</v>
      </c>
      <c r="L59" s="117">
        <f>VLOOKUP(H59,'Prijzenblad P1 - OpoHvT'!$C$2:$H$10,6,FALSE)</f>
        <v>0</v>
      </c>
      <c r="M59" s="274">
        <v>1</v>
      </c>
      <c r="N59" s="117">
        <f t="shared" si="5"/>
        <v>0</v>
      </c>
      <c r="O59" s="2"/>
      <c r="P59" s="5"/>
      <c r="Q59" s="4"/>
    </row>
    <row r="60" spans="1:17" s="3" customFormat="1" ht="15" customHeight="1" outlineLevel="2">
      <c r="A60" s="227" t="s">
        <v>39</v>
      </c>
      <c r="B60" s="111" t="s">
        <v>130</v>
      </c>
      <c r="C60" s="111" t="s">
        <v>130</v>
      </c>
      <c r="D60" s="112" t="s">
        <v>133</v>
      </c>
      <c r="E60" s="112" t="s">
        <v>132</v>
      </c>
      <c r="F60" s="112" t="s">
        <v>79</v>
      </c>
      <c r="G60" s="112" t="s">
        <v>151</v>
      </c>
      <c r="H60" s="112" t="s">
        <v>41</v>
      </c>
      <c r="I60" s="113" t="s">
        <v>152</v>
      </c>
      <c r="J60" s="114" t="s">
        <v>85</v>
      </c>
      <c r="K60" s="115">
        <v>35</v>
      </c>
      <c r="L60" s="117">
        <f>VLOOKUP(H60,'Prijzenblad P1 - OpoHvT'!$C$2:$H$10,6,FALSE)</f>
        <v>0</v>
      </c>
      <c r="M60" s="274">
        <v>1</v>
      </c>
      <c r="N60" s="117">
        <f>IF(L60=0,0,M60*L60*K60)</f>
        <v>0</v>
      </c>
      <c r="O60" s="2"/>
      <c r="P60" s="5"/>
      <c r="Q60" s="4"/>
    </row>
    <row r="61" spans="1:17" s="3" customFormat="1" ht="15" customHeight="1" outlineLevel="2">
      <c r="A61" s="227" t="s">
        <v>39</v>
      </c>
      <c r="B61" s="111" t="s">
        <v>130</v>
      </c>
      <c r="C61" s="111" t="s">
        <v>130</v>
      </c>
      <c r="D61" s="112" t="s">
        <v>133</v>
      </c>
      <c r="E61" s="112" t="s">
        <v>132</v>
      </c>
      <c r="F61" s="112" t="s">
        <v>79</v>
      </c>
      <c r="G61" s="112" t="s">
        <v>123</v>
      </c>
      <c r="H61" s="112" t="s">
        <v>41</v>
      </c>
      <c r="I61" s="113" t="s">
        <v>153</v>
      </c>
      <c r="J61" s="114" t="s">
        <v>94</v>
      </c>
      <c r="K61" s="115">
        <v>55</v>
      </c>
      <c r="L61" s="117">
        <f>VLOOKUP(H61,'Prijzenblad P1 - OpoHvT'!$C$2:$H$10,6,FALSE)</f>
        <v>0</v>
      </c>
      <c r="M61" s="274">
        <v>1</v>
      </c>
      <c r="N61" s="117">
        <f t="shared" si="5"/>
        <v>0</v>
      </c>
      <c r="O61" s="2"/>
      <c r="P61" s="5"/>
      <c r="Q61" s="4"/>
    </row>
    <row r="62" spans="1:17" s="3" customFormat="1" ht="15" customHeight="1" outlineLevel="2">
      <c r="A62" s="227" t="s">
        <v>39</v>
      </c>
      <c r="B62" s="111" t="s">
        <v>130</v>
      </c>
      <c r="C62" s="111" t="s">
        <v>130</v>
      </c>
      <c r="D62" s="112" t="s">
        <v>133</v>
      </c>
      <c r="E62" s="112" t="s">
        <v>132</v>
      </c>
      <c r="F62" s="112" t="s">
        <v>79</v>
      </c>
      <c r="G62" s="112" t="s">
        <v>154</v>
      </c>
      <c r="H62" s="112" t="s">
        <v>44</v>
      </c>
      <c r="I62" s="113" t="s">
        <v>155</v>
      </c>
      <c r="J62" s="114" t="s">
        <v>94</v>
      </c>
      <c r="K62" s="115">
        <v>160</v>
      </c>
      <c r="L62" s="117">
        <f>VLOOKUP(H62,'Prijzenblad P1 - OpoHvT'!$C$2:$H$10,6,FALSE)</f>
        <v>0</v>
      </c>
      <c r="M62" s="274">
        <v>1</v>
      </c>
      <c r="N62" s="117">
        <f t="shared" si="5"/>
        <v>0</v>
      </c>
      <c r="O62" s="2"/>
      <c r="P62" s="5"/>
      <c r="Q62" s="4"/>
    </row>
    <row r="63" spans="1:17" s="3" customFormat="1" ht="15" customHeight="1" outlineLevel="2">
      <c r="A63" s="227" t="s">
        <v>39</v>
      </c>
      <c r="B63" s="111" t="s">
        <v>130</v>
      </c>
      <c r="C63" s="111" t="s">
        <v>130</v>
      </c>
      <c r="D63" s="112" t="s">
        <v>133</v>
      </c>
      <c r="E63" s="112" t="s">
        <v>132</v>
      </c>
      <c r="F63" s="112" t="s">
        <v>79</v>
      </c>
      <c r="G63" s="112" t="s">
        <v>111</v>
      </c>
      <c r="H63" s="112" t="s">
        <v>40</v>
      </c>
      <c r="I63" s="113" t="s">
        <v>156</v>
      </c>
      <c r="J63" s="114" t="s">
        <v>85</v>
      </c>
      <c r="K63" s="115">
        <v>10</v>
      </c>
      <c r="L63" s="117">
        <f>VLOOKUP(H63,'Prijzenblad P1 - OpoHvT'!$C$2:$H$10,6,FALSE)</f>
        <v>0</v>
      </c>
      <c r="M63" s="274">
        <v>1</v>
      </c>
      <c r="N63" s="117">
        <f t="shared" si="5"/>
        <v>0</v>
      </c>
      <c r="O63" s="2"/>
      <c r="P63" s="5"/>
      <c r="Q63" s="4"/>
    </row>
    <row r="64" spans="1:17" s="3" customFormat="1" ht="15" customHeight="1" outlineLevel="2">
      <c r="A64" s="227" t="s">
        <v>39</v>
      </c>
      <c r="B64" s="111" t="s">
        <v>130</v>
      </c>
      <c r="C64" s="111" t="s">
        <v>130</v>
      </c>
      <c r="D64" s="112" t="s">
        <v>133</v>
      </c>
      <c r="E64" s="112" t="s">
        <v>132</v>
      </c>
      <c r="F64" s="112" t="s">
        <v>79</v>
      </c>
      <c r="G64" s="112" t="s">
        <v>109</v>
      </c>
      <c r="H64" s="112" t="s">
        <v>44</v>
      </c>
      <c r="I64" s="113" t="s">
        <v>157</v>
      </c>
      <c r="J64" s="114" t="s">
        <v>85</v>
      </c>
      <c r="K64" s="115">
        <v>72</v>
      </c>
      <c r="L64" s="117">
        <f>VLOOKUP(H64,'Prijzenblad P1 - OpoHvT'!$C$2:$H$10,6,FALSE)</f>
        <v>0</v>
      </c>
      <c r="M64" s="274">
        <v>1</v>
      </c>
      <c r="N64" s="117">
        <f t="shared" si="5"/>
        <v>0</v>
      </c>
      <c r="O64" s="2"/>
      <c r="P64" s="5"/>
      <c r="Q64" s="4"/>
    </row>
    <row r="65" spans="1:17" s="3" customFormat="1" ht="15" customHeight="1" outlineLevel="2">
      <c r="A65" s="227" t="s">
        <v>39</v>
      </c>
      <c r="B65" s="111" t="s">
        <v>130</v>
      </c>
      <c r="C65" s="111" t="s">
        <v>130</v>
      </c>
      <c r="D65" s="112" t="s">
        <v>133</v>
      </c>
      <c r="E65" s="112" t="s">
        <v>132</v>
      </c>
      <c r="F65" s="112" t="s">
        <v>79</v>
      </c>
      <c r="G65" s="112" t="s">
        <v>116</v>
      </c>
      <c r="H65" s="112" t="s">
        <v>41</v>
      </c>
      <c r="I65" s="113" t="s">
        <v>158</v>
      </c>
      <c r="J65" s="114" t="s">
        <v>85</v>
      </c>
      <c r="K65" s="115">
        <v>40</v>
      </c>
      <c r="L65" s="117">
        <f>VLOOKUP(H65,'Prijzenblad P1 - OpoHvT'!$C$2:$H$10,6,FALSE)</f>
        <v>0</v>
      </c>
      <c r="M65" s="274">
        <v>1</v>
      </c>
      <c r="N65" s="117">
        <f t="shared" ref="N65" si="6">IF(L65=0,0,M65*L65*K65)</f>
        <v>0</v>
      </c>
      <c r="O65" s="2"/>
      <c r="P65" s="5"/>
      <c r="Q65" s="4"/>
    </row>
    <row r="66" spans="1:17" s="3" customFormat="1" ht="15" customHeight="1" outlineLevel="2">
      <c r="A66" s="227" t="s">
        <v>39</v>
      </c>
      <c r="B66" s="111" t="s">
        <v>130</v>
      </c>
      <c r="C66" s="111" t="s">
        <v>130</v>
      </c>
      <c r="D66" s="112" t="s">
        <v>133</v>
      </c>
      <c r="E66" s="112" t="s">
        <v>132</v>
      </c>
      <c r="F66" s="112" t="s">
        <v>79</v>
      </c>
      <c r="G66" s="112" t="s">
        <v>116</v>
      </c>
      <c r="H66" s="112" t="s">
        <v>41</v>
      </c>
      <c r="I66" s="113" t="s">
        <v>159</v>
      </c>
      <c r="J66" s="114" t="s">
        <v>85</v>
      </c>
      <c r="K66" s="115">
        <v>54</v>
      </c>
      <c r="L66" s="117">
        <f>VLOOKUP(H66,'Prijzenblad P1 - OpoHvT'!$C$2:$H$10,6,FALSE)</f>
        <v>0</v>
      </c>
      <c r="M66" s="274">
        <v>1</v>
      </c>
      <c r="N66" s="117">
        <f t="shared" si="5"/>
        <v>0</v>
      </c>
      <c r="O66" s="2"/>
      <c r="P66" s="5"/>
      <c r="Q66" s="4"/>
    </row>
    <row r="67" spans="1:17" s="3" customFormat="1" ht="15" customHeight="1" outlineLevel="2">
      <c r="A67" s="227" t="s">
        <v>39</v>
      </c>
      <c r="B67" s="111" t="s">
        <v>130</v>
      </c>
      <c r="C67" s="111" t="s">
        <v>130</v>
      </c>
      <c r="D67" s="112" t="s">
        <v>133</v>
      </c>
      <c r="E67" s="112" t="s">
        <v>132</v>
      </c>
      <c r="F67" s="112" t="s">
        <v>79</v>
      </c>
      <c r="G67" s="112" t="s">
        <v>111</v>
      </c>
      <c r="H67" s="112" t="s">
        <v>40</v>
      </c>
      <c r="I67" s="113" t="s">
        <v>160</v>
      </c>
      <c r="J67" s="114" t="s">
        <v>85</v>
      </c>
      <c r="K67" s="115">
        <v>10</v>
      </c>
      <c r="L67" s="117">
        <f>VLOOKUP(H67,'Prijzenblad P1 - OpoHvT'!$C$2:$H$10,6,FALSE)</f>
        <v>0</v>
      </c>
      <c r="M67" s="274">
        <v>1</v>
      </c>
      <c r="N67" s="117">
        <f t="shared" si="5"/>
        <v>0</v>
      </c>
      <c r="O67" s="2"/>
      <c r="P67" s="5"/>
      <c r="Q67" s="4"/>
    </row>
    <row r="68" spans="1:17" s="3" customFormat="1" ht="15" customHeight="1" outlineLevel="1">
      <c r="A68" s="204"/>
      <c r="B68" s="205" t="s">
        <v>161</v>
      </c>
      <c r="C68" s="205"/>
      <c r="D68" s="206"/>
      <c r="E68" s="206"/>
      <c r="F68" s="206"/>
      <c r="G68" s="206"/>
      <c r="H68" s="206"/>
      <c r="I68" s="207"/>
      <c r="J68" s="208"/>
      <c r="K68" s="209">
        <f>SUM(K35:K67)</f>
        <v>1432</v>
      </c>
      <c r="L68" s="210"/>
      <c r="M68" s="211"/>
      <c r="N68" s="234">
        <f>SUM(N35:N67)</f>
        <v>0</v>
      </c>
      <c r="O68" s="2"/>
      <c r="P68" s="5"/>
      <c r="Q68" s="4"/>
    </row>
    <row r="69" spans="1:17" s="3" customFormat="1" ht="15" customHeight="1" outlineLevel="2">
      <c r="A69" s="227" t="s">
        <v>39</v>
      </c>
      <c r="B69" s="111" t="s">
        <v>162</v>
      </c>
      <c r="C69" s="111" t="s">
        <v>162</v>
      </c>
      <c r="D69" s="112" t="s">
        <v>163</v>
      </c>
      <c r="E69" s="112" t="s">
        <v>164</v>
      </c>
      <c r="F69" s="112" t="s">
        <v>79</v>
      </c>
      <c r="G69" s="231" t="s">
        <v>165</v>
      </c>
      <c r="H69" s="112" t="s">
        <v>44</v>
      </c>
      <c r="I69" s="232">
        <v>1</v>
      </c>
      <c r="J69" s="114" t="s">
        <v>166</v>
      </c>
      <c r="K69" s="233">
        <v>28.3</v>
      </c>
      <c r="L69" s="117">
        <f>VLOOKUP(H69,'Prijzenblad P1 - OpoHvT'!$C$2:$H$10,6,FALSE)</f>
        <v>0</v>
      </c>
      <c r="M69" s="274">
        <v>1</v>
      </c>
      <c r="N69" s="117">
        <f>IF(L69=0,0,M69*L69*K69)</f>
        <v>0</v>
      </c>
      <c r="O69" s="2"/>
      <c r="P69" s="5"/>
      <c r="Q69" s="4"/>
    </row>
    <row r="70" spans="1:17" s="3" customFormat="1" ht="15" customHeight="1" outlineLevel="2">
      <c r="A70" s="227" t="s">
        <v>39</v>
      </c>
      <c r="B70" s="111" t="s">
        <v>162</v>
      </c>
      <c r="C70" s="111" t="s">
        <v>162</v>
      </c>
      <c r="D70" s="112" t="s">
        <v>163</v>
      </c>
      <c r="E70" s="112" t="s">
        <v>164</v>
      </c>
      <c r="F70" s="112" t="s">
        <v>79</v>
      </c>
      <c r="G70" s="231" t="s">
        <v>167</v>
      </c>
      <c r="H70" s="112" t="s">
        <v>41</v>
      </c>
      <c r="I70" s="232">
        <v>2</v>
      </c>
      <c r="J70" s="114" t="s">
        <v>166</v>
      </c>
      <c r="K70" s="233">
        <v>55.4</v>
      </c>
      <c r="L70" s="117">
        <f>VLOOKUP(H70,'Prijzenblad P1 - OpoHvT'!$C$2:$H$10,6,FALSE)</f>
        <v>0</v>
      </c>
      <c r="M70" s="274">
        <v>1</v>
      </c>
      <c r="N70" s="117">
        <f>IF(L70=0,0,M70*L70*K70)</f>
        <v>0</v>
      </c>
      <c r="O70" s="2"/>
      <c r="P70" s="5"/>
      <c r="Q70" s="4"/>
    </row>
    <row r="71" spans="1:17" s="3" customFormat="1" ht="15" customHeight="1" outlineLevel="2">
      <c r="A71" s="227" t="s">
        <v>39</v>
      </c>
      <c r="B71" s="111" t="s">
        <v>162</v>
      </c>
      <c r="C71" s="111" t="s">
        <v>162</v>
      </c>
      <c r="D71" s="112" t="s">
        <v>168</v>
      </c>
      <c r="E71" s="112" t="s">
        <v>164</v>
      </c>
      <c r="F71" s="112" t="s">
        <v>79</v>
      </c>
      <c r="G71" s="231" t="s">
        <v>169</v>
      </c>
      <c r="H71" s="112" t="s">
        <v>43</v>
      </c>
      <c r="I71" s="232">
        <v>3</v>
      </c>
      <c r="J71" s="114" t="s">
        <v>91</v>
      </c>
      <c r="K71" s="233">
        <v>9.3000000000000007</v>
      </c>
      <c r="L71" s="117">
        <f>VLOOKUP(H71,'Prijzenblad P1 - OpoHvT'!$C$2:$H$10,6,FALSE)</f>
        <v>0</v>
      </c>
      <c r="M71" s="274">
        <v>1</v>
      </c>
      <c r="N71" s="117">
        <f t="shared" ref="N71:N101" si="7">IF(L71=0,0,M71*L71*K71)</f>
        <v>0</v>
      </c>
      <c r="O71" s="2"/>
      <c r="P71" s="5"/>
      <c r="Q71" s="4"/>
    </row>
    <row r="72" spans="1:17" s="3" customFormat="1" ht="15" customHeight="1" outlineLevel="2">
      <c r="A72" s="227" t="s">
        <v>39</v>
      </c>
      <c r="B72" s="111" t="s">
        <v>162</v>
      </c>
      <c r="C72" s="111" t="s">
        <v>162</v>
      </c>
      <c r="D72" s="112" t="s">
        <v>168</v>
      </c>
      <c r="E72" s="112" t="s">
        <v>164</v>
      </c>
      <c r="F72" s="112" t="s">
        <v>79</v>
      </c>
      <c r="G72" s="231" t="s">
        <v>170</v>
      </c>
      <c r="H72" s="112" t="s">
        <v>40</v>
      </c>
      <c r="I72" s="232">
        <v>4</v>
      </c>
      <c r="J72" s="114" t="s">
        <v>166</v>
      </c>
      <c r="K72" s="233">
        <v>25.1</v>
      </c>
      <c r="L72" s="117">
        <f>VLOOKUP(H72,'Prijzenblad P1 - OpoHvT'!$C$2:$H$10,6,FALSE)</f>
        <v>0</v>
      </c>
      <c r="M72" s="274">
        <v>1</v>
      </c>
      <c r="N72" s="117">
        <f t="shared" si="7"/>
        <v>0</v>
      </c>
      <c r="O72" s="2"/>
      <c r="P72" s="5"/>
      <c r="Q72" s="4"/>
    </row>
    <row r="73" spans="1:17" s="3" customFormat="1" ht="15" customHeight="1" outlineLevel="2">
      <c r="A73" s="227" t="s">
        <v>39</v>
      </c>
      <c r="B73" s="111" t="s">
        <v>162</v>
      </c>
      <c r="C73" s="111" t="s">
        <v>162</v>
      </c>
      <c r="D73" s="112" t="s">
        <v>168</v>
      </c>
      <c r="E73" s="112" t="s">
        <v>164</v>
      </c>
      <c r="F73" s="112" t="s">
        <v>79</v>
      </c>
      <c r="G73" s="231" t="s">
        <v>171</v>
      </c>
      <c r="H73" s="112" t="s">
        <v>41</v>
      </c>
      <c r="I73" s="232">
        <v>5</v>
      </c>
      <c r="J73" s="114" t="s">
        <v>166</v>
      </c>
      <c r="K73" s="233">
        <v>61.2</v>
      </c>
      <c r="L73" s="117">
        <f>VLOOKUP(H73,'Prijzenblad P1 - OpoHvT'!$C$2:$H$10,6,FALSE)</f>
        <v>0</v>
      </c>
      <c r="M73" s="274">
        <v>1</v>
      </c>
      <c r="N73" s="117">
        <f t="shared" si="7"/>
        <v>0</v>
      </c>
      <c r="O73" s="2"/>
      <c r="P73" s="5"/>
      <c r="Q73" s="4"/>
    </row>
    <row r="74" spans="1:17" s="3" customFormat="1" ht="15" customHeight="1" outlineLevel="2">
      <c r="A74" s="227" t="s">
        <v>39</v>
      </c>
      <c r="B74" s="111" t="s">
        <v>162</v>
      </c>
      <c r="C74" s="111" t="s">
        <v>162</v>
      </c>
      <c r="D74" s="112" t="s">
        <v>168</v>
      </c>
      <c r="E74" s="112" t="s">
        <v>164</v>
      </c>
      <c r="F74" s="112" t="s">
        <v>79</v>
      </c>
      <c r="G74" s="231" t="s">
        <v>172</v>
      </c>
      <c r="H74" s="112" t="s">
        <v>41</v>
      </c>
      <c r="I74" s="232">
        <v>6</v>
      </c>
      <c r="J74" s="114" t="s">
        <v>166</v>
      </c>
      <c r="K74" s="233">
        <v>61</v>
      </c>
      <c r="L74" s="117">
        <f>VLOOKUP(H74,'Prijzenblad P1 - OpoHvT'!$C$2:$H$10,6,FALSE)</f>
        <v>0</v>
      </c>
      <c r="M74" s="274">
        <v>1</v>
      </c>
      <c r="N74" s="117">
        <f t="shared" si="7"/>
        <v>0</v>
      </c>
      <c r="O74" s="2"/>
      <c r="P74" s="5"/>
      <c r="Q74" s="4"/>
    </row>
    <row r="75" spans="1:17" s="3" customFormat="1" ht="15" customHeight="1" outlineLevel="2">
      <c r="A75" s="227" t="s">
        <v>39</v>
      </c>
      <c r="B75" s="111" t="s">
        <v>162</v>
      </c>
      <c r="C75" s="111" t="s">
        <v>162</v>
      </c>
      <c r="D75" s="112" t="s">
        <v>168</v>
      </c>
      <c r="E75" s="112" t="s">
        <v>164</v>
      </c>
      <c r="F75" s="112" t="s">
        <v>79</v>
      </c>
      <c r="G75" s="231" t="s">
        <v>173</v>
      </c>
      <c r="H75" s="112" t="s">
        <v>1224</v>
      </c>
      <c r="I75" s="232">
        <v>7</v>
      </c>
      <c r="J75" s="114" t="s">
        <v>166</v>
      </c>
      <c r="K75" s="233">
        <v>66.900000000000006</v>
      </c>
      <c r="L75" s="117">
        <f>VLOOKUP(H75,'Prijzenblad P1 - OpoHvT'!$C$2:$H$10,6,FALSE)</f>
        <v>0</v>
      </c>
      <c r="M75" s="274">
        <v>1</v>
      </c>
      <c r="N75" s="117">
        <f t="shared" si="7"/>
        <v>0</v>
      </c>
      <c r="O75" s="2"/>
      <c r="P75" s="5"/>
      <c r="Q75" s="4"/>
    </row>
    <row r="76" spans="1:17" s="3" customFormat="1" ht="15" customHeight="1" outlineLevel="2">
      <c r="A76" s="227" t="s">
        <v>39</v>
      </c>
      <c r="B76" s="111" t="s">
        <v>162</v>
      </c>
      <c r="C76" s="111" t="s">
        <v>162</v>
      </c>
      <c r="D76" s="112" t="s">
        <v>168</v>
      </c>
      <c r="E76" s="112" t="s">
        <v>164</v>
      </c>
      <c r="F76" s="112" t="s">
        <v>79</v>
      </c>
      <c r="G76" s="231" t="s">
        <v>174</v>
      </c>
      <c r="H76" s="112" t="s">
        <v>47</v>
      </c>
      <c r="I76" s="232">
        <v>8</v>
      </c>
      <c r="J76" s="114" t="s">
        <v>166</v>
      </c>
      <c r="K76" s="233">
        <v>8.5</v>
      </c>
      <c r="L76" s="117">
        <f>VLOOKUP(H76,'Prijzenblad P1 - OpoHvT'!$C$2:$H$10,6,FALSE)</f>
        <v>0</v>
      </c>
      <c r="M76" s="274">
        <v>1</v>
      </c>
      <c r="N76" s="117">
        <f t="shared" si="7"/>
        <v>0</v>
      </c>
      <c r="O76" s="2"/>
      <c r="P76" s="5"/>
      <c r="Q76" s="4"/>
    </row>
    <row r="77" spans="1:17" s="3" customFormat="1" ht="15" customHeight="1" outlineLevel="2">
      <c r="A77" s="227" t="s">
        <v>39</v>
      </c>
      <c r="B77" s="111" t="s">
        <v>162</v>
      </c>
      <c r="C77" s="111" t="s">
        <v>162</v>
      </c>
      <c r="D77" s="112" t="s">
        <v>168</v>
      </c>
      <c r="E77" s="112" t="s">
        <v>164</v>
      </c>
      <c r="F77" s="112" t="s">
        <v>79</v>
      </c>
      <c r="G77" s="231" t="s">
        <v>175</v>
      </c>
      <c r="H77" s="112" t="s">
        <v>43</v>
      </c>
      <c r="I77" s="232">
        <v>9</v>
      </c>
      <c r="J77" s="114" t="s">
        <v>91</v>
      </c>
      <c r="K77" s="233">
        <v>8.3000000000000007</v>
      </c>
      <c r="L77" s="117">
        <f>VLOOKUP(H77,'Prijzenblad P1 - OpoHvT'!$C$2:$H$10,6,FALSE)</f>
        <v>0</v>
      </c>
      <c r="M77" s="274">
        <v>1</v>
      </c>
      <c r="N77" s="117">
        <f t="shared" si="7"/>
        <v>0</v>
      </c>
      <c r="O77" s="2"/>
      <c r="P77" s="5"/>
      <c r="Q77" s="4"/>
    </row>
    <row r="78" spans="1:17" s="3" customFormat="1" ht="15" customHeight="1" outlineLevel="2">
      <c r="A78" s="227" t="s">
        <v>39</v>
      </c>
      <c r="B78" s="111" t="s">
        <v>162</v>
      </c>
      <c r="C78" s="111" t="s">
        <v>162</v>
      </c>
      <c r="D78" s="112" t="s">
        <v>168</v>
      </c>
      <c r="E78" s="112" t="s">
        <v>164</v>
      </c>
      <c r="F78" s="112" t="s">
        <v>79</v>
      </c>
      <c r="G78" s="231" t="s">
        <v>176</v>
      </c>
      <c r="H78" s="112" t="s">
        <v>41</v>
      </c>
      <c r="I78" s="232">
        <v>10</v>
      </c>
      <c r="J78" s="114" t="s">
        <v>166</v>
      </c>
      <c r="K78" s="233">
        <v>59.4</v>
      </c>
      <c r="L78" s="117">
        <f>VLOOKUP(H78,'Prijzenblad P1 - OpoHvT'!$C$2:$H$10,6,FALSE)</f>
        <v>0</v>
      </c>
      <c r="M78" s="274">
        <v>1</v>
      </c>
      <c r="N78" s="117">
        <f t="shared" si="7"/>
        <v>0</v>
      </c>
      <c r="O78" s="2"/>
      <c r="P78" s="5"/>
      <c r="Q78" s="4"/>
    </row>
    <row r="79" spans="1:17" s="3" customFormat="1" ht="15" customHeight="1" outlineLevel="2">
      <c r="A79" s="227" t="s">
        <v>39</v>
      </c>
      <c r="B79" s="111" t="s">
        <v>162</v>
      </c>
      <c r="C79" s="111" t="s">
        <v>162</v>
      </c>
      <c r="D79" s="112" t="s">
        <v>168</v>
      </c>
      <c r="E79" s="112" t="s">
        <v>164</v>
      </c>
      <c r="F79" s="112" t="s">
        <v>79</v>
      </c>
      <c r="G79" s="231" t="s">
        <v>177</v>
      </c>
      <c r="H79" s="112" t="s">
        <v>1224</v>
      </c>
      <c r="I79" s="232">
        <v>11</v>
      </c>
      <c r="J79" s="114" t="s">
        <v>166</v>
      </c>
      <c r="K79" s="233">
        <v>129.80000000000001</v>
      </c>
      <c r="L79" s="117">
        <f>VLOOKUP(H79,'Prijzenblad P1 - OpoHvT'!$C$2:$H$10,6,FALSE)</f>
        <v>0</v>
      </c>
      <c r="M79" s="274">
        <v>1</v>
      </c>
      <c r="N79" s="117">
        <f t="shared" si="7"/>
        <v>0</v>
      </c>
      <c r="O79" s="2"/>
      <c r="P79" s="5"/>
      <c r="Q79" s="4"/>
    </row>
    <row r="80" spans="1:17" s="3" customFormat="1" ht="15" customHeight="1" outlineLevel="2">
      <c r="A80" s="227" t="s">
        <v>39</v>
      </c>
      <c r="B80" s="111" t="s">
        <v>162</v>
      </c>
      <c r="C80" s="111" t="s">
        <v>162</v>
      </c>
      <c r="D80" s="112" t="s">
        <v>168</v>
      </c>
      <c r="E80" s="112" t="s">
        <v>164</v>
      </c>
      <c r="F80" s="112" t="s">
        <v>79</v>
      </c>
      <c r="G80" s="231" t="s">
        <v>178</v>
      </c>
      <c r="H80" s="112" t="s">
        <v>46</v>
      </c>
      <c r="I80" s="232">
        <v>12</v>
      </c>
      <c r="J80" s="114" t="s">
        <v>166</v>
      </c>
      <c r="K80" s="233">
        <v>120.6</v>
      </c>
      <c r="L80" s="117">
        <f>VLOOKUP(H80,'Prijzenblad P1 - OpoHvT'!$C$2:$H$10,6,FALSE)</f>
        <v>0</v>
      </c>
      <c r="M80" s="274">
        <v>1</v>
      </c>
      <c r="N80" s="117">
        <f t="shared" si="7"/>
        <v>0</v>
      </c>
      <c r="O80" s="2"/>
      <c r="P80" s="5"/>
      <c r="Q80" s="4"/>
    </row>
    <row r="81" spans="1:17" s="3" customFormat="1" ht="15" customHeight="1" outlineLevel="2">
      <c r="A81" s="227" t="s">
        <v>39</v>
      </c>
      <c r="B81" s="111" t="s">
        <v>162</v>
      </c>
      <c r="C81" s="111" t="s">
        <v>162</v>
      </c>
      <c r="D81" s="112" t="s">
        <v>168</v>
      </c>
      <c r="E81" s="112" t="s">
        <v>164</v>
      </c>
      <c r="F81" s="112" t="s">
        <v>79</v>
      </c>
      <c r="G81" s="231" t="s">
        <v>179</v>
      </c>
      <c r="H81" s="112" t="s">
        <v>44</v>
      </c>
      <c r="I81" s="232">
        <v>13</v>
      </c>
      <c r="J81" s="114" t="s">
        <v>166</v>
      </c>
      <c r="K81" s="233">
        <v>152.5</v>
      </c>
      <c r="L81" s="117">
        <f>VLOOKUP(H81,'Prijzenblad P1 - OpoHvT'!$C$2:$H$10,6,FALSE)</f>
        <v>0</v>
      </c>
      <c r="M81" s="274">
        <v>1</v>
      </c>
      <c r="N81" s="117">
        <f t="shared" si="7"/>
        <v>0</v>
      </c>
      <c r="O81" s="2"/>
      <c r="P81" s="5"/>
      <c r="Q81" s="4"/>
    </row>
    <row r="82" spans="1:17" s="3" customFormat="1" ht="15" customHeight="1" outlineLevel="2">
      <c r="A82" s="227" t="s">
        <v>39</v>
      </c>
      <c r="B82" s="111" t="s">
        <v>162</v>
      </c>
      <c r="C82" s="111" t="s">
        <v>162</v>
      </c>
      <c r="D82" s="112" t="s">
        <v>168</v>
      </c>
      <c r="E82" s="112" t="s">
        <v>164</v>
      </c>
      <c r="F82" s="112" t="s">
        <v>79</v>
      </c>
      <c r="G82" s="231" t="s">
        <v>180</v>
      </c>
      <c r="H82" s="112" t="s">
        <v>40</v>
      </c>
      <c r="I82" s="232">
        <v>14</v>
      </c>
      <c r="J82" s="114" t="s">
        <v>166</v>
      </c>
      <c r="K82" s="233">
        <v>84.2</v>
      </c>
      <c r="L82" s="117">
        <f>VLOOKUP(H82,'Prijzenblad P1 - OpoHvT'!$C$2:$H$10,6,FALSE)</f>
        <v>0</v>
      </c>
      <c r="M82" s="274">
        <v>1</v>
      </c>
      <c r="N82" s="117">
        <f t="shared" si="7"/>
        <v>0</v>
      </c>
      <c r="O82" s="2"/>
      <c r="P82" s="5"/>
      <c r="Q82" s="4"/>
    </row>
    <row r="83" spans="1:17" s="3" customFormat="1" ht="15" customHeight="1" outlineLevel="2">
      <c r="A83" s="227" t="s">
        <v>39</v>
      </c>
      <c r="B83" s="111" t="s">
        <v>162</v>
      </c>
      <c r="C83" s="111" t="s">
        <v>162</v>
      </c>
      <c r="D83" s="112" t="s">
        <v>168</v>
      </c>
      <c r="E83" s="112" t="s">
        <v>164</v>
      </c>
      <c r="F83" s="112" t="s">
        <v>79</v>
      </c>
      <c r="G83" s="231" t="s">
        <v>181</v>
      </c>
      <c r="H83" s="112" t="s">
        <v>44</v>
      </c>
      <c r="I83" s="232">
        <v>15</v>
      </c>
      <c r="J83" s="114" t="s">
        <v>166</v>
      </c>
      <c r="K83" s="233">
        <v>23.8</v>
      </c>
      <c r="L83" s="117">
        <f>VLOOKUP(H83,'Prijzenblad P1 - OpoHvT'!$C$2:$H$10,6,FALSE)</f>
        <v>0</v>
      </c>
      <c r="M83" s="274">
        <v>1</v>
      </c>
      <c r="N83" s="117">
        <f t="shared" si="7"/>
        <v>0</v>
      </c>
      <c r="O83" s="2"/>
      <c r="P83" s="5"/>
      <c r="Q83" s="4"/>
    </row>
    <row r="84" spans="1:17" s="3" customFormat="1" ht="15" customHeight="1" outlineLevel="2">
      <c r="A84" s="227" t="s">
        <v>39</v>
      </c>
      <c r="B84" s="111" t="s">
        <v>162</v>
      </c>
      <c r="C84" s="111" t="s">
        <v>162</v>
      </c>
      <c r="D84" s="112" t="s">
        <v>168</v>
      </c>
      <c r="E84" s="112" t="s">
        <v>164</v>
      </c>
      <c r="F84" s="112" t="s">
        <v>79</v>
      </c>
      <c r="G84" s="231" t="s">
        <v>182</v>
      </c>
      <c r="H84" s="112" t="s">
        <v>43</v>
      </c>
      <c r="I84" s="232">
        <v>16</v>
      </c>
      <c r="J84" s="114" t="s">
        <v>91</v>
      </c>
      <c r="K84" s="233">
        <v>4</v>
      </c>
      <c r="L84" s="117">
        <f>VLOOKUP(H84,'Prijzenblad P1 - OpoHvT'!$C$2:$H$10,6,FALSE)</f>
        <v>0</v>
      </c>
      <c r="M84" s="274">
        <v>1</v>
      </c>
      <c r="N84" s="117">
        <f t="shared" si="7"/>
        <v>0</v>
      </c>
      <c r="O84" s="2"/>
      <c r="P84" s="5"/>
      <c r="Q84" s="4"/>
    </row>
    <row r="85" spans="1:17" s="3" customFormat="1" ht="15" customHeight="1" outlineLevel="2">
      <c r="A85" s="227" t="s">
        <v>39</v>
      </c>
      <c r="B85" s="111" t="s">
        <v>162</v>
      </c>
      <c r="C85" s="111" t="s">
        <v>162</v>
      </c>
      <c r="D85" s="112" t="s">
        <v>168</v>
      </c>
      <c r="E85" s="112" t="s">
        <v>164</v>
      </c>
      <c r="F85" s="112" t="s">
        <v>79</v>
      </c>
      <c r="G85" s="231" t="s">
        <v>86</v>
      </c>
      <c r="H85" s="112" t="s">
        <v>43</v>
      </c>
      <c r="I85" s="232">
        <v>17</v>
      </c>
      <c r="J85" s="114" t="s">
        <v>91</v>
      </c>
      <c r="K85" s="233">
        <v>2</v>
      </c>
      <c r="L85" s="117">
        <f>VLOOKUP(H85,'Prijzenblad P1 - OpoHvT'!$C$2:$H$10,6,FALSE)</f>
        <v>0</v>
      </c>
      <c r="M85" s="274">
        <v>1</v>
      </c>
      <c r="N85" s="117">
        <f t="shared" si="7"/>
        <v>0</v>
      </c>
      <c r="O85" s="2"/>
      <c r="P85" s="5"/>
      <c r="Q85" s="4"/>
    </row>
    <row r="86" spans="1:17" s="3" customFormat="1" ht="15" customHeight="1" outlineLevel="2">
      <c r="A86" s="227" t="s">
        <v>39</v>
      </c>
      <c r="B86" s="111" t="s">
        <v>162</v>
      </c>
      <c r="C86" s="111" t="s">
        <v>162</v>
      </c>
      <c r="D86" s="112" t="s">
        <v>168</v>
      </c>
      <c r="E86" s="112" t="s">
        <v>164</v>
      </c>
      <c r="F86" s="112" t="s">
        <v>79</v>
      </c>
      <c r="G86" s="231" t="s">
        <v>183</v>
      </c>
      <c r="H86" s="112" t="s">
        <v>43</v>
      </c>
      <c r="I86" s="232">
        <v>18</v>
      </c>
      <c r="J86" s="114" t="s">
        <v>91</v>
      </c>
      <c r="K86" s="233">
        <v>2</v>
      </c>
      <c r="L86" s="117">
        <f>VLOOKUP(H86,'Prijzenblad P1 - OpoHvT'!$C$2:$H$10,6,FALSE)</f>
        <v>0</v>
      </c>
      <c r="M86" s="274">
        <v>1</v>
      </c>
      <c r="N86" s="117">
        <f t="shared" si="7"/>
        <v>0</v>
      </c>
      <c r="O86" s="2"/>
      <c r="P86" s="5"/>
      <c r="Q86" s="4"/>
    </row>
    <row r="87" spans="1:17" s="3" customFormat="1" ht="15" customHeight="1" outlineLevel="2">
      <c r="A87" s="227" t="s">
        <v>39</v>
      </c>
      <c r="B87" s="111" t="s">
        <v>162</v>
      </c>
      <c r="C87" s="111" t="s">
        <v>162</v>
      </c>
      <c r="D87" s="112" t="s">
        <v>168</v>
      </c>
      <c r="E87" s="112" t="s">
        <v>164</v>
      </c>
      <c r="F87" s="112" t="s">
        <v>184</v>
      </c>
      <c r="G87" s="231" t="s">
        <v>185</v>
      </c>
      <c r="H87" s="112" t="s">
        <v>41</v>
      </c>
      <c r="I87" s="232">
        <v>19</v>
      </c>
      <c r="J87" s="114" t="s">
        <v>166</v>
      </c>
      <c r="K87" s="233">
        <v>57.4</v>
      </c>
      <c r="L87" s="117">
        <f>VLOOKUP(H87,'Prijzenblad P1 - OpoHvT'!$C$2:$H$10,6,FALSE)</f>
        <v>0</v>
      </c>
      <c r="M87" s="274">
        <v>1</v>
      </c>
      <c r="N87" s="117">
        <f t="shared" ref="N87:N98" si="8">IF(L87=0,0,M87*L87*K87)</f>
        <v>0</v>
      </c>
      <c r="O87" s="2"/>
      <c r="P87" s="5"/>
      <c r="Q87" s="4"/>
    </row>
    <row r="88" spans="1:17" s="3" customFormat="1" ht="15" customHeight="1" outlineLevel="2">
      <c r="A88" s="227" t="s">
        <v>39</v>
      </c>
      <c r="B88" s="111" t="s">
        <v>162</v>
      </c>
      <c r="C88" s="111" t="s">
        <v>162</v>
      </c>
      <c r="D88" s="112" t="s">
        <v>168</v>
      </c>
      <c r="E88" s="112" t="s">
        <v>164</v>
      </c>
      <c r="F88" s="112" t="s">
        <v>184</v>
      </c>
      <c r="G88" s="231" t="s">
        <v>186</v>
      </c>
      <c r="H88" s="112" t="s">
        <v>43</v>
      </c>
      <c r="I88" s="232">
        <v>20</v>
      </c>
      <c r="J88" s="114" t="s">
        <v>91</v>
      </c>
      <c r="K88" s="233">
        <v>9.4</v>
      </c>
      <c r="L88" s="117">
        <f>VLOOKUP(H88,'Prijzenblad P1 - OpoHvT'!$C$2:$H$10,6,FALSE)</f>
        <v>0</v>
      </c>
      <c r="M88" s="274">
        <v>1</v>
      </c>
      <c r="N88" s="117">
        <f t="shared" si="8"/>
        <v>0</v>
      </c>
      <c r="O88" s="2"/>
      <c r="P88" s="5"/>
      <c r="Q88" s="4"/>
    </row>
    <row r="89" spans="1:17" s="3" customFormat="1" ht="15" customHeight="1" outlineLevel="2">
      <c r="A89" s="227" t="s">
        <v>39</v>
      </c>
      <c r="B89" s="111" t="s">
        <v>162</v>
      </c>
      <c r="C89" s="111" t="s">
        <v>162</v>
      </c>
      <c r="D89" s="112" t="s">
        <v>168</v>
      </c>
      <c r="E89" s="112" t="s">
        <v>164</v>
      </c>
      <c r="F89" s="112" t="s">
        <v>184</v>
      </c>
      <c r="G89" s="231" t="s">
        <v>187</v>
      </c>
      <c r="H89" s="112" t="s">
        <v>41</v>
      </c>
      <c r="I89" s="232">
        <v>21</v>
      </c>
      <c r="J89" s="114" t="s">
        <v>166</v>
      </c>
      <c r="K89" s="233">
        <v>24.9</v>
      </c>
      <c r="L89" s="117">
        <f>VLOOKUP(H89,'Prijzenblad P1 - OpoHvT'!$C$2:$H$10,6,FALSE)</f>
        <v>0</v>
      </c>
      <c r="M89" s="274">
        <v>1</v>
      </c>
      <c r="N89" s="117">
        <f t="shared" si="8"/>
        <v>0</v>
      </c>
      <c r="O89" s="2"/>
      <c r="P89" s="5"/>
      <c r="Q89" s="4"/>
    </row>
    <row r="90" spans="1:17" s="3" customFormat="1" ht="15" customHeight="1" outlineLevel="2">
      <c r="A90" s="227" t="s">
        <v>39</v>
      </c>
      <c r="B90" s="111" t="s">
        <v>162</v>
      </c>
      <c r="C90" s="111" t="s">
        <v>162</v>
      </c>
      <c r="D90" s="112" t="s">
        <v>168</v>
      </c>
      <c r="E90" s="112" t="s">
        <v>164</v>
      </c>
      <c r="F90" s="112" t="s">
        <v>184</v>
      </c>
      <c r="G90" s="231" t="s">
        <v>123</v>
      </c>
      <c r="H90" s="112" t="s">
        <v>1224</v>
      </c>
      <c r="I90" s="232">
        <v>22</v>
      </c>
      <c r="J90" s="114" t="s">
        <v>166</v>
      </c>
      <c r="K90" s="233">
        <v>61</v>
      </c>
      <c r="L90" s="117">
        <f>VLOOKUP(H90,'Prijzenblad P1 - OpoHvT'!$C$2:$H$10,6,FALSE)</f>
        <v>0</v>
      </c>
      <c r="M90" s="274">
        <v>1</v>
      </c>
      <c r="N90" s="117">
        <f t="shared" si="8"/>
        <v>0</v>
      </c>
      <c r="O90" s="2"/>
      <c r="P90" s="5"/>
      <c r="Q90" s="4"/>
    </row>
    <row r="91" spans="1:17" s="3" customFormat="1" ht="15" customHeight="1" outlineLevel="2">
      <c r="A91" s="227" t="s">
        <v>39</v>
      </c>
      <c r="B91" s="111" t="s">
        <v>162</v>
      </c>
      <c r="C91" s="111" t="s">
        <v>162</v>
      </c>
      <c r="D91" s="112" t="s">
        <v>168</v>
      </c>
      <c r="E91" s="112" t="s">
        <v>164</v>
      </c>
      <c r="F91" s="112" t="s">
        <v>184</v>
      </c>
      <c r="G91" s="231" t="s">
        <v>123</v>
      </c>
      <c r="H91" s="112" t="s">
        <v>1224</v>
      </c>
      <c r="I91" s="232">
        <v>23</v>
      </c>
      <c r="J91" s="114" t="s">
        <v>166</v>
      </c>
      <c r="K91" s="233">
        <v>61</v>
      </c>
      <c r="L91" s="117">
        <f>VLOOKUP(H91,'Prijzenblad P1 - OpoHvT'!$C$2:$H$10,6,FALSE)</f>
        <v>0</v>
      </c>
      <c r="M91" s="274">
        <v>1</v>
      </c>
      <c r="N91" s="117">
        <f t="shared" si="8"/>
        <v>0</v>
      </c>
      <c r="O91" s="2"/>
      <c r="P91" s="5"/>
      <c r="Q91" s="4"/>
    </row>
    <row r="92" spans="1:17" s="3" customFormat="1" ht="15" customHeight="1" outlineLevel="2">
      <c r="A92" s="227" t="s">
        <v>39</v>
      </c>
      <c r="B92" s="111" t="s">
        <v>162</v>
      </c>
      <c r="C92" s="111" t="s">
        <v>162</v>
      </c>
      <c r="D92" s="112" t="s">
        <v>168</v>
      </c>
      <c r="E92" s="112" t="s">
        <v>164</v>
      </c>
      <c r="F92" s="112" t="s">
        <v>184</v>
      </c>
      <c r="G92" s="231" t="s">
        <v>123</v>
      </c>
      <c r="H92" s="112" t="s">
        <v>1224</v>
      </c>
      <c r="I92" s="232">
        <v>24</v>
      </c>
      <c r="J92" s="114" t="s">
        <v>166</v>
      </c>
      <c r="K92" s="233">
        <v>68</v>
      </c>
      <c r="L92" s="117">
        <f>VLOOKUP(H92,'Prijzenblad P1 - OpoHvT'!$C$2:$H$10,6,FALSE)</f>
        <v>0</v>
      </c>
      <c r="M92" s="274">
        <v>1</v>
      </c>
      <c r="N92" s="117">
        <f t="shared" si="8"/>
        <v>0</v>
      </c>
      <c r="O92" s="2"/>
      <c r="P92" s="5"/>
      <c r="Q92" s="4"/>
    </row>
    <row r="93" spans="1:17" s="3" customFormat="1" ht="15" customHeight="1" outlineLevel="2">
      <c r="A93" s="227" t="s">
        <v>39</v>
      </c>
      <c r="B93" s="111" t="s">
        <v>162</v>
      </c>
      <c r="C93" s="111" t="s">
        <v>162</v>
      </c>
      <c r="D93" s="112" t="s">
        <v>168</v>
      </c>
      <c r="E93" s="112" t="s">
        <v>164</v>
      </c>
      <c r="F93" s="112" t="s">
        <v>184</v>
      </c>
      <c r="G93" s="231" t="s">
        <v>174</v>
      </c>
      <c r="H93" s="112" t="s">
        <v>47</v>
      </c>
      <c r="I93" s="232">
        <v>25</v>
      </c>
      <c r="J93" s="114" t="s">
        <v>166</v>
      </c>
      <c r="K93" s="233">
        <v>8.5</v>
      </c>
      <c r="L93" s="117">
        <f>VLOOKUP(H93,'Prijzenblad P1 - OpoHvT'!$C$2:$H$10,6,FALSE)</f>
        <v>0</v>
      </c>
      <c r="M93" s="274">
        <v>1</v>
      </c>
      <c r="N93" s="117">
        <f t="shared" si="8"/>
        <v>0</v>
      </c>
      <c r="O93" s="2"/>
      <c r="P93" s="5"/>
      <c r="Q93" s="4"/>
    </row>
    <row r="94" spans="1:17" s="3" customFormat="1" ht="15" customHeight="1" outlineLevel="2">
      <c r="A94" s="227" t="s">
        <v>39</v>
      </c>
      <c r="B94" s="111" t="s">
        <v>162</v>
      </c>
      <c r="C94" s="111" t="s">
        <v>162</v>
      </c>
      <c r="D94" s="112" t="s">
        <v>168</v>
      </c>
      <c r="E94" s="112" t="s">
        <v>164</v>
      </c>
      <c r="F94" s="112" t="s">
        <v>184</v>
      </c>
      <c r="G94" s="231" t="s">
        <v>188</v>
      </c>
      <c r="H94" s="112" t="s">
        <v>43</v>
      </c>
      <c r="I94" s="232">
        <v>26</v>
      </c>
      <c r="J94" s="114" t="s">
        <v>91</v>
      </c>
      <c r="K94" s="233">
        <v>8.1</v>
      </c>
      <c r="L94" s="117">
        <f>VLOOKUP(H94,'Prijzenblad P1 - OpoHvT'!$C$2:$H$10,6,FALSE)</f>
        <v>0</v>
      </c>
      <c r="M94" s="274">
        <v>1</v>
      </c>
      <c r="N94" s="117">
        <f t="shared" si="8"/>
        <v>0</v>
      </c>
      <c r="O94" s="2"/>
      <c r="P94" s="5"/>
      <c r="Q94" s="4"/>
    </row>
    <row r="95" spans="1:17" s="3" customFormat="1" ht="15" customHeight="1" outlineLevel="2">
      <c r="A95" s="227" t="s">
        <v>39</v>
      </c>
      <c r="B95" s="111" t="s">
        <v>162</v>
      </c>
      <c r="C95" s="111" t="s">
        <v>162</v>
      </c>
      <c r="D95" s="112" t="s">
        <v>168</v>
      </c>
      <c r="E95" s="112" t="s">
        <v>164</v>
      </c>
      <c r="F95" s="112" t="s">
        <v>184</v>
      </c>
      <c r="G95" s="231" t="s">
        <v>109</v>
      </c>
      <c r="H95" s="112" t="s">
        <v>44</v>
      </c>
      <c r="I95" s="232">
        <v>27</v>
      </c>
      <c r="J95" s="114" t="s">
        <v>166</v>
      </c>
      <c r="K95" s="233">
        <v>15.6</v>
      </c>
      <c r="L95" s="117">
        <f>VLOOKUP(H95,'Prijzenblad P1 - OpoHvT'!$C$2:$H$10,6,FALSE)</f>
        <v>0</v>
      </c>
      <c r="M95" s="274">
        <v>1</v>
      </c>
      <c r="N95" s="117">
        <f t="shared" si="8"/>
        <v>0</v>
      </c>
      <c r="O95" s="2"/>
      <c r="P95" s="5"/>
      <c r="Q95" s="4"/>
    </row>
    <row r="96" spans="1:17" s="3" customFormat="1" ht="15" customHeight="1" outlineLevel="2">
      <c r="A96" s="227" t="s">
        <v>39</v>
      </c>
      <c r="B96" s="111" t="s">
        <v>162</v>
      </c>
      <c r="C96" s="111" t="s">
        <v>162</v>
      </c>
      <c r="D96" s="112" t="s">
        <v>168</v>
      </c>
      <c r="E96" s="112" t="s">
        <v>164</v>
      </c>
      <c r="F96" s="112" t="s">
        <v>184</v>
      </c>
      <c r="G96" s="231" t="s">
        <v>123</v>
      </c>
      <c r="H96" s="112" t="s">
        <v>41</v>
      </c>
      <c r="I96" s="232">
        <v>28</v>
      </c>
      <c r="J96" s="114" t="s">
        <v>166</v>
      </c>
      <c r="K96" s="233">
        <v>30.3</v>
      </c>
      <c r="L96" s="117">
        <f>VLOOKUP(H96,'Prijzenblad P1 - OpoHvT'!$C$2:$H$10,6,FALSE)</f>
        <v>0</v>
      </c>
      <c r="M96" s="274">
        <v>1</v>
      </c>
      <c r="N96" s="117">
        <f t="shared" si="8"/>
        <v>0</v>
      </c>
      <c r="O96" s="2"/>
      <c r="P96" s="5"/>
      <c r="Q96" s="4"/>
    </row>
    <row r="97" spans="1:17" s="3" customFormat="1" ht="15" customHeight="1" outlineLevel="2">
      <c r="A97" s="227" t="s">
        <v>39</v>
      </c>
      <c r="B97" s="111" t="s">
        <v>162</v>
      </c>
      <c r="C97" s="111" t="s">
        <v>162</v>
      </c>
      <c r="D97" s="112" t="s">
        <v>168</v>
      </c>
      <c r="E97" s="112" t="s">
        <v>164</v>
      </c>
      <c r="F97" s="112" t="s">
        <v>184</v>
      </c>
      <c r="G97" s="231" t="s">
        <v>123</v>
      </c>
      <c r="H97" s="112" t="s">
        <v>41</v>
      </c>
      <c r="I97" s="232">
        <v>29</v>
      </c>
      <c r="J97" s="114" t="s">
        <v>166</v>
      </c>
      <c r="K97" s="233">
        <v>58.8</v>
      </c>
      <c r="L97" s="117">
        <f>VLOOKUP(H97,'Prijzenblad P1 - OpoHvT'!$C$2:$H$10,6,FALSE)</f>
        <v>0</v>
      </c>
      <c r="M97" s="274">
        <v>1</v>
      </c>
      <c r="N97" s="117">
        <f t="shared" si="8"/>
        <v>0</v>
      </c>
      <c r="O97" s="2"/>
      <c r="P97" s="5"/>
      <c r="Q97" s="4"/>
    </row>
    <row r="98" spans="1:17" s="3" customFormat="1" ht="15" customHeight="1" outlineLevel="2">
      <c r="A98" s="227" t="s">
        <v>39</v>
      </c>
      <c r="B98" s="111" t="s">
        <v>162</v>
      </c>
      <c r="C98" s="111" t="s">
        <v>162</v>
      </c>
      <c r="D98" s="112" t="s">
        <v>168</v>
      </c>
      <c r="E98" s="112" t="s">
        <v>164</v>
      </c>
      <c r="F98" s="112" t="s">
        <v>184</v>
      </c>
      <c r="G98" s="231" t="s">
        <v>123</v>
      </c>
      <c r="H98" s="112" t="s">
        <v>41</v>
      </c>
      <c r="I98" s="232">
        <v>30</v>
      </c>
      <c r="J98" s="114" t="s">
        <v>166</v>
      </c>
      <c r="K98" s="233">
        <v>64.5</v>
      </c>
      <c r="L98" s="117">
        <f>VLOOKUP(H98,'Prijzenblad P1 - OpoHvT'!$C$2:$H$10,6,FALSE)</f>
        <v>0</v>
      </c>
      <c r="M98" s="274">
        <v>1</v>
      </c>
      <c r="N98" s="117">
        <f t="shared" si="8"/>
        <v>0</v>
      </c>
      <c r="O98" s="2"/>
      <c r="P98" s="5"/>
      <c r="Q98" s="4"/>
    </row>
    <row r="99" spans="1:17" s="3" customFormat="1" ht="15" customHeight="1" outlineLevel="2">
      <c r="A99" s="227" t="s">
        <v>39</v>
      </c>
      <c r="B99" s="111" t="s">
        <v>162</v>
      </c>
      <c r="C99" s="111" t="s">
        <v>162</v>
      </c>
      <c r="D99" s="112" t="s">
        <v>168</v>
      </c>
      <c r="E99" s="112" t="s">
        <v>164</v>
      </c>
      <c r="F99" s="112" t="s">
        <v>184</v>
      </c>
      <c r="G99" s="231" t="s">
        <v>189</v>
      </c>
      <c r="H99" s="112" t="s">
        <v>1224</v>
      </c>
      <c r="I99" s="232">
        <v>31</v>
      </c>
      <c r="J99" s="114" t="s">
        <v>166</v>
      </c>
      <c r="K99" s="233">
        <v>121.6</v>
      </c>
      <c r="L99" s="117">
        <f>VLOOKUP(H99,'Prijzenblad P1 - OpoHvT'!$C$2:$H$10,6,FALSE)</f>
        <v>0</v>
      </c>
      <c r="M99" s="274">
        <v>1</v>
      </c>
      <c r="N99" s="117">
        <f t="shared" si="7"/>
        <v>0</v>
      </c>
      <c r="O99" s="2"/>
      <c r="P99" s="5"/>
      <c r="Q99" s="4"/>
    </row>
    <row r="100" spans="1:17" s="3" customFormat="1" ht="15" customHeight="1" outlineLevel="2">
      <c r="A100" s="227" t="s">
        <v>39</v>
      </c>
      <c r="B100" s="111" t="s">
        <v>162</v>
      </c>
      <c r="C100" s="111" t="s">
        <v>162</v>
      </c>
      <c r="D100" s="112" t="s">
        <v>168</v>
      </c>
      <c r="E100" s="112" t="s">
        <v>164</v>
      </c>
      <c r="F100" s="112" t="s">
        <v>184</v>
      </c>
      <c r="G100" s="231" t="s">
        <v>190</v>
      </c>
      <c r="H100" s="112" t="s">
        <v>44</v>
      </c>
      <c r="I100" s="232">
        <v>32</v>
      </c>
      <c r="J100" s="114" t="s">
        <v>166</v>
      </c>
      <c r="K100" s="233">
        <v>27.4</v>
      </c>
      <c r="L100" s="117">
        <f>VLOOKUP(H100,'Prijzenblad P1 - OpoHvT'!$C$2:$H$10,6,FALSE)</f>
        <v>0</v>
      </c>
      <c r="M100" s="274">
        <v>1</v>
      </c>
      <c r="N100" s="117">
        <f>IF(L100=0,0,M100*L100*K100)</f>
        <v>0</v>
      </c>
      <c r="O100" s="2"/>
      <c r="P100" s="5"/>
      <c r="Q100" s="4"/>
    </row>
    <row r="101" spans="1:17" s="3" customFormat="1" ht="15" customHeight="1" outlineLevel="2">
      <c r="A101" s="227" t="s">
        <v>39</v>
      </c>
      <c r="B101" s="111" t="s">
        <v>162</v>
      </c>
      <c r="C101" s="111" t="s">
        <v>162</v>
      </c>
      <c r="D101" s="112" t="s">
        <v>168</v>
      </c>
      <c r="E101" s="112" t="s">
        <v>164</v>
      </c>
      <c r="F101" s="112" t="s">
        <v>184</v>
      </c>
      <c r="G101" s="231" t="s">
        <v>191</v>
      </c>
      <c r="H101" s="112" t="s">
        <v>44</v>
      </c>
      <c r="I101" s="232">
        <v>33</v>
      </c>
      <c r="J101" s="114" t="s">
        <v>166</v>
      </c>
      <c r="K101" s="233">
        <v>41.9</v>
      </c>
      <c r="L101" s="117">
        <f>VLOOKUP(H101,'Prijzenblad P1 - OpoHvT'!$C$2:$H$10,6,FALSE)</f>
        <v>0</v>
      </c>
      <c r="M101" s="274">
        <v>1</v>
      </c>
      <c r="N101" s="117">
        <f t="shared" si="7"/>
        <v>0</v>
      </c>
      <c r="O101" s="2"/>
      <c r="P101" s="5"/>
      <c r="Q101" s="4"/>
    </row>
    <row r="102" spans="1:17" s="213" customFormat="1" ht="15" customHeight="1" outlineLevel="1">
      <c r="A102" s="204"/>
      <c r="B102" s="205" t="s">
        <v>192</v>
      </c>
      <c r="C102" s="205"/>
      <c r="D102" s="206"/>
      <c r="E102" s="206"/>
      <c r="F102" s="206"/>
      <c r="G102" s="206"/>
      <c r="H102" s="206"/>
      <c r="I102" s="207"/>
      <c r="J102" s="208"/>
      <c r="K102" s="209">
        <f>SUM(K69:K101)</f>
        <v>1560.6999999999998</v>
      </c>
      <c r="L102" s="208"/>
      <c r="M102" s="211"/>
      <c r="N102" s="234">
        <f>SUM(N69:N101)</f>
        <v>0</v>
      </c>
      <c r="O102" s="2"/>
      <c r="P102" s="5"/>
      <c r="Q102" s="212"/>
    </row>
    <row r="103" spans="1:17" s="3" customFormat="1" ht="15" customHeight="1" outlineLevel="2">
      <c r="A103" s="227" t="s">
        <v>39</v>
      </c>
      <c r="B103" s="111" t="s">
        <v>193</v>
      </c>
      <c r="C103" s="111" t="s">
        <v>193</v>
      </c>
      <c r="D103" s="112" t="s">
        <v>194</v>
      </c>
      <c r="E103" s="112" t="s">
        <v>195</v>
      </c>
      <c r="F103" s="112" t="s">
        <v>79</v>
      </c>
      <c r="G103" s="112" t="s">
        <v>80</v>
      </c>
      <c r="H103" s="112" t="s">
        <v>44</v>
      </c>
      <c r="I103" s="113" t="s">
        <v>81</v>
      </c>
      <c r="J103" s="114" t="s">
        <v>85</v>
      </c>
      <c r="K103" s="115">
        <v>5</v>
      </c>
      <c r="L103" s="117">
        <f>VLOOKUP(H103,'Prijzenblad P1 - OpoHvT'!$C$2:$H$10,6,FALSE)</f>
        <v>0</v>
      </c>
      <c r="M103" s="274">
        <v>1</v>
      </c>
      <c r="N103" s="117">
        <f>IF(L103=0,0,M103*L103*K103)</f>
        <v>0</v>
      </c>
      <c r="O103" s="2"/>
      <c r="P103" s="5"/>
      <c r="Q103" s="4"/>
    </row>
    <row r="104" spans="1:17" s="3" customFormat="1" ht="15" customHeight="1" outlineLevel="2">
      <c r="A104" s="227" t="s">
        <v>39</v>
      </c>
      <c r="B104" s="111" t="s">
        <v>193</v>
      </c>
      <c r="C104" s="111" t="s">
        <v>193</v>
      </c>
      <c r="D104" s="112" t="s">
        <v>194</v>
      </c>
      <c r="E104" s="112" t="s">
        <v>195</v>
      </c>
      <c r="F104" s="112" t="s">
        <v>79</v>
      </c>
      <c r="G104" s="112" t="s">
        <v>116</v>
      </c>
      <c r="H104" s="112" t="s">
        <v>41</v>
      </c>
      <c r="I104" s="113" t="s">
        <v>84</v>
      </c>
      <c r="J104" s="114" t="s">
        <v>196</v>
      </c>
      <c r="K104" s="115">
        <v>52</v>
      </c>
      <c r="L104" s="117">
        <f>VLOOKUP(H104,'Prijzenblad P1 - OpoHvT'!$C$2:$H$10,6,FALSE)</f>
        <v>0</v>
      </c>
      <c r="M104" s="274">
        <v>1</v>
      </c>
      <c r="N104" s="117">
        <f t="shared" ref="N104:N132" si="9">IF(L104=0,0,M104*L104*K104)</f>
        <v>0</v>
      </c>
      <c r="O104" s="2"/>
      <c r="P104" s="5"/>
      <c r="Q104" s="4"/>
    </row>
    <row r="105" spans="1:17" s="3" customFormat="1" ht="15" customHeight="1" outlineLevel="2">
      <c r="A105" s="227" t="s">
        <v>39</v>
      </c>
      <c r="B105" s="111" t="s">
        <v>193</v>
      </c>
      <c r="C105" s="111" t="s">
        <v>197</v>
      </c>
      <c r="D105" s="112" t="s">
        <v>194</v>
      </c>
      <c r="E105" s="112" t="s">
        <v>195</v>
      </c>
      <c r="F105" s="112" t="s">
        <v>79</v>
      </c>
      <c r="G105" s="112" t="s">
        <v>116</v>
      </c>
      <c r="H105" s="112" t="s">
        <v>45</v>
      </c>
      <c r="I105" s="113" t="s">
        <v>87</v>
      </c>
      <c r="J105" s="114" t="s">
        <v>198</v>
      </c>
      <c r="K105" s="115">
        <v>63</v>
      </c>
      <c r="L105" s="117">
        <f>VLOOKUP(H105,'Prijzenblad P1 - OpoHvT'!$C$2:$H$10,6,FALSE)</f>
        <v>0</v>
      </c>
      <c r="M105" s="274">
        <v>1</v>
      </c>
      <c r="N105" s="117">
        <f t="shared" si="9"/>
        <v>0</v>
      </c>
      <c r="O105" s="2"/>
      <c r="P105" s="5"/>
      <c r="Q105" s="4"/>
    </row>
    <row r="106" spans="1:17" s="3" customFormat="1" ht="15" customHeight="1" outlineLevel="2">
      <c r="A106" s="227" t="s">
        <v>39</v>
      </c>
      <c r="B106" s="111" t="s">
        <v>193</v>
      </c>
      <c r="C106" s="111" t="s">
        <v>197</v>
      </c>
      <c r="D106" s="112" t="s">
        <v>194</v>
      </c>
      <c r="E106" s="112" t="s">
        <v>195</v>
      </c>
      <c r="F106" s="112" t="s">
        <v>79</v>
      </c>
      <c r="G106" s="112" t="s">
        <v>116</v>
      </c>
      <c r="H106" s="112" t="s">
        <v>45</v>
      </c>
      <c r="I106" s="113" t="s">
        <v>199</v>
      </c>
      <c r="J106" s="114" t="s">
        <v>198</v>
      </c>
      <c r="K106" s="115">
        <v>56</v>
      </c>
      <c r="L106" s="117">
        <f>VLOOKUP(H106,'Prijzenblad P1 - OpoHvT'!$C$2:$H$10,6,FALSE)</f>
        <v>0</v>
      </c>
      <c r="M106" s="274">
        <v>1</v>
      </c>
      <c r="N106" s="117">
        <f t="shared" si="9"/>
        <v>0</v>
      </c>
      <c r="O106" s="2"/>
      <c r="P106" s="5"/>
      <c r="Q106" s="4"/>
    </row>
    <row r="107" spans="1:17" s="3" customFormat="1" ht="15" customHeight="1" outlineLevel="2">
      <c r="A107" s="227" t="s">
        <v>39</v>
      </c>
      <c r="B107" s="111" t="s">
        <v>193</v>
      </c>
      <c r="C107" s="111" t="s">
        <v>197</v>
      </c>
      <c r="D107" s="112" t="s">
        <v>194</v>
      </c>
      <c r="E107" s="112" t="s">
        <v>195</v>
      </c>
      <c r="F107" s="112" t="s">
        <v>79</v>
      </c>
      <c r="G107" s="112" t="s">
        <v>116</v>
      </c>
      <c r="H107" s="112" t="s">
        <v>45</v>
      </c>
      <c r="I107" s="113" t="s">
        <v>90</v>
      </c>
      <c r="J107" s="114" t="s">
        <v>198</v>
      </c>
      <c r="K107" s="115">
        <v>56</v>
      </c>
      <c r="L107" s="117">
        <f>VLOOKUP(H107,'Prijzenblad P1 - OpoHvT'!$C$2:$H$10,6,FALSE)</f>
        <v>0</v>
      </c>
      <c r="M107" s="274">
        <v>1</v>
      </c>
      <c r="N107" s="117">
        <f t="shared" si="9"/>
        <v>0</v>
      </c>
      <c r="O107" s="2"/>
      <c r="P107" s="5"/>
      <c r="Q107" s="4"/>
    </row>
    <row r="108" spans="1:17" s="3" customFormat="1" ht="15" customHeight="1" outlineLevel="2">
      <c r="A108" s="227" t="s">
        <v>39</v>
      </c>
      <c r="B108" s="111" t="s">
        <v>193</v>
      </c>
      <c r="C108" s="111" t="s">
        <v>193</v>
      </c>
      <c r="D108" s="112" t="s">
        <v>194</v>
      </c>
      <c r="E108" s="112" t="s">
        <v>195</v>
      </c>
      <c r="F108" s="112" t="s">
        <v>79</v>
      </c>
      <c r="G108" s="112" t="s">
        <v>116</v>
      </c>
      <c r="H108" s="112" t="s">
        <v>41</v>
      </c>
      <c r="I108" s="113" t="s">
        <v>93</v>
      </c>
      <c r="J108" s="114" t="s">
        <v>196</v>
      </c>
      <c r="K108" s="115">
        <v>51</v>
      </c>
      <c r="L108" s="117">
        <f>VLOOKUP(H108,'Prijzenblad P1 - OpoHvT'!$C$2:$H$10,6,FALSE)</f>
        <v>0</v>
      </c>
      <c r="M108" s="274">
        <v>1</v>
      </c>
      <c r="N108" s="117">
        <f t="shared" si="9"/>
        <v>0</v>
      </c>
      <c r="O108" s="2"/>
      <c r="P108" s="5"/>
      <c r="Q108" s="4"/>
    </row>
    <row r="109" spans="1:17" s="3" customFormat="1" ht="15" customHeight="1" outlineLevel="2">
      <c r="A109" s="227" t="s">
        <v>39</v>
      </c>
      <c r="B109" s="111" t="s">
        <v>193</v>
      </c>
      <c r="C109" s="111" t="s">
        <v>193</v>
      </c>
      <c r="D109" s="112" t="s">
        <v>194</v>
      </c>
      <c r="E109" s="112" t="s">
        <v>195</v>
      </c>
      <c r="F109" s="112" t="s">
        <v>79</v>
      </c>
      <c r="G109" s="112" t="s">
        <v>115</v>
      </c>
      <c r="H109" s="112" t="s">
        <v>43</v>
      </c>
      <c r="I109" s="113" t="s">
        <v>95</v>
      </c>
      <c r="J109" s="114" t="s">
        <v>198</v>
      </c>
      <c r="K109" s="115">
        <v>5</v>
      </c>
      <c r="L109" s="117">
        <f>VLOOKUP(H109,'Prijzenblad P1 - OpoHvT'!$C$2:$H$10,6,FALSE)</f>
        <v>0</v>
      </c>
      <c r="M109" s="274">
        <v>1</v>
      </c>
      <c r="N109" s="117">
        <f t="shared" si="9"/>
        <v>0</v>
      </c>
      <c r="O109" s="2"/>
      <c r="P109" s="5"/>
      <c r="Q109" s="4"/>
    </row>
    <row r="110" spans="1:17" s="3" customFormat="1" ht="15" customHeight="1" outlineLevel="2">
      <c r="A110" s="227" t="s">
        <v>39</v>
      </c>
      <c r="B110" s="111" t="s">
        <v>193</v>
      </c>
      <c r="C110" s="111" t="s">
        <v>193</v>
      </c>
      <c r="D110" s="112" t="s">
        <v>194</v>
      </c>
      <c r="E110" s="112" t="s">
        <v>195</v>
      </c>
      <c r="F110" s="112" t="s">
        <v>79</v>
      </c>
      <c r="G110" s="112" t="s">
        <v>109</v>
      </c>
      <c r="H110" s="112" t="s">
        <v>44</v>
      </c>
      <c r="I110" s="113" t="s">
        <v>96</v>
      </c>
      <c r="J110" s="114" t="s">
        <v>200</v>
      </c>
      <c r="K110" s="115">
        <v>61</v>
      </c>
      <c r="L110" s="117">
        <f>VLOOKUP(H110,'Prijzenblad P1 - OpoHvT'!$C$2:$H$10,6,FALSE)</f>
        <v>0</v>
      </c>
      <c r="M110" s="274">
        <v>1</v>
      </c>
      <c r="N110" s="117">
        <f t="shared" si="9"/>
        <v>0</v>
      </c>
      <c r="O110" s="2"/>
      <c r="P110" s="5"/>
      <c r="Q110" s="4"/>
    </row>
    <row r="111" spans="1:17" s="3" customFormat="1" ht="15" customHeight="1" outlineLevel="2">
      <c r="A111" s="227" t="s">
        <v>39</v>
      </c>
      <c r="B111" s="111" t="s">
        <v>193</v>
      </c>
      <c r="C111" s="111" t="s">
        <v>193</v>
      </c>
      <c r="D111" s="112" t="s">
        <v>194</v>
      </c>
      <c r="E111" s="112" t="s">
        <v>195</v>
      </c>
      <c r="F111" s="112" t="s">
        <v>79</v>
      </c>
      <c r="G111" s="112" t="s">
        <v>115</v>
      </c>
      <c r="H111" s="112" t="s">
        <v>43</v>
      </c>
      <c r="I111" s="113" t="s">
        <v>98</v>
      </c>
      <c r="J111" s="114" t="s">
        <v>110</v>
      </c>
      <c r="K111" s="115">
        <v>5</v>
      </c>
      <c r="L111" s="117">
        <f>VLOOKUP(H111,'Prijzenblad P1 - OpoHvT'!$C$2:$H$10,6,FALSE)</f>
        <v>0</v>
      </c>
      <c r="M111" s="274">
        <v>1</v>
      </c>
      <c r="N111" s="117">
        <f t="shared" si="9"/>
        <v>0</v>
      </c>
      <c r="O111" s="2"/>
      <c r="P111" s="5"/>
      <c r="Q111" s="4"/>
    </row>
    <row r="112" spans="1:17" s="3" customFormat="1" ht="15" customHeight="1" outlineLevel="2">
      <c r="A112" s="227" t="s">
        <v>39</v>
      </c>
      <c r="B112" s="111" t="s">
        <v>193</v>
      </c>
      <c r="C112" s="111" t="s">
        <v>193</v>
      </c>
      <c r="D112" s="112" t="s">
        <v>194</v>
      </c>
      <c r="E112" s="112" t="s">
        <v>195</v>
      </c>
      <c r="F112" s="112" t="s">
        <v>79</v>
      </c>
      <c r="G112" s="112" t="s">
        <v>115</v>
      </c>
      <c r="H112" s="112" t="s">
        <v>43</v>
      </c>
      <c r="I112" s="113" t="s">
        <v>99</v>
      </c>
      <c r="J112" s="114" t="s">
        <v>110</v>
      </c>
      <c r="K112" s="115">
        <v>5</v>
      </c>
      <c r="L112" s="117">
        <f>VLOOKUP(H112,'Prijzenblad P1 - OpoHvT'!$C$2:$H$10,6,FALSE)</f>
        <v>0</v>
      </c>
      <c r="M112" s="274">
        <v>1</v>
      </c>
      <c r="N112" s="117">
        <f t="shared" si="9"/>
        <v>0</v>
      </c>
      <c r="O112" s="2"/>
      <c r="P112" s="5"/>
      <c r="Q112" s="4"/>
    </row>
    <row r="113" spans="1:17" s="3" customFormat="1" ht="15" customHeight="1" outlineLevel="2">
      <c r="A113" s="227" t="s">
        <v>39</v>
      </c>
      <c r="B113" s="111" t="s">
        <v>193</v>
      </c>
      <c r="C113" s="111" t="s">
        <v>193</v>
      </c>
      <c r="D113" s="112" t="s">
        <v>194</v>
      </c>
      <c r="E113" s="112" t="s">
        <v>195</v>
      </c>
      <c r="F113" s="112" t="s">
        <v>79</v>
      </c>
      <c r="G113" s="112" t="s">
        <v>116</v>
      </c>
      <c r="H113" s="112" t="s">
        <v>1224</v>
      </c>
      <c r="I113" s="113" t="s">
        <v>101</v>
      </c>
      <c r="J113" s="114" t="s">
        <v>198</v>
      </c>
      <c r="K113" s="115">
        <v>81</v>
      </c>
      <c r="L113" s="117">
        <f>VLOOKUP(H113,'Prijzenblad P1 - OpoHvT'!$C$2:$H$10,6,FALSE)</f>
        <v>0</v>
      </c>
      <c r="M113" s="274">
        <v>1</v>
      </c>
      <c r="N113" s="117">
        <f t="shared" si="9"/>
        <v>0</v>
      </c>
      <c r="O113" s="2"/>
      <c r="P113" s="5"/>
      <c r="Q113" s="4"/>
    </row>
    <row r="114" spans="1:17" s="3" customFormat="1" ht="15" customHeight="1" outlineLevel="2">
      <c r="A114" s="227" t="s">
        <v>39</v>
      </c>
      <c r="B114" s="111" t="s">
        <v>193</v>
      </c>
      <c r="C114" s="111" t="s">
        <v>193</v>
      </c>
      <c r="D114" s="112" t="s">
        <v>194</v>
      </c>
      <c r="E114" s="112" t="s">
        <v>195</v>
      </c>
      <c r="F114" s="112" t="s">
        <v>79</v>
      </c>
      <c r="G114" s="112" t="s">
        <v>116</v>
      </c>
      <c r="H114" s="112" t="s">
        <v>1224</v>
      </c>
      <c r="I114" s="113" t="s">
        <v>119</v>
      </c>
      <c r="J114" s="114" t="s">
        <v>196</v>
      </c>
      <c r="K114" s="115">
        <v>56</v>
      </c>
      <c r="L114" s="117">
        <f>VLOOKUP(H114,'Prijzenblad P1 - OpoHvT'!$C$2:$H$10,6,FALSE)</f>
        <v>0</v>
      </c>
      <c r="M114" s="274">
        <v>1</v>
      </c>
      <c r="N114" s="117">
        <f t="shared" si="9"/>
        <v>0</v>
      </c>
      <c r="O114" s="2"/>
      <c r="P114" s="5"/>
      <c r="Q114" s="4"/>
    </row>
    <row r="115" spans="1:17" s="3" customFormat="1" ht="15" customHeight="1" outlineLevel="2">
      <c r="A115" s="227" t="s">
        <v>39</v>
      </c>
      <c r="B115" s="111" t="s">
        <v>193</v>
      </c>
      <c r="C115" s="111" t="s">
        <v>193</v>
      </c>
      <c r="D115" s="112" t="s">
        <v>194</v>
      </c>
      <c r="E115" s="112" t="s">
        <v>195</v>
      </c>
      <c r="F115" s="112" t="s">
        <v>79</v>
      </c>
      <c r="G115" s="112" t="s">
        <v>116</v>
      </c>
      <c r="H115" s="112" t="s">
        <v>1224</v>
      </c>
      <c r="I115" s="113" t="s">
        <v>120</v>
      </c>
      <c r="J115" s="114" t="s">
        <v>196</v>
      </c>
      <c r="K115" s="115">
        <v>56</v>
      </c>
      <c r="L115" s="117">
        <f>VLOOKUP(H115,'Prijzenblad P1 - OpoHvT'!$C$2:$H$10,6,FALSE)</f>
        <v>0</v>
      </c>
      <c r="M115" s="274">
        <v>1</v>
      </c>
      <c r="N115" s="117">
        <f t="shared" si="9"/>
        <v>0</v>
      </c>
      <c r="O115" s="2"/>
      <c r="P115" s="5"/>
      <c r="Q115" s="4"/>
    </row>
    <row r="116" spans="1:17" s="3" customFormat="1" ht="15" customHeight="1" outlineLevel="2">
      <c r="A116" s="227" t="s">
        <v>39</v>
      </c>
      <c r="B116" s="111" t="s">
        <v>193</v>
      </c>
      <c r="C116" s="111" t="s">
        <v>193</v>
      </c>
      <c r="D116" s="112" t="s">
        <v>194</v>
      </c>
      <c r="E116" s="112" t="s">
        <v>195</v>
      </c>
      <c r="F116" s="112" t="s">
        <v>79</v>
      </c>
      <c r="G116" s="112" t="s">
        <v>116</v>
      </c>
      <c r="H116" s="112" t="s">
        <v>1224</v>
      </c>
      <c r="I116" s="113" t="s">
        <v>121</v>
      </c>
      <c r="J116" s="114" t="s">
        <v>196</v>
      </c>
      <c r="K116" s="115">
        <v>56</v>
      </c>
      <c r="L116" s="117">
        <f>VLOOKUP(H116,'Prijzenblad P1 - OpoHvT'!$C$2:$H$10,6,FALSE)</f>
        <v>0</v>
      </c>
      <c r="M116" s="274">
        <v>1</v>
      </c>
      <c r="N116" s="117">
        <f t="shared" si="9"/>
        <v>0</v>
      </c>
      <c r="O116" s="2"/>
      <c r="P116" s="5"/>
      <c r="Q116" s="4"/>
    </row>
    <row r="117" spans="1:17" s="3" customFormat="1" ht="15" customHeight="1" outlineLevel="2">
      <c r="A117" s="227" t="s">
        <v>39</v>
      </c>
      <c r="B117" s="111" t="s">
        <v>193</v>
      </c>
      <c r="C117" s="111" t="s">
        <v>193</v>
      </c>
      <c r="D117" s="112" t="s">
        <v>194</v>
      </c>
      <c r="E117" s="112" t="s">
        <v>195</v>
      </c>
      <c r="F117" s="112" t="s">
        <v>79</v>
      </c>
      <c r="G117" s="112" t="s">
        <v>116</v>
      </c>
      <c r="H117" s="112" t="s">
        <v>41</v>
      </c>
      <c r="I117" s="113" t="s">
        <v>122</v>
      </c>
      <c r="J117" s="114" t="s">
        <v>196</v>
      </c>
      <c r="K117" s="115">
        <v>56</v>
      </c>
      <c r="L117" s="117">
        <f>VLOOKUP(H117,'Prijzenblad P1 - OpoHvT'!$C$2:$H$10,6,FALSE)</f>
        <v>0</v>
      </c>
      <c r="M117" s="274">
        <v>1</v>
      </c>
      <c r="N117" s="117">
        <f t="shared" si="9"/>
        <v>0</v>
      </c>
      <c r="O117" s="2"/>
      <c r="P117" s="5"/>
      <c r="Q117" s="4"/>
    </row>
    <row r="118" spans="1:17" s="3" customFormat="1" ht="15" customHeight="1" outlineLevel="2">
      <c r="A118" s="227" t="s">
        <v>39</v>
      </c>
      <c r="B118" s="111" t="s">
        <v>193</v>
      </c>
      <c r="C118" s="111" t="s">
        <v>193</v>
      </c>
      <c r="D118" s="112" t="s">
        <v>194</v>
      </c>
      <c r="E118" s="112" t="s">
        <v>195</v>
      </c>
      <c r="F118" s="112" t="s">
        <v>79</v>
      </c>
      <c r="G118" s="112" t="s">
        <v>201</v>
      </c>
      <c r="H118" s="112" t="s">
        <v>40</v>
      </c>
      <c r="I118" s="113" t="s">
        <v>124</v>
      </c>
      <c r="J118" s="114" t="s">
        <v>196</v>
      </c>
      <c r="K118" s="115">
        <v>23</v>
      </c>
      <c r="L118" s="117">
        <f>VLOOKUP(H118,'Prijzenblad P1 - OpoHvT'!$C$2:$H$10,6,FALSE)</f>
        <v>0</v>
      </c>
      <c r="M118" s="274">
        <v>1</v>
      </c>
      <c r="N118" s="117">
        <f t="shared" si="9"/>
        <v>0</v>
      </c>
      <c r="O118" s="2"/>
      <c r="P118" s="5"/>
      <c r="Q118" s="4"/>
    </row>
    <row r="119" spans="1:17" s="3" customFormat="1" ht="15" customHeight="1" outlineLevel="2">
      <c r="A119" s="227" t="s">
        <v>39</v>
      </c>
      <c r="B119" s="111" t="s">
        <v>193</v>
      </c>
      <c r="C119" s="111" t="s">
        <v>193</v>
      </c>
      <c r="D119" s="112" t="s">
        <v>194</v>
      </c>
      <c r="E119" s="112" t="s">
        <v>195</v>
      </c>
      <c r="F119" s="112" t="s">
        <v>79</v>
      </c>
      <c r="G119" s="112" t="s">
        <v>109</v>
      </c>
      <c r="H119" s="112" t="s">
        <v>44</v>
      </c>
      <c r="I119" s="113" t="s">
        <v>202</v>
      </c>
      <c r="J119" s="114" t="s">
        <v>198</v>
      </c>
      <c r="K119" s="115">
        <v>87</v>
      </c>
      <c r="L119" s="117">
        <f>VLOOKUP(H119,'Prijzenblad P1 - OpoHvT'!$C$2:$H$10,6,FALSE)</f>
        <v>0</v>
      </c>
      <c r="M119" s="274">
        <v>1</v>
      </c>
      <c r="N119" s="117">
        <f t="shared" si="9"/>
        <v>0</v>
      </c>
      <c r="O119" s="2"/>
      <c r="P119" s="5"/>
      <c r="Q119" s="4"/>
    </row>
    <row r="120" spans="1:17" s="3" customFormat="1" ht="15" customHeight="1" outlineLevel="2">
      <c r="A120" s="227" t="s">
        <v>39</v>
      </c>
      <c r="B120" s="111" t="s">
        <v>193</v>
      </c>
      <c r="C120" s="111" t="s">
        <v>193</v>
      </c>
      <c r="D120" s="112" t="s">
        <v>194</v>
      </c>
      <c r="E120" s="112" t="s">
        <v>195</v>
      </c>
      <c r="F120" s="112" t="s">
        <v>79</v>
      </c>
      <c r="G120" s="112" t="s">
        <v>203</v>
      </c>
      <c r="H120" s="112" t="s">
        <v>41</v>
      </c>
      <c r="I120" s="113" t="s">
        <v>140</v>
      </c>
      <c r="J120" s="114" t="s">
        <v>85</v>
      </c>
      <c r="K120" s="115">
        <v>143</v>
      </c>
      <c r="L120" s="117">
        <f>VLOOKUP(H120,'Prijzenblad P1 - OpoHvT'!$C$2:$H$10,6,FALSE)</f>
        <v>0</v>
      </c>
      <c r="M120" s="274">
        <v>1</v>
      </c>
      <c r="N120" s="117">
        <f t="shared" si="9"/>
        <v>0</v>
      </c>
      <c r="O120" s="2"/>
      <c r="P120" s="5"/>
      <c r="Q120" s="4"/>
    </row>
    <row r="121" spans="1:17" s="3" customFormat="1" ht="15" customHeight="1" outlineLevel="2">
      <c r="A121" s="227" t="s">
        <v>39</v>
      </c>
      <c r="B121" s="111" t="s">
        <v>193</v>
      </c>
      <c r="C121" s="111" t="s">
        <v>193</v>
      </c>
      <c r="D121" s="112" t="s">
        <v>194</v>
      </c>
      <c r="E121" s="112" t="s">
        <v>195</v>
      </c>
      <c r="F121" s="112" t="s">
        <v>79</v>
      </c>
      <c r="G121" s="112" t="s">
        <v>80</v>
      </c>
      <c r="H121" s="112" t="s">
        <v>44</v>
      </c>
      <c r="I121" s="113" t="s">
        <v>141</v>
      </c>
      <c r="J121" s="114" t="s">
        <v>204</v>
      </c>
      <c r="K121" s="115">
        <v>20</v>
      </c>
      <c r="L121" s="117">
        <f>VLOOKUP(H121,'Prijzenblad P1 - OpoHvT'!$C$2:$H$10,6,FALSE)</f>
        <v>0</v>
      </c>
      <c r="M121" s="274">
        <v>1</v>
      </c>
      <c r="N121" s="117">
        <f t="shared" si="9"/>
        <v>0</v>
      </c>
      <c r="O121" s="2"/>
      <c r="P121" s="5"/>
      <c r="Q121" s="4"/>
    </row>
    <row r="122" spans="1:17" s="3" customFormat="1" ht="15" customHeight="1" outlineLevel="2">
      <c r="A122" s="227" t="s">
        <v>39</v>
      </c>
      <c r="B122" s="111" t="s">
        <v>193</v>
      </c>
      <c r="C122" s="111" t="s">
        <v>193</v>
      </c>
      <c r="D122" s="112" t="s">
        <v>194</v>
      </c>
      <c r="E122" s="112" t="s">
        <v>195</v>
      </c>
      <c r="F122" s="112" t="s">
        <v>79</v>
      </c>
      <c r="G122" s="112" t="s">
        <v>115</v>
      </c>
      <c r="H122" s="112" t="s">
        <v>43</v>
      </c>
      <c r="I122" s="113" t="s">
        <v>143</v>
      </c>
      <c r="J122" s="114" t="s">
        <v>198</v>
      </c>
      <c r="K122" s="115">
        <v>8.5</v>
      </c>
      <c r="L122" s="117">
        <f>VLOOKUP(H122,'Prijzenblad P1 - OpoHvT'!$C$2:$H$10,6,FALSE)</f>
        <v>0</v>
      </c>
      <c r="M122" s="274">
        <v>1</v>
      </c>
      <c r="N122" s="117">
        <f t="shared" si="9"/>
        <v>0</v>
      </c>
      <c r="O122" s="2"/>
      <c r="P122" s="5"/>
      <c r="Q122" s="4"/>
    </row>
    <row r="123" spans="1:17" s="3" customFormat="1" ht="15" customHeight="1" outlineLevel="2">
      <c r="A123" s="227" t="s">
        <v>39</v>
      </c>
      <c r="B123" s="111" t="s">
        <v>193</v>
      </c>
      <c r="C123" s="111" t="s">
        <v>193</v>
      </c>
      <c r="D123" s="112" t="s">
        <v>194</v>
      </c>
      <c r="E123" s="112" t="s">
        <v>195</v>
      </c>
      <c r="F123" s="112" t="s">
        <v>79</v>
      </c>
      <c r="G123" s="112" t="s">
        <v>111</v>
      </c>
      <c r="H123" s="112" t="s">
        <v>41</v>
      </c>
      <c r="I123" s="113" t="s">
        <v>205</v>
      </c>
      <c r="J123" s="114" t="s">
        <v>85</v>
      </c>
      <c r="K123" s="115">
        <v>14</v>
      </c>
      <c r="L123" s="117">
        <f>VLOOKUP(H123,'Prijzenblad P1 - OpoHvT'!$C$2:$H$10,6,FALSE)</f>
        <v>0</v>
      </c>
      <c r="M123" s="274">
        <v>1</v>
      </c>
      <c r="N123" s="117">
        <f t="shared" si="9"/>
        <v>0</v>
      </c>
      <c r="O123" s="2"/>
      <c r="P123" s="5"/>
      <c r="Q123" s="4"/>
    </row>
    <row r="124" spans="1:17" s="3" customFormat="1" ht="15" customHeight="1" outlineLevel="2">
      <c r="A124" s="227" t="s">
        <v>39</v>
      </c>
      <c r="B124" s="111" t="s">
        <v>193</v>
      </c>
      <c r="C124" s="111" t="s">
        <v>193</v>
      </c>
      <c r="D124" s="112" t="s">
        <v>194</v>
      </c>
      <c r="E124" s="112" t="s">
        <v>195</v>
      </c>
      <c r="F124" s="112" t="s">
        <v>79</v>
      </c>
      <c r="G124" s="112" t="s">
        <v>206</v>
      </c>
      <c r="H124" s="112" t="s">
        <v>41</v>
      </c>
      <c r="I124" s="113" t="s">
        <v>207</v>
      </c>
      <c r="J124" s="114" t="s">
        <v>208</v>
      </c>
      <c r="K124" s="115">
        <v>50</v>
      </c>
      <c r="L124" s="117">
        <f>VLOOKUP(H124,'Prijzenblad P1 - OpoHvT'!$C$2:$H$10,6,FALSE)</f>
        <v>0</v>
      </c>
      <c r="M124" s="274">
        <v>1</v>
      </c>
      <c r="N124" s="117">
        <f t="shared" si="9"/>
        <v>0</v>
      </c>
      <c r="O124" s="2"/>
      <c r="P124" s="5"/>
      <c r="Q124" s="4"/>
    </row>
    <row r="125" spans="1:17" s="3" customFormat="1" ht="15" customHeight="1" outlineLevel="2">
      <c r="A125" s="227" t="s">
        <v>39</v>
      </c>
      <c r="B125" s="111" t="s">
        <v>193</v>
      </c>
      <c r="C125" s="111" t="s">
        <v>193</v>
      </c>
      <c r="D125" s="112" t="s">
        <v>194</v>
      </c>
      <c r="E125" s="112" t="s">
        <v>195</v>
      </c>
      <c r="F125" s="112" t="s">
        <v>79</v>
      </c>
      <c r="G125" s="112" t="s">
        <v>209</v>
      </c>
      <c r="H125" s="112" t="s">
        <v>40</v>
      </c>
      <c r="I125" s="113" t="s">
        <v>146</v>
      </c>
      <c r="J125" s="114" t="s">
        <v>85</v>
      </c>
      <c r="K125" s="115">
        <v>20</v>
      </c>
      <c r="L125" s="117">
        <f>VLOOKUP(H125,'Prijzenblad P1 - OpoHvT'!$C$2:$H$10,6,FALSE)</f>
        <v>0</v>
      </c>
      <c r="M125" s="274">
        <v>1</v>
      </c>
      <c r="N125" s="117">
        <f t="shared" si="9"/>
        <v>0</v>
      </c>
      <c r="O125" s="2"/>
      <c r="P125" s="5"/>
      <c r="Q125" s="4"/>
    </row>
    <row r="126" spans="1:17" s="3" customFormat="1" ht="15" customHeight="1" outlineLevel="2">
      <c r="A126" s="227" t="s">
        <v>39</v>
      </c>
      <c r="B126" s="111" t="s">
        <v>193</v>
      </c>
      <c r="C126" s="111" t="s">
        <v>193</v>
      </c>
      <c r="D126" s="112" t="s">
        <v>194</v>
      </c>
      <c r="E126" s="112" t="s">
        <v>195</v>
      </c>
      <c r="F126" s="112" t="s">
        <v>79</v>
      </c>
      <c r="G126" s="112" t="s">
        <v>210</v>
      </c>
      <c r="H126" s="112" t="s">
        <v>40</v>
      </c>
      <c r="I126" s="113" t="s">
        <v>147</v>
      </c>
      <c r="J126" s="114" t="s">
        <v>85</v>
      </c>
      <c r="K126" s="115">
        <v>10</v>
      </c>
      <c r="L126" s="117">
        <f>VLOOKUP(H126,'Prijzenblad P1 - OpoHvT'!$C$2:$H$10,6,FALSE)</f>
        <v>0</v>
      </c>
      <c r="M126" s="274">
        <v>1</v>
      </c>
      <c r="N126" s="117">
        <f t="shared" si="9"/>
        <v>0</v>
      </c>
      <c r="O126" s="2"/>
      <c r="P126" s="5"/>
      <c r="Q126" s="4"/>
    </row>
    <row r="127" spans="1:17" s="3" customFormat="1" ht="15" customHeight="1" outlineLevel="2">
      <c r="A127" s="227" t="s">
        <v>39</v>
      </c>
      <c r="B127" s="111" t="s">
        <v>193</v>
      </c>
      <c r="C127" s="111" t="s">
        <v>193</v>
      </c>
      <c r="D127" s="112" t="s">
        <v>194</v>
      </c>
      <c r="E127" s="112" t="s">
        <v>195</v>
      </c>
      <c r="F127" s="112" t="s">
        <v>79</v>
      </c>
      <c r="G127" s="112" t="s">
        <v>211</v>
      </c>
      <c r="H127" s="112" t="s">
        <v>40</v>
      </c>
      <c r="I127" s="113" t="s">
        <v>149</v>
      </c>
      <c r="J127" s="114" t="s">
        <v>85</v>
      </c>
      <c r="K127" s="115">
        <v>15</v>
      </c>
      <c r="L127" s="117">
        <f>VLOOKUP(H127,'Prijzenblad P1 - OpoHvT'!$C$2:$H$10,6,FALSE)</f>
        <v>0</v>
      </c>
      <c r="M127" s="274">
        <v>1</v>
      </c>
      <c r="N127" s="117">
        <f t="shared" si="9"/>
        <v>0</v>
      </c>
      <c r="O127" s="2"/>
      <c r="P127" s="5"/>
      <c r="Q127" s="4"/>
    </row>
    <row r="128" spans="1:17" s="3" customFormat="1" ht="15" customHeight="1" outlineLevel="2">
      <c r="A128" s="227" t="s">
        <v>39</v>
      </c>
      <c r="B128" s="111" t="s">
        <v>193</v>
      </c>
      <c r="C128" s="111" t="s">
        <v>193</v>
      </c>
      <c r="D128" s="112" t="s">
        <v>194</v>
      </c>
      <c r="E128" s="112" t="s">
        <v>195</v>
      </c>
      <c r="F128" s="112" t="s">
        <v>79</v>
      </c>
      <c r="G128" s="112" t="s">
        <v>212</v>
      </c>
      <c r="H128" s="112" t="s">
        <v>44</v>
      </c>
      <c r="I128" s="113" t="s">
        <v>150</v>
      </c>
      <c r="J128" s="114" t="s">
        <v>85</v>
      </c>
      <c r="K128" s="115">
        <v>6</v>
      </c>
      <c r="L128" s="117">
        <f>VLOOKUP(H128,'Prijzenblad P1 - OpoHvT'!$C$2:$H$10,6,FALSE)</f>
        <v>0</v>
      </c>
      <c r="M128" s="274">
        <v>1</v>
      </c>
      <c r="N128" s="117">
        <f t="shared" si="9"/>
        <v>0</v>
      </c>
      <c r="O128" s="2"/>
      <c r="P128" s="5"/>
      <c r="Q128" s="4"/>
    </row>
    <row r="129" spans="1:17" s="3" customFormat="1" ht="15" customHeight="1" outlineLevel="2">
      <c r="A129" s="227" t="s">
        <v>39</v>
      </c>
      <c r="B129" s="111" t="s">
        <v>193</v>
      </c>
      <c r="C129" s="111" t="s">
        <v>193</v>
      </c>
      <c r="D129" s="112" t="s">
        <v>194</v>
      </c>
      <c r="E129" s="112" t="s">
        <v>195</v>
      </c>
      <c r="F129" s="112" t="s">
        <v>79</v>
      </c>
      <c r="G129" s="112" t="s">
        <v>151</v>
      </c>
      <c r="H129" s="112" t="s">
        <v>41</v>
      </c>
      <c r="I129" s="113" t="s">
        <v>152</v>
      </c>
      <c r="J129" s="114" t="s">
        <v>85</v>
      </c>
      <c r="K129" s="115">
        <v>30</v>
      </c>
      <c r="L129" s="117">
        <f>VLOOKUP(H129,'Prijzenblad P1 - OpoHvT'!$C$2:$H$10,6,FALSE)</f>
        <v>0</v>
      </c>
      <c r="M129" s="274">
        <v>1</v>
      </c>
      <c r="N129" s="117">
        <f t="shared" si="9"/>
        <v>0</v>
      </c>
      <c r="O129" s="2"/>
      <c r="P129" s="5"/>
      <c r="Q129" s="4"/>
    </row>
    <row r="130" spans="1:17" s="3" customFormat="1" ht="15" customHeight="1" outlineLevel="2">
      <c r="A130" s="227" t="s">
        <v>39</v>
      </c>
      <c r="B130" s="111" t="s">
        <v>193</v>
      </c>
      <c r="C130" s="111" t="s">
        <v>193</v>
      </c>
      <c r="D130" s="112" t="s">
        <v>194</v>
      </c>
      <c r="E130" s="112" t="s">
        <v>195</v>
      </c>
      <c r="F130" s="112" t="s">
        <v>79</v>
      </c>
      <c r="G130" s="112" t="s">
        <v>116</v>
      </c>
      <c r="H130" s="112" t="s">
        <v>41</v>
      </c>
      <c r="I130" s="113" t="s">
        <v>153</v>
      </c>
      <c r="J130" s="114" t="s">
        <v>196</v>
      </c>
      <c r="K130" s="115">
        <v>42</v>
      </c>
      <c r="L130" s="117">
        <f>VLOOKUP(H130,'Prijzenblad P1 - OpoHvT'!$C$2:$H$10,6,FALSE)</f>
        <v>0</v>
      </c>
      <c r="M130" s="274">
        <v>1</v>
      </c>
      <c r="N130" s="117">
        <f t="shared" si="9"/>
        <v>0</v>
      </c>
      <c r="O130" s="2"/>
      <c r="P130" s="5"/>
      <c r="Q130" s="4"/>
    </row>
    <row r="131" spans="1:17" s="3" customFormat="1" ht="15" customHeight="1" outlineLevel="2">
      <c r="A131" s="227" t="s">
        <v>39</v>
      </c>
      <c r="B131" s="111" t="s">
        <v>193</v>
      </c>
      <c r="C131" s="111" t="s">
        <v>193</v>
      </c>
      <c r="D131" s="112" t="s">
        <v>194</v>
      </c>
      <c r="E131" s="112" t="s">
        <v>195</v>
      </c>
      <c r="F131" s="112" t="s">
        <v>79</v>
      </c>
      <c r="G131" s="112" t="s">
        <v>213</v>
      </c>
      <c r="H131" s="112" t="s">
        <v>40</v>
      </c>
      <c r="I131" s="113" t="s">
        <v>155</v>
      </c>
      <c r="J131" s="114" t="s">
        <v>85</v>
      </c>
      <c r="K131" s="115">
        <v>12</v>
      </c>
      <c r="L131" s="117">
        <f>VLOOKUP(H131,'Prijzenblad P1 - OpoHvT'!$C$2:$H$10,6,FALSE)</f>
        <v>0</v>
      </c>
      <c r="M131" s="274">
        <v>1</v>
      </c>
      <c r="N131" s="117">
        <f t="shared" si="9"/>
        <v>0</v>
      </c>
      <c r="O131" s="2"/>
      <c r="P131" s="5"/>
      <c r="Q131" s="4"/>
    </row>
    <row r="132" spans="1:17" s="3" customFormat="1" ht="15" customHeight="1" outlineLevel="2">
      <c r="A132" s="227" t="s">
        <v>39</v>
      </c>
      <c r="B132" s="111" t="s">
        <v>193</v>
      </c>
      <c r="C132" s="111" t="s">
        <v>193</v>
      </c>
      <c r="D132" s="112" t="s">
        <v>194</v>
      </c>
      <c r="E132" s="112" t="s">
        <v>195</v>
      </c>
      <c r="F132" s="112" t="s">
        <v>79</v>
      </c>
      <c r="G132" s="112" t="s">
        <v>116</v>
      </c>
      <c r="H132" s="112" t="s">
        <v>41</v>
      </c>
      <c r="I132" s="113" t="s">
        <v>156</v>
      </c>
      <c r="J132" s="114" t="s">
        <v>196</v>
      </c>
      <c r="K132" s="115">
        <v>40</v>
      </c>
      <c r="L132" s="117">
        <f>VLOOKUP(H132,'Prijzenblad P1 - OpoHvT'!$C$2:$H$10,6,FALSE)</f>
        <v>0</v>
      </c>
      <c r="M132" s="274">
        <v>1</v>
      </c>
      <c r="N132" s="117">
        <f t="shared" si="9"/>
        <v>0</v>
      </c>
      <c r="O132" s="2"/>
      <c r="P132" s="5"/>
      <c r="Q132" s="4"/>
    </row>
    <row r="133" spans="1:17" s="3" customFormat="1" ht="15" customHeight="1" outlineLevel="2">
      <c r="A133" s="227" t="s">
        <v>39</v>
      </c>
      <c r="B133" s="111" t="s">
        <v>193</v>
      </c>
      <c r="C133" s="111" t="s">
        <v>193</v>
      </c>
      <c r="D133" s="112" t="s">
        <v>194</v>
      </c>
      <c r="E133" s="112" t="s">
        <v>195</v>
      </c>
      <c r="F133" s="112" t="s">
        <v>79</v>
      </c>
      <c r="G133" s="112" t="s">
        <v>214</v>
      </c>
      <c r="H133" s="112" t="s">
        <v>41</v>
      </c>
      <c r="I133" s="113" t="s">
        <v>157</v>
      </c>
      <c r="J133" s="114" t="s">
        <v>85</v>
      </c>
      <c r="K133" s="115">
        <v>10</v>
      </c>
      <c r="L133" s="117">
        <f>VLOOKUP(H133,'Prijzenblad P1 - OpoHvT'!$C$2:$H$10,6,FALSE)</f>
        <v>0</v>
      </c>
      <c r="M133" s="274">
        <v>1</v>
      </c>
      <c r="N133" s="117">
        <f>IF(L133=0,0,M133*L133*K133)</f>
        <v>0</v>
      </c>
      <c r="O133" s="2"/>
      <c r="P133" s="5"/>
      <c r="Q133" s="4"/>
    </row>
    <row r="134" spans="1:17" s="213" customFormat="1" ht="15" customHeight="1" outlineLevel="1">
      <c r="A134" s="204"/>
      <c r="B134" s="205" t="s">
        <v>161</v>
      </c>
      <c r="C134" s="205"/>
      <c r="D134" s="206"/>
      <c r="E134" s="206"/>
      <c r="F134" s="206"/>
      <c r="G134" s="206"/>
      <c r="H134" s="206"/>
      <c r="I134" s="207"/>
      <c r="J134" s="208"/>
      <c r="K134" s="209">
        <f>SUM(K103:K133)</f>
        <v>1194.5</v>
      </c>
      <c r="L134" s="210"/>
      <c r="M134" s="211"/>
      <c r="N134" s="234">
        <f>SUM(N103:N133)</f>
        <v>0</v>
      </c>
      <c r="O134" s="2"/>
      <c r="P134" s="402"/>
      <c r="Q134" s="212"/>
    </row>
    <row r="135" spans="1:17" s="3" customFormat="1" ht="14.4" customHeight="1" outlineLevel="2">
      <c r="A135" s="227" t="s">
        <v>39</v>
      </c>
      <c r="B135" s="111" t="s">
        <v>215</v>
      </c>
      <c r="C135" s="111" t="s">
        <v>215</v>
      </c>
      <c r="D135" s="112" t="s">
        <v>216</v>
      </c>
      <c r="E135" s="112" t="s">
        <v>108</v>
      </c>
      <c r="F135" s="112" t="s">
        <v>79</v>
      </c>
      <c r="G135" s="112" t="s">
        <v>80</v>
      </c>
      <c r="H135" s="112" t="s">
        <v>44</v>
      </c>
      <c r="I135" s="113" t="s">
        <v>81</v>
      </c>
      <c r="J135" s="114" t="s">
        <v>85</v>
      </c>
      <c r="K135" s="115">
        <v>7</v>
      </c>
      <c r="L135" s="117">
        <f>VLOOKUP(H135,'Prijzenblad P1 - OpoHvT'!$C$2:$H$10,6,FALSE)</f>
        <v>0</v>
      </c>
      <c r="M135" s="274">
        <v>1</v>
      </c>
      <c r="N135" s="117">
        <f>IF(L135=0,0,M135*L135*K135)</f>
        <v>0</v>
      </c>
      <c r="O135" s="2"/>
      <c r="P135" s="402"/>
      <c r="Q135" s="4"/>
    </row>
    <row r="136" spans="1:17" s="3" customFormat="1" ht="14.4" customHeight="1" outlineLevel="2">
      <c r="A136" s="227" t="s">
        <v>39</v>
      </c>
      <c r="B136" s="111" t="s">
        <v>215</v>
      </c>
      <c r="C136" s="111" t="s">
        <v>215</v>
      </c>
      <c r="D136" s="112" t="s">
        <v>216</v>
      </c>
      <c r="E136" s="112" t="s">
        <v>108</v>
      </c>
      <c r="F136" s="112" t="s">
        <v>79</v>
      </c>
      <c r="G136" s="112" t="s">
        <v>148</v>
      </c>
      <c r="H136" s="112" t="s">
        <v>44</v>
      </c>
      <c r="I136" s="113" t="s">
        <v>84</v>
      </c>
      <c r="J136" s="114" t="s">
        <v>198</v>
      </c>
      <c r="K136" s="115">
        <v>80</v>
      </c>
      <c r="L136" s="117">
        <f>VLOOKUP(H136,'Prijzenblad P1 - OpoHvT'!$C$2:$H$10,6,FALSE)</f>
        <v>0</v>
      </c>
      <c r="M136" s="274">
        <v>1</v>
      </c>
      <c r="N136" s="117">
        <f t="shared" ref="N136:N149" si="10">IF(L136=0,0,M136*L136*K136)</f>
        <v>0</v>
      </c>
      <c r="O136" s="2"/>
      <c r="P136" s="402"/>
      <c r="Q136" s="4"/>
    </row>
    <row r="137" spans="1:17" s="3" customFormat="1" ht="14.4" customHeight="1" outlineLevel="2">
      <c r="A137" s="227" t="s">
        <v>39</v>
      </c>
      <c r="B137" s="111" t="s">
        <v>215</v>
      </c>
      <c r="C137" s="111" t="s">
        <v>215</v>
      </c>
      <c r="D137" s="112" t="s">
        <v>216</v>
      </c>
      <c r="E137" s="112" t="s">
        <v>108</v>
      </c>
      <c r="F137" s="112" t="s">
        <v>79</v>
      </c>
      <c r="G137" s="112" t="s">
        <v>217</v>
      </c>
      <c r="H137" s="112" t="s">
        <v>40</v>
      </c>
      <c r="I137" s="113">
        <v>3</v>
      </c>
      <c r="J137" s="114" t="s">
        <v>198</v>
      </c>
      <c r="K137" s="115">
        <v>47</v>
      </c>
      <c r="L137" s="117">
        <f>VLOOKUP(H137,'Prijzenblad P1 - OpoHvT'!$C$2:$H$10,6,FALSE)</f>
        <v>0</v>
      </c>
      <c r="M137" s="274">
        <v>1</v>
      </c>
      <c r="N137" s="117">
        <f t="shared" si="10"/>
        <v>0</v>
      </c>
      <c r="O137" s="2"/>
      <c r="P137" s="402"/>
      <c r="Q137" s="4"/>
    </row>
    <row r="138" spans="1:17" s="3" customFormat="1" ht="14.4" customHeight="1" outlineLevel="2">
      <c r="A138" s="227" t="s">
        <v>39</v>
      </c>
      <c r="B138" s="111" t="s">
        <v>215</v>
      </c>
      <c r="C138" s="111" t="s">
        <v>215</v>
      </c>
      <c r="D138" s="112" t="s">
        <v>216</v>
      </c>
      <c r="E138" s="112" t="s">
        <v>108</v>
      </c>
      <c r="F138" s="112" t="s">
        <v>79</v>
      </c>
      <c r="G138" s="112" t="s">
        <v>116</v>
      </c>
      <c r="H138" s="112" t="s">
        <v>1224</v>
      </c>
      <c r="I138" s="113" t="s">
        <v>95</v>
      </c>
      <c r="J138" s="114" t="s">
        <v>198</v>
      </c>
      <c r="K138" s="115">
        <v>54</v>
      </c>
      <c r="L138" s="117">
        <f>VLOOKUP(H138,'Prijzenblad P1 - OpoHvT'!$C$2:$H$10,6,FALSE)</f>
        <v>0</v>
      </c>
      <c r="M138" s="274">
        <v>1</v>
      </c>
      <c r="N138" s="117">
        <f t="shared" si="10"/>
        <v>0</v>
      </c>
      <c r="O138" s="2"/>
      <c r="P138" s="402"/>
      <c r="Q138" s="4"/>
    </row>
    <row r="139" spans="1:17" s="3" customFormat="1" ht="14.4" customHeight="1" outlineLevel="2">
      <c r="A139" s="227" t="s">
        <v>39</v>
      </c>
      <c r="B139" s="111" t="s">
        <v>215</v>
      </c>
      <c r="C139" s="111" t="s">
        <v>215</v>
      </c>
      <c r="D139" s="112" t="s">
        <v>216</v>
      </c>
      <c r="E139" s="112" t="s">
        <v>108</v>
      </c>
      <c r="F139" s="112" t="s">
        <v>79</v>
      </c>
      <c r="G139" s="112" t="s">
        <v>116</v>
      </c>
      <c r="H139" s="112" t="s">
        <v>1224</v>
      </c>
      <c r="I139" s="113" t="s">
        <v>96</v>
      </c>
      <c r="J139" s="114" t="s">
        <v>198</v>
      </c>
      <c r="K139" s="115">
        <v>54</v>
      </c>
      <c r="L139" s="117">
        <f>VLOOKUP(H139,'Prijzenblad P1 - OpoHvT'!$C$2:$H$10,6,FALSE)</f>
        <v>0</v>
      </c>
      <c r="M139" s="274">
        <v>1</v>
      </c>
      <c r="N139" s="117">
        <f t="shared" si="10"/>
        <v>0</v>
      </c>
      <c r="O139" s="2"/>
      <c r="P139" s="402"/>
      <c r="Q139" s="4"/>
    </row>
    <row r="140" spans="1:17" s="3" customFormat="1" ht="14.4" customHeight="1" outlineLevel="2">
      <c r="A140" s="227" t="s">
        <v>39</v>
      </c>
      <c r="B140" s="111" t="s">
        <v>215</v>
      </c>
      <c r="C140" s="111" t="s">
        <v>215</v>
      </c>
      <c r="D140" s="112" t="s">
        <v>216</v>
      </c>
      <c r="E140" s="112" t="s">
        <v>108</v>
      </c>
      <c r="F140" s="112" t="s">
        <v>79</v>
      </c>
      <c r="G140" s="112" t="s">
        <v>80</v>
      </c>
      <c r="H140" s="112" t="s">
        <v>44</v>
      </c>
      <c r="I140" s="113" t="s">
        <v>102</v>
      </c>
      <c r="J140" s="114" t="s">
        <v>218</v>
      </c>
      <c r="K140" s="115">
        <v>10</v>
      </c>
      <c r="L140" s="117">
        <f>VLOOKUP(H140,'Prijzenblad P1 - OpoHvT'!$C$2:$H$10,6,FALSE)</f>
        <v>0</v>
      </c>
      <c r="M140" s="274">
        <v>1</v>
      </c>
      <c r="N140" s="117">
        <f t="shared" si="10"/>
        <v>0</v>
      </c>
      <c r="O140" s="2"/>
      <c r="P140" s="5"/>
      <c r="Q140" s="4"/>
    </row>
    <row r="141" spans="1:17" s="3" customFormat="1" ht="14.4" customHeight="1" outlineLevel="2">
      <c r="A141" s="227" t="s">
        <v>39</v>
      </c>
      <c r="B141" s="111" t="s">
        <v>215</v>
      </c>
      <c r="C141" s="111" t="s">
        <v>215</v>
      </c>
      <c r="D141" s="112" t="s">
        <v>216</v>
      </c>
      <c r="E141" s="112" t="s">
        <v>108</v>
      </c>
      <c r="F141" s="112" t="s">
        <v>79</v>
      </c>
      <c r="G141" s="112" t="s">
        <v>115</v>
      </c>
      <c r="H141" s="112" t="s">
        <v>43</v>
      </c>
      <c r="I141" s="113" t="s">
        <v>121</v>
      </c>
      <c r="J141" s="114" t="s">
        <v>110</v>
      </c>
      <c r="K141" s="115">
        <v>6</v>
      </c>
      <c r="L141" s="117">
        <f>VLOOKUP(H141,'Prijzenblad P1 - OpoHvT'!$C$2:$H$10,6,FALSE)</f>
        <v>0</v>
      </c>
      <c r="M141" s="274">
        <v>1</v>
      </c>
      <c r="N141" s="117">
        <f t="shared" si="10"/>
        <v>0</v>
      </c>
      <c r="O141" s="2"/>
      <c r="P141" s="5"/>
      <c r="Q141" s="4"/>
    </row>
    <row r="142" spans="1:17" s="3" customFormat="1" ht="14.4" customHeight="1" outlineLevel="2">
      <c r="A142" s="227" t="s">
        <v>39</v>
      </c>
      <c r="B142" s="111" t="s">
        <v>215</v>
      </c>
      <c r="C142" s="111" t="s">
        <v>215</v>
      </c>
      <c r="D142" s="112" t="s">
        <v>216</v>
      </c>
      <c r="E142" s="112" t="s">
        <v>108</v>
      </c>
      <c r="F142" s="112" t="s">
        <v>79</v>
      </c>
      <c r="G142" s="112" t="s">
        <v>115</v>
      </c>
      <c r="H142" s="112" t="s">
        <v>43</v>
      </c>
      <c r="I142" s="113" t="s">
        <v>141</v>
      </c>
      <c r="J142" s="114" t="s">
        <v>110</v>
      </c>
      <c r="K142" s="115">
        <v>5</v>
      </c>
      <c r="L142" s="117">
        <f>VLOOKUP(H142,'Prijzenblad P1 - OpoHvT'!$C$2:$H$10,6,FALSE)</f>
        <v>0</v>
      </c>
      <c r="M142" s="274">
        <v>1</v>
      </c>
      <c r="N142" s="117">
        <f t="shared" si="10"/>
        <v>0</v>
      </c>
      <c r="O142" s="2"/>
      <c r="P142" s="5"/>
      <c r="Q142" s="4"/>
    </row>
    <row r="143" spans="1:17" s="3" customFormat="1" ht="14.4" customHeight="1" outlineLevel="2">
      <c r="A143" s="227" t="s">
        <v>39</v>
      </c>
      <c r="B143" s="111" t="s">
        <v>215</v>
      </c>
      <c r="C143" s="111" t="s">
        <v>215</v>
      </c>
      <c r="D143" s="112" t="s">
        <v>216</v>
      </c>
      <c r="E143" s="112" t="s">
        <v>108</v>
      </c>
      <c r="F143" s="112" t="s">
        <v>79</v>
      </c>
      <c r="G143" s="112" t="s">
        <v>115</v>
      </c>
      <c r="H143" s="112" t="s">
        <v>43</v>
      </c>
      <c r="I143" s="113" t="s">
        <v>205</v>
      </c>
      <c r="J143" s="114" t="s">
        <v>110</v>
      </c>
      <c r="K143" s="115">
        <v>5</v>
      </c>
      <c r="L143" s="117">
        <f>VLOOKUP(H143,'Prijzenblad P1 - OpoHvT'!$C$2:$H$10,6,FALSE)</f>
        <v>0</v>
      </c>
      <c r="M143" s="274">
        <v>1</v>
      </c>
      <c r="N143" s="117">
        <f t="shared" si="10"/>
        <v>0</v>
      </c>
      <c r="O143" s="2"/>
      <c r="P143" s="5"/>
      <c r="Q143" s="4"/>
    </row>
    <row r="144" spans="1:17" s="3" customFormat="1" ht="14.4" customHeight="1" outlineLevel="2">
      <c r="A144" s="227" t="s">
        <v>39</v>
      </c>
      <c r="B144" s="111" t="s">
        <v>215</v>
      </c>
      <c r="C144" s="111" t="s">
        <v>215</v>
      </c>
      <c r="D144" s="112" t="s">
        <v>216</v>
      </c>
      <c r="E144" s="112" t="s">
        <v>108</v>
      </c>
      <c r="F144" s="112" t="s">
        <v>79</v>
      </c>
      <c r="G144" s="112" t="s">
        <v>115</v>
      </c>
      <c r="H144" s="112" t="s">
        <v>43</v>
      </c>
      <c r="I144" s="113" t="s">
        <v>146</v>
      </c>
      <c r="J144" s="114" t="s">
        <v>110</v>
      </c>
      <c r="K144" s="115">
        <v>6</v>
      </c>
      <c r="L144" s="117">
        <f>VLOOKUP(H144,'Prijzenblad P1 - OpoHvT'!$C$2:$H$10,6,FALSE)</f>
        <v>0</v>
      </c>
      <c r="M144" s="274">
        <v>1</v>
      </c>
      <c r="N144" s="117">
        <f t="shared" si="10"/>
        <v>0</v>
      </c>
      <c r="O144" s="2"/>
      <c r="P144" s="5"/>
      <c r="Q144" s="4"/>
    </row>
    <row r="145" spans="1:17" s="3" customFormat="1" ht="14.4" customHeight="1" outlineLevel="2">
      <c r="A145" s="227" t="s">
        <v>39</v>
      </c>
      <c r="B145" s="111" t="s">
        <v>215</v>
      </c>
      <c r="C145" s="111" t="s">
        <v>215</v>
      </c>
      <c r="D145" s="112" t="s">
        <v>216</v>
      </c>
      <c r="E145" s="112" t="s">
        <v>108</v>
      </c>
      <c r="F145" s="112" t="s">
        <v>79</v>
      </c>
      <c r="G145" s="112" t="s">
        <v>219</v>
      </c>
      <c r="H145" s="112" t="s">
        <v>44</v>
      </c>
      <c r="I145" s="113" t="s">
        <v>150</v>
      </c>
      <c r="J145" s="114" t="s">
        <v>198</v>
      </c>
      <c r="K145" s="115">
        <v>14</v>
      </c>
      <c r="L145" s="117">
        <f>VLOOKUP(H145,'Prijzenblad P1 - OpoHvT'!$C$2:$H$10,6,FALSE)</f>
        <v>0</v>
      </c>
      <c r="M145" s="274">
        <v>1</v>
      </c>
      <c r="N145" s="117">
        <f t="shared" si="10"/>
        <v>0</v>
      </c>
      <c r="O145" s="2"/>
      <c r="P145" s="5"/>
      <c r="Q145" s="4"/>
    </row>
    <row r="146" spans="1:17" s="3" customFormat="1" ht="14.4" customHeight="1" outlineLevel="2">
      <c r="A146" s="227" t="s">
        <v>39</v>
      </c>
      <c r="B146" s="111" t="s">
        <v>215</v>
      </c>
      <c r="C146" s="111" t="s">
        <v>215</v>
      </c>
      <c r="D146" s="112" t="s">
        <v>216</v>
      </c>
      <c r="E146" s="112" t="s">
        <v>108</v>
      </c>
      <c r="F146" s="112" t="s">
        <v>79</v>
      </c>
      <c r="G146" s="112" t="s">
        <v>116</v>
      </c>
      <c r="H146" s="112" t="s">
        <v>41</v>
      </c>
      <c r="I146" s="113" t="s">
        <v>152</v>
      </c>
      <c r="J146" s="114" t="s">
        <v>198</v>
      </c>
      <c r="K146" s="115">
        <v>52</v>
      </c>
      <c r="L146" s="117">
        <f>VLOOKUP(H146,'Prijzenblad P1 - OpoHvT'!$C$2:$H$10,6,FALSE)</f>
        <v>0</v>
      </c>
      <c r="M146" s="274">
        <v>1</v>
      </c>
      <c r="N146" s="117">
        <f t="shared" si="10"/>
        <v>0</v>
      </c>
      <c r="O146" s="2"/>
      <c r="P146" s="5"/>
      <c r="Q146" s="4"/>
    </row>
    <row r="147" spans="1:17" s="3" customFormat="1" ht="14.4" customHeight="1" outlineLevel="2">
      <c r="A147" s="227" t="s">
        <v>39</v>
      </c>
      <c r="B147" s="111" t="s">
        <v>215</v>
      </c>
      <c r="C147" s="111" t="s">
        <v>215</v>
      </c>
      <c r="D147" s="112" t="s">
        <v>216</v>
      </c>
      <c r="E147" s="112" t="s">
        <v>108</v>
      </c>
      <c r="F147" s="112" t="s">
        <v>79</v>
      </c>
      <c r="G147" s="112" t="s">
        <v>136</v>
      </c>
      <c r="H147" s="112" t="s">
        <v>46</v>
      </c>
      <c r="I147" s="113" t="s">
        <v>153</v>
      </c>
      <c r="J147" s="114" t="s">
        <v>220</v>
      </c>
      <c r="K147" s="115">
        <v>86</v>
      </c>
      <c r="L147" s="117">
        <f>VLOOKUP(H147,'Prijzenblad P1 - OpoHvT'!$C$2:$H$10,6,FALSE)</f>
        <v>0</v>
      </c>
      <c r="M147" s="274">
        <v>1</v>
      </c>
      <c r="N147" s="117">
        <f t="shared" si="10"/>
        <v>0</v>
      </c>
      <c r="O147" s="2"/>
      <c r="P147" s="5"/>
      <c r="Q147" s="4"/>
    </row>
    <row r="148" spans="1:17" s="3" customFormat="1" ht="14.4" customHeight="1" outlineLevel="2">
      <c r="A148" s="227" t="s">
        <v>39</v>
      </c>
      <c r="B148" s="111" t="s">
        <v>215</v>
      </c>
      <c r="C148" s="111" t="s">
        <v>215</v>
      </c>
      <c r="D148" s="112" t="s">
        <v>216</v>
      </c>
      <c r="E148" s="112" t="s">
        <v>108</v>
      </c>
      <c r="F148" s="112" t="s">
        <v>79</v>
      </c>
      <c r="G148" s="112" t="s">
        <v>221</v>
      </c>
      <c r="H148" s="112" t="s">
        <v>47</v>
      </c>
      <c r="I148" s="113" t="s">
        <v>155</v>
      </c>
      <c r="J148" s="114" t="s">
        <v>220</v>
      </c>
      <c r="K148" s="115">
        <v>0</v>
      </c>
      <c r="L148" s="117">
        <f>VLOOKUP(H148,'Prijzenblad P1 - OpoHvT'!$C$2:$H$10,6,FALSE)</f>
        <v>0</v>
      </c>
      <c r="M148" s="274">
        <v>1</v>
      </c>
      <c r="N148" s="117">
        <f t="shared" si="10"/>
        <v>0</v>
      </c>
      <c r="O148" s="2"/>
      <c r="P148" s="5"/>
      <c r="Q148" s="4"/>
    </row>
    <row r="149" spans="1:17" s="3" customFormat="1" ht="14.4" customHeight="1" outlineLevel="2">
      <c r="A149" s="227" t="s">
        <v>39</v>
      </c>
      <c r="B149" s="111" t="s">
        <v>215</v>
      </c>
      <c r="C149" s="111" t="s">
        <v>215</v>
      </c>
      <c r="D149" s="112" t="s">
        <v>216</v>
      </c>
      <c r="E149" s="112" t="s">
        <v>108</v>
      </c>
      <c r="F149" s="112" t="s">
        <v>79</v>
      </c>
      <c r="G149" s="112" t="s">
        <v>114</v>
      </c>
      <c r="H149" s="112" t="s">
        <v>47</v>
      </c>
      <c r="I149" s="113" t="s">
        <v>156</v>
      </c>
      <c r="J149" s="114" t="s">
        <v>220</v>
      </c>
      <c r="K149" s="115">
        <v>0</v>
      </c>
      <c r="L149" s="117">
        <f>VLOOKUP(H149,'Prijzenblad P1 - OpoHvT'!$C$2:$H$10,6,FALSE)</f>
        <v>0</v>
      </c>
      <c r="M149" s="274">
        <v>1</v>
      </c>
      <c r="N149" s="117">
        <f t="shared" si="10"/>
        <v>0</v>
      </c>
      <c r="O149" s="2"/>
      <c r="P149" s="5"/>
      <c r="Q149" s="4"/>
    </row>
    <row r="150" spans="1:17" s="3" customFormat="1" ht="15" customHeight="1" outlineLevel="2">
      <c r="A150" s="227" t="s">
        <v>39</v>
      </c>
      <c r="B150" s="111" t="s">
        <v>215</v>
      </c>
      <c r="C150" s="111" t="s">
        <v>215</v>
      </c>
      <c r="D150" s="112" t="s">
        <v>216</v>
      </c>
      <c r="E150" s="112" t="s">
        <v>108</v>
      </c>
      <c r="F150" s="112" t="s">
        <v>79</v>
      </c>
      <c r="G150" s="112" t="s">
        <v>222</v>
      </c>
      <c r="H150" s="112" t="s">
        <v>46</v>
      </c>
      <c r="I150" s="113" t="s">
        <v>158</v>
      </c>
      <c r="J150" s="114" t="s">
        <v>220</v>
      </c>
      <c r="K150" s="115">
        <v>4</v>
      </c>
      <c r="L150" s="117">
        <f>VLOOKUP(H150,'Prijzenblad P1 - OpoHvT'!$C$2:$H$10,6,FALSE)</f>
        <v>0</v>
      </c>
      <c r="M150" s="274">
        <v>1</v>
      </c>
      <c r="N150" s="117">
        <f>IF(L150=0,0,M150*L150*K150)</f>
        <v>0</v>
      </c>
      <c r="O150" s="2"/>
      <c r="P150" s="5"/>
      <c r="Q150" s="4"/>
    </row>
    <row r="151" spans="1:17" s="3" customFormat="1" ht="15" customHeight="1" outlineLevel="2">
      <c r="A151" s="227" t="s">
        <v>39</v>
      </c>
      <c r="B151" s="111" t="s">
        <v>215</v>
      </c>
      <c r="C151" s="111" t="s">
        <v>215</v>
      </c>
      <c r="D151" s="112" t="s">
        <v>216</v>
      </c>
      <c r="E151" s="112" t="s">
        <v>108</v>
      </c>
      <c r="F151" s="112" t="s">
        <v>79</v>
      </c>
      <c r="G151" s="112" t="s">
        <v>223</v>
      </c>
      <c r="H151" s="112" t="s">
        <v>44</v>
      </c>
      <c r="I151" s="113" t="s">
        <v>159</v>
      </c>
      <c r="J151" s="114" t="s">
        <v>224</v>
      </c>
      <c r="K151" s="115">
        <v>7</v>
      </c>
      <c r="L151" s="117">
        <f>VLOOKUP(H151,'Prijzenblad P1 - OpoHvT'!$C$2:$H$10,6,FALSE)</f>
        <v>0</v>
      </c>
      <c r="M151" s="274">
        <v>1</v>
      </c>
      <c r="N151" s="117">
        <f t="shared" ref="N151:N153" si="11">IF(L151=0,0,M151*L151*K151)</f>
        <v>0</v>
      </c>
      <c r="O151" s="2"/>
      <c r="P151" s="5"/>
      <c r="Q151" s="4"/>
    </row>
    <row r="152" spans="1:17" s="3" customFormat="1" ht="15" customHeight="1" outlineLevel="2">
      <c r="A152" s="227" t="s">
        <v>39</v>
      </c>
      <c r="B152" s="111" t="s">
        <v>215</v>
      </c>
      <c r="C152" s="111" t="s">
        <v>215</v>
      </c>
      <c r="D152" s="112" t="s">
        <v>216</v>
      </c>
      <c r="E152" s="112" t="s">
        <v>108</v>
      </c>
      <c r="F152" s="112" t="s">
        <v>79</v>
      </c>
      <c r="G152" s="112" t="s">
        <v>209</v>
      </c>
      <c r="H152" s="112" t="s">
        <v>40</v>
      </c>
      <c r="I152" s="113" t="s">
        <v>160</v>
      </c>
      <c r="J152" s="114" t="s">
        <v>198</v>
      </c>
      <c r="K152" s="115">
        <v>14</v>
      </c>
      <c r="L152" s="117">
        <f>VLOOKUP(H152,'Prijzenblad P1 - OpoHvT'!$C$2:$H$10,6,FALSE)</f>
        <v>0</v>
      </c>
      <c r="M152" s="274">
        <v>1</v>
      </c>
      <c r="N152" s="117">
        <f t="shared" si="11"/>
        <v>0</v>
      </c>
      <c r="O152" s="2"/>
      <c r="P152" s="5"/>
      <c r="Q152" s="4"/>
    </row>
    <row r="153" spans="1:17" s="3" customFormat="1" ht="15" customHeight="1" outlineLevel="2">
      <c r="A153" s="227" t="s">
        <v>39</v>
      </c>
      <c r="B153" s="111" t="s">
        <v>215</v>
      </c>
      <c r="C153" s="111" t="s">
        <v>215</v>
      </c>
      <c r="D153" s="112" t="s">
        <v>216</v>
      </c>
      <c r="E153" s="112" t="s">
        <v>108</v>
      </c>
      <c r="F153" s="112" t="s">
        <v>79</v>
      </c>
      <c r="G153" s="112" t="s">
        <v>123</v>
      </c>
      <c r="H153" s="112" t="s">
        <v>41</v>
      </c>
      <c r="I153" s="113" t="s">
        <v>225</v>
      </c>
      <c r="J153" s="114" t="s">
        <v>85</v>
      </c>
      <c r="K153" s="115">
        <v>50.6</v>
      </c>
      <c r="L153" s="117">
        <f>VLOOKUP(H153,'Prijzenblad P1 - OpoHvT'!$C$2:$H$10,6,FALSE)</f>
        <v>0</v>
      </c>
      <c r="M153" s="274">
        <v>1</v>
      </c>
      <c r="N153" s="117">
        <f t="shared" si="11"/>
        <v>0</v>
      </c>
      <c r="O153" s="2"/>
      <c r="P153" s="5"/>
      <c r="Q153" s="4"/>
    </row>
    <row r="154" spans="1:17" s="3" customFormat="1" ht="15" customHeight="1" outlineLevel="2">
      <c r="A154" s="227" t="s">
        <v>39</v>
      </c>
      <c r="B154" s="111" t="s">
        <v>215</v>
      </c>
      <c r="C154" s="111" t="s">
        <v>215</v>
      </c>
      <c r="D154" s="112" t="s">
        <v>216</v>
      </c>
      <c r="E154" s="112" t="s">
        <v>108</v>
      </c>
      <c r="F154" s="112" t="s">
        <v>79</v>
      </c>
      <c r="G154" s="112" t="s">
        <v>109</v>
      </c>
      <c r="H154" s="112" t="s">
        <v>44</v>
      </c>
      <c r="I154" s="113" t="s">
        <v>226</v>
      </c>
      <c r="J154" s="114" t="s">
        <v>166</v>
      </c>
      <c r="K154" s="115">
        <v>16.8</v>
      </c>
      <c r="L154" s="117">
        <f>VLOOKUP(H154,'Prijzenblad P1 - OpoHvT'!$C$2:$H$10,6,FALSE)</f>
        <v>0</v>
      </c>
      <c r="M154" s="274">
        <v>1</v>
      </c>
      <c r="N154" s="117">
        <f>IF(L154=0,0,M154*L154*K154)</f>
        <v>0</v>
      </c>
      <c r="O154" s="2"/>
      <c r="P154" s="5"/>
      <c r="Q154" s="4"/>
    </row>
    <row r="155" spans="1:17" s="213" customFormat="1" outlineLevel="1">
      <c r="A155" s="204"/>
      <c r="B155" s="205" t="s">
        <v>227</v>
      </c>
      <c r="C155" s="205"/>
      <c r="D155" s="206"/>
      <c r="E155" s="206"/>
      <c r="F155" s="206"/>
      <c r="G155" s="206"/>
      <c r="H155" s="206"/>
      <c r="I155" s="207"/>
      <c r="J155" s="208"/>
      <c r="K155" s="209">
        <f>SUM(K135:K154)</f>
        <v>518.4</v>
      </c>
      <c r="L155" s="210"/>
      <c r="M155" s="211"/>
      <c r="N155" s="234">
        <f>SUM(N135:N154)</f>
        <v>0</v>
      </c>
      <c r="O155" s="2"/>
      <c r="P155" s="5"/>
      <c r="Q155" s="212"/>
    </row>
    <row r="156" spans="1:17" s="3" customFormat="1" ht="14.4" customHeight="1" outlineLevel="2">
      <c r="A156" s="227" t="s">
        <v>39</v>
      </c>
      <c r="B156" s="111" t="s">
        <v>228</v>
      </c>
      <c r="C156" s="111" t="s">
        <v>228</v>
      </c>
      <c r="D156" s="112" t="s">
        <v>229</v>
      </c>
      <c r="E156" s="112" t="s">
        <v>78</v>
      </c>
      <c r="F156" s="112" t="s">
        <v>79</v>
      </c>
      <c r="G156" s="112" t="s">
        <v>230</v>
      </c>
      <c r="H156" s="112" t="s">
        <v>44</v>
      </c>
      <c r="I156" s="113" t="s">
        <v>81</v>
      </c>
      <c r="J156" s="114" t="s">
        <v>198</v>
      </c>
      <c r="K156" s="115">
        <v>28</v>
      </c>
      <c r="L156" s="117">
        <f>VLOOKUP(H156,'Prijzenblad P1 - OpoHvT'!$C$2:$H$10,6,FALSE)</f>
        <v>0</v>
      </c>
      <c r="M156" s="274">
        <v>1</v>
      </c>
      <c r="N156" s="117">
        <f>IF(L156=0,0,M156*L156*K156)</f>
        <v>0</v>
      </c>
      <c r="O156" s="2"/>
      <c r="P156" s="5"/>
      <c r="Q156" s="4"/>
    </row>
    <row r="157" spans="1:17" s="3" customFormat="1" ht="14.4" customHeight="1" outlineLevel="2">
      <c r="A157" s="227" t="s">
        <v>39</v>
      </c>
      <c r="B157" s="111" t="s">
        <v>228</v>
      </c>
      <c r="C157" s="111" t="s">
        <v>228</v>
      </c>
      <c r="D157" s="112" t="s">
        <v>229</v>
      </c>
      <c r="E157" s="112" t="s">
        <v>78</v>
      </c>
      <c r="F157" s="112" t="s">
        <v>79</v>
      </c>
      <c r="G157" s="112" t="s">
        <v>115</v>
      </c>
      <c r="H157" s="112" t="s">
        <v>43</v>
      </c>
      <c r="I157" s="113" t="s">
        <v>84</v>
      </c>
      <c r="J157" s="114" t="s">
        <v>198</v>
      </c>
      <c r="K157" s="115">
        <v>8</v>
      </c>
      <c r="L157" s="117">
        <f>VLOOKUP(H157,'Prijzenblad P1 - OpoHvT'!$C$2:$H$10,6,FALSE)</f>
        <v>0</v>
      </c>
      <c r="M157" s="274">
        <v>1</v>
      </c>
      <c r="N157" s="117">
        <f>IF(L157=0,0,M157*L157*K157)</f>
        <v>0</v>
      </c>
      <c r="O157" s="2"/>
      <c r="P157" s="5"/>
      <c r="Q157" s="4"/>
    </row>
    <row r="158" spans="1:17" s="3" customFormat="1" ht="14.4" customHeight="1" outlineLevel="2">
      <c r="A158" s="227" t="s">
        <v>39</v>
      </c>
      <c r="B158" s="111" t="s">
        <v>228</v>
      </c>
      <c r="C158" s="111" t="s">
        <v>228</v>
      </c>
      <c r="D158" s="112" t="s">
        <v>229</v>
      </c>
      <c r="E158" s="112" t="s">
        <v>78</v>
      </c>
      <c r="F158" s="112" t="s">
        <v>79</v>
      </c>
      <c r="G158" s="112" t="s">
        <v>116</v>
      </c>
      <c r="H158" s="112" t="s">
        <v>1224</v>
      </c>
      <c r="I158" s="113" t="s">
        <v>87</v>
      </c>
      <c r="J158" s="114" t="s">
        <v>198</v>
      </c>
      <c r="K158" s="115">
        <v>70</v>
      </c>
      <c r="L158" s="117">
        <f>VLOOKUP(H158,'Prijzenblad P1 - OpoHvT'!$C$2:$H$10,6,FALSE)</f>
        <v>0</v>
      </c>
      <c r="M158" s="274">
        <v>1</v>
      </c>
      <c r="N158" s="117">
        <f>IF(L158=0,0,M158*L158*K158)</f>
        <v>0</v>
      </c>
      <c r="O158" s="2"/>
      <c r="P158" s="5"/>
      <c r="Q158" s="4"/>
    </row>
    <row r="159" spans="1:17" s="3" customFormat="1" ht="14.4" customHeight="1" outlineLevel="2">
      <c r="A159" s="227" t="s">
        <v>39</v>
      </c>
      <c r="B159" s="111" t="s">
        <v>228</v>
      </c>
      <c r="C159" s="111" t="s">
        <v>228</v>
      </c>
      <c r="D159" s="112" t="s">
        <v>229</v>
      </c>
      <c r="E159" s="112" t="s">
        <v>78</v>
      </c>
      <c r="F159" s="112" t="s">
        <v>79</v>
      </c>
      <c r="G159" s="112" t="s">
        <v>109</v>
      </c>
      <c r="H159" s="112" t="s">
        <v>44</v>
      </c>
      <c r="I159" s="113" t="s">
        <v>90</v>
      </c>
      <c r="J159" s="114" t="s">
        <v>198</v>
      </c>
      <c r="K159" s="115">
        <v>9</v>
      </c>
      <c r="L159" s="117">
        <f>VLOOKUP(H159,'Prijzenblad P1 - OpoHvT'!$C$2:$H$10,6,FALSE)</f>
        <v>0</v>
      </c>
      <c r="M159" s="274">
        <v>1</v>
      </c>
      <c r="N159" s="117">
        <f t="shared" ref="N159:N167" si="12">IF(L159=0,0,M159*L159*K159)</f>
        <v>0</v>
      </c>
      <c r="O159" s="2"/>
      <c r="P159" s="5"/>
      <c r="Q159" s="4"/>
    </row>
    <row r="160" spans="1:17" s="3" customFormat="1" ht="14.4" customHeight="1" outlineLevel="2">
      <c r="A160" s="227" t="s">
        <v>39</v>
      </c>
      <c r="B160" s="111" t="s">
        <v>228</v>
      </c>
      <c r="C160" s="111" t="s">
        <v>228</v>
      </c>
      <c r="D160" s="112" t="s">
        <v>229</v>
      </c>
      <c r="E160" s="112" t="s">
        <v>78</v>
      </c>
      <c r="F160" s="112" t="s">
        <v>79</v>
      </c>
      <c r="G160" s="112" t="s">
        <v>116</v>
      </c>
      <c r="H160" s="112" t="s">
        <v>41</v>
      </c>
      <c r="I160" s="113" t="s">
        <v>93</v>
      </c>
      <c r="J160" s="114" t="s">
        <v>198</v>
      </c>
      <c r="K160" s="115">
        <v>49</v>
      </c>
      <c r="L160" s="117">
        <f>VLOOKUP(H160,'Prijzenblad P1 - OpoHvT'!$C$2:$H$10,6,FALSE)</f>
        <v>0</v>
      </c>
      <c r="M160" s="274">
        <v>1</v>
      </c>
      <c r="N160" s="117">
        <f t="shared" ref="N160:N163" si="13">IF(L160=0,0,M160*L160*K160)</f>
        <v>0</v>
      </c>
      <c r="O160" s="2"/>
      <c r="P160" s="5"/>
      <c r="Q160" s="4"/>
    </row>
    <row r="161" spans="1:17" s="3" customFormat="1" ht="14.4" customHeight="1" outlineLevel="2">
      <c r="A161" s="227" t="s">
        <v>39</v>
      </c>
      <c r="B161" s="111" t="s">
        <v>228</v>
      </c>
      <c r="C161" s="111" t="s">
        <v>228</v>
      </c>
      <c r="D161" s="112" t="s">
        <v>229</v>
      </c>
      <c r="E161" s="112" t="s">
        <v>78</v>
      </c>
      <c r="F161" s="112" t="s">
        <v>79</v>
      </c>
      <c r="G161" s="112" t="s">
        <v>142</v>
      </c>
      <c r="H161" s="112" t="s">
        <v>42</v>
      </c>
      <c r="I161" s="113" t="s">
        <v>95</v>
      </c>
      <c r="J161" s="114" t="s">
        <v>198</v>
      </c>
      <c r="K161" s="115">
        <v>12</v>
      </c>
      <c r="L161" s="117">
        <f>VLOOKUP(H161,'Prijzenblad P1 - OpoHvT'!$C$2:$H$10,6,FALSE)</f>
        <v>0</v>
      </c>
      <c r="M161" s="274">
        <v>1</v>
      </c>
      <c r="N161" s="117">
        <f t="shared" si="13"/>
        <v>0</v>
      </c>
      <c r="O161" s="2"/>
      <c r="P161" s="5"/>
      <c r="Q161" s="4"/>
    </row>
    <row r="162" spans="1:17" s="3" customFormat="1" ht="14.4" customHeight="1" outlineLevel="2">
      <c r="A162" s="227" t="s">
        <v>39</v>
      </c>
      <c r="B162" s="111" t="s">
        <v>228</v>
      </c>
      <c r="C162" s="111" t="s">
        <v>228</v>
      </c>
      <c r="D162" s="112" t="s">
        <v>229</v>
      </c>
      <c r="E162" s="112" t="s">
        <v>78</v>
      </c>
      <c r="F162" s="112" t="s">
        <v>79</v>
      </c>
      <c r="G162" s="112" t="s">
        <v>115</v>
      </c>
      <c r="H162" s="112" t="s">
        <v>43</v>
      </c>
      <c r="I162" s="113" t="s">
        <v>96</v>
      </c>
      <c r="J162" s="114" t="s">
        <v>110</v>
      </c>
      <c r="K162" s="115">
        <v>1.5</v>
      </c>
      <c r="L162" s="117">
        <f>VLOOKUP(H162,'Prijzenblad P1 - OpoHvT'!$C$2:$H$10,6,FALSE)</f>
        <v>0</v>
      </c>
      <c r="M162" s="274">
        <v>1</v>
      </c>
      <c r="N162" s="117">
        <f t="shared" si="13"/>
        <v>0</v>
      </c>
      <c r="O162" s="2"/>
      <c r="P162" s="5"/>
      <c r="Q162" s="4"/>
    </row>
    <row r="163" spans="1:17" s="3" customFormat="1" ht="14.4" customHeight="1" outlineLevel="2">
      <c r="A163" s="227" t="s">
        <v>39</v>
      </c>
      <c r="B163" s="111" t="s">
        <v>228</v>
      </c>
      <c r="C163" s="111" t="s">
        <v>228</v>
      </c>
      <c r="D163" s="112" t="s">
        <v>229</v>
      </c>
      <c r="E163" s="112" t="s">
        <v>78</v>
      </c>
      <c r="F163" s="112" t="s">
        <v>79</v>
      </c>
      <c r="G163" s="112" t="s">
        <v>116</v>
      </c>
      <c r="H163" s="112" t="s">
        <v>41</v>
      </c>
      <c r="I163" s="113" t="s">
        <v>98</v>
      </c>
      <c r="J163" s="114" t="s">
        <v>198</v>
      </c>
      <c r="K163" s="115">
        <v>22</v>
      </c>
      <c r="L163" s="117">
        <f>VLOOKUP(H163,'Prijzenblad P1 - OpoHvT'!$C$2:$H$10,6,FALSE)</f>
        <v>0</v>
      </c>
      <c r="M163" s="274">
        <v>1</v>
      </c>
      <c r="N163" s="117">
        <f t="shared" si="13"/>
        <v>0</v>
      </c>
      <c r="O163" s="2"/>
      <c r="P163" s="5"/>
      <c r="Q163" s="4"/>
    </row>
    <row r="164" spans="1:17" s="3" customFormat="1" ht="14.4" customHeight="1" outlineLevel="2">
      <c r="A164" s="227" t="s">
        <v>39</v>
      </c>
      <c r="B164" s="111" t="s">
        <v>228</v>
      </c>
      <c r="C164" s="111" t="s">
        <v>228</v>
      </c>
      <c r="D164" s="112" t="s">
        <v>229</v>
      </c>
      <c r="E164" s="112" t="s">
        <v>78</v>
      </c>
      <c r="F164" s="112" t="s">
        <v>79</v>
      </c>
      <c r="G164" s="112" t="s">
        <v>116</v>
      </c>
      <c r="H164" s="112" t="s">
        <v>41</v>
      </c>
      <c r="I164" s="113" t="s">
        <v>99</v>
      </c>
      <c r="J164" s="114" t="s">
        <v>198</v>
      </c>
      <c r="K164" s="115">
        <v>48</v>
      </c>
      <c r="L164" s="117">
        <f>VLOOKUP(H164,'Prijzenblad P1 - OpoHvT'!$C$2:$H$10,6,FALSE)</f>
        <v>0</v>
      </c>
      <c r="M164" s="274">
        <v>1</v>
      </c>
      <c r="N164" s="117">
        <f t="shared" si="12"/>
        <v>0</v>
      </c>
      <c r="O164" s="2"/>
      <c r="P164" s="5"/>
      <c r="Q164" s="4"/>
    </row>
    <row r="165" spans="1:17" s="3" customFormat="1" ht="14.4" customHeight="1" outlineLevel="2">
      <c r="A165" s="227" t="s">
        <v>39</v>
      </c>
      <c r="B165" s="111" t="s">
        <v>228</v>
      </c>
      <c r="C165" s="111" t="s">
        <v>228</v>
      </c>
      <c r="D165" s="112" t="s">
        <v>229</v>
      </c>
      <c r="E165" s="112" t="s">
        <v>78</v>
      </c>
      <c r="F165" s="112" t="s">
        <v>79</v>
      </c>
      <c r="G165" s="112" t="s">
        <v>111</v>
      </c>
      <c r="H165" s="112" t="s">
        <v>40</v>
      </c>
      <c r="I165" s="113" t="s">
        <v>101</v>
      </c>
      <c r="J165" s="114" t="s">
        <v>198</v>
      </c>
      <c r="K165" s="115">
        <v>16</v>
      </c>
      <c r="L165" s="117">
        <f>VLOOKUP(H165,'Prijzenblad P1 - OpoHvT'!$C$2:$H$10,6,FALSE)</f>
        <v>0</v>
      </c>
      <c r="M165" s="274">
        <v>1</v>
      </c>
      <c r="N165" s="117">
        <f t="shared" si="12"/>
        <v>0</v>
      </c>
      <c r="O165" s="2"/>
      <c r="P165" s="5"/>
      <c r="Q165" s="4"/>
    </row>
    <row r="166" spans="1:17" s="3" customFormat="1" ht="14.4" customHeight="1" outlineLevel="2">
      <c r="A166" s="227" t="s">
        <v>39</v>
      </c>
      <c r="B166" s="111" t="s">
        <v>228</v>
      </c>
      <c r="C166" s="111" t="s">
        <v>228</v>
      </c>
      <c r="D166" s="112" t="s">
        <v>229</v>
      </c>
      <c r="E166" s="112" t="s">
        <v>78</v>
      </c>
      <c r="F166" s="112" t="s">
        <v>79</v>
      </c>
      <c r="G166" s="112" t="s">
        <v>223</v>
      </c>
      <c r="H166" s="112" t="s">
        <v>44</v>
      </c>
      <c r="I166" s="113" t="s">
        <v>102</v>
      </c>
      <c r="J166" s="114" t="s">
        <v>85</v>
      </c>
      <c r="K166" s="115">
        <v>0</v>
      </c>
      <c r="L166" s="117">
        <f>VLOOKUP(H166,'Prijzenblad P1 - OpoHvT'!$C$2:$H$10,6,FALSE)</f>
        <v>0</v>
      </c>
      <c r="M166" s="274">
        <v>1</v>
      </c>
      <c r="N166" s="117">
        <f t="shared" si="12"/>
        <v>0</v>
      </c>
      <c r="O166" s="2"/>
      <c r="P166" s="5"/>
      <c r="Q166" s="4"/>
    </row>
    <row r="167" spans="1:17" s="3" customFormat="1" ht="14.4" customHeight="1" outlineLevel="2">
      <c r="A167" s="227" t="s">
        <v>39</v>
      </c>
      <c r="B167" s="111" t="s">
        <v>228</v>
      </c>
      <c r="C167" s="111" t="s">
        <v>228</v>
      </c>
      <c r="D167" s="112" t="s">
        <v>229</v>
      </c>
      <c r="E167" s="112" t="s">
        <v>78</v>
      </c>
      <c r="F167" s="112" t="s">
        <v>79</v>
      </c>
      <c r="G167" s="112" t="s">
        <v>116</v>
      </c>
      <c r="H167" s="112" t="s">
        <v>1224</v>
      </c>
      <c r="I167" s="113" t="s">
        <v>119</v>
      </c>
      <c r="J167" s="114" t="s">
        <v>85</v>
      </c>
      <c r="K167" s="115">
        <v>12</v>
      </c>
      <c r="L167" s="117">
        <f>VLOOKUP(H167,'Prijzenblad P1 - OpoHvT'!$C$2:$H$10,6,FALSE)</f>
        <v>0</v>
      </c>
      <c r="M167" s="274">
        <v>1</v>
      </c>
      <c r="N167" s="117">
        <f t="shared" si="12"/>
        <v>0</v>
      </c>
      <c r="O167" s="2"/>
      <c r="P167" s="5"/>
      <c r="Q167" s="4"/>
    </row>
    <row r="168" spans="1:17" s="213" customFormat="1" outlineLevel="1">
      <c r="A168" s="204"/>
      <c r="B168" s="205" t="s">
        <v>231</v>
      </c>
      <c r="C168" s="205"/>
      <c r="D168" s="206"/>
      <c r="E168" s="206"/>
      <c r="F168" s="206"/>
      <c r="G168" s="206"/>
      <c r="H168" s="206"/>
      <c r="I168" s="207"/>
      <c r="J168" s="208"/>
      <c r="K168" s="209">
        <f>SUM(K156:K167)</f>
        <v>275.5</v>
      </c>
      <c r="L168" s="210"/>
      <c r="M168" s="211"/>
      <c r="N168" s="234">
        <f>SUM(N156:N167)</f>
        <v>0</v>
      </c>
      <c r="O168" s="2"/>
      <c r="P168" s="5"/>
      <c r="Q168" s="212"/>
    </row>
    <row r="169" spans="1:17" s="3" customFormat="1" ht="15" customHeight="1" outlineLevel="1">
      <c r="A169" s="227" t="s">
        <v>39</v>
      </c>
      <c r="B169" s="111" t="s">
        <v>232</v>
      </c>
      <c r="C169" s="111" t="s">
        <v>232</v>
      </c>
      <c r="D169" s="129" t="s">
        <v>233</v>
      </c>
      <c r="E169" s="129" t="s">
        <v>234</v>
      </c>
      <c r="F169" s="129" t="s">
        <v>79</v>
      </c>
      <c r="G169" s="245" t="s">
        <v>80</v>
      </c>
      <c r="H169" s="129" t="s">
        <v>44</v>
      </c>
      <c r="I169" s="433">
        <v>1</v>
      </c>
      <c r="J169" s="244" t="s">
        <v>91</v>
      </c>
      <c r="K169" s="277">
        <v>8.6999999999999993</v>
      </c>
      <c r="L169" s="117">
        <f>VLOOKUP(H169,'Prijzenblad P1 - OpoHvT'!$C$2:$H$10,6,FALSE)</f>
        <v>0</v>
      </c>
      <c r="M169" s="274">
        <v>1</v>
      </c>
      <c r="N169" s="117">
        <f>IF(L169=0,0,M169*L169*K169)</f>
        <v>0</v>
      </c>
      <c r="O169" s="2"/>
      <c r="P169" s="5"/>
      <c r="Q169" s="4"/>
    </row>
    <row r="170" spans="1:17" s="3" customFormat="1" ht="15" customHeight="1" outlineLevel="1">
      <c r="A170" s="227" t="s">
        <v>39</v>
      </c>
      <c r="B170" s="111" t="s">
        <v>232</v>
      </c>
      <c r="C170" s="111" t="s">
        <v>232</v>
      </c>
      <c r="D170" s="129" t="s">
        <v>233</v>
      </c>
      <c r="E170" s="129" t="s">
        <v>234</v>
      </c>
      <c r="F170" s="129" t="s">
        <v>79</v>
      </c>
      <c r="G170" s="246" t="s">
        <v>235</v>
      </c>
      <c r="H170" s="112" t="s">
        <v>1224</v>
      </c>
      <c r="I170" s="434">
        <v>2</v>
      </c>
      <c r="J170" s="244" t="s">
        <v>91</v>
      </c>
      <c r="K170" s="275">
        <v>109.52</v>
      </c>
      <c r="L170" s="117">
        <f>VLOOKUP(H170,'Prijzenblad P1 - OpoHvT'!$C$2:$H$10,6,FALSE)</f>
        <v>0</v>
      </c>
      <c r="M170" s="274">
        <v>1</v>
      </c>
      <c r="N170" s="117">
        <f t="shared" ref="N170:N207" si="14">IF(L170=0,0,M170*L170*K170)</f>
        <v>0</v>
      </c>
      <c r="O170" s="2"/>
      <c r="P170" s="5"/>
      <c r="Q170" s="4"/>
    </row>
    <row r="171" spans="1:17" s="3" customFormat="1" ht="15" customHeight="1" outlineLevel="1">
      <c r="A171" s="227" t="s">
        <v>39</v>
      </c>
      <c r="B171" s="111" t="s">
        <v>232</v>
      </c>
      <c r="C171" s="111" t="s">
        <v>232</v>
      </c>
      <c r="D171" s="129" t="s">
        <v>233</v>
      </c>
      <c r="E171" s="129" t="s">
        <v>234</v>
      </c>
      <c r="F171" s="129" t="s">
        <v>79</v>
      </c>
      <c r="G171" s="246" t="s">
        <v>236</v>
      </c>
      <c r="H171" s="129" t="s">
        <v>44</v>
      </c>
      <c r="I171" s="433">
        <v>4</v>
      </c>
      <c r="J171" s="244" t="s">
        <v>91</v>
      </c>
      <c r="K171" s="275">
        <v>7.7</v>
      </c>
      <c r="L171" s="117">
        <f>VLOOKUP(H171,'Prijzenblad P1 - OpoHvT'!$C$2:$H$10,6,FALSE)</f>
        <v>0</v>
      </c>
      <c r="M171" s="274">
        <v>1</v>
      </c>
      <c r="N171" s="117">
        <f t="shared" si="14"/>
        <v>0</v>
      </c>
      <c r="O171" s="2"/>
      <c r="P171" s="5"/>
      <c r="Q171" s="4"/>
    </row>
    <row r="172" spans="1:17" s="3" customFormat="1" ht="15" customHeight="1" outlineLevel="1">
      <c r="A172" s="227" t="s">
        <v>39</v>
      </c>
      <c r="B172" s="111" t="s">
        <v>232</v>
      </c>
      <c r="C172" s="111" t="s">
        <v>232</v>
      </c>
      <c r="D172" s="129" t="s">
        <v>233</v>
      </c>
      <c r="E172" s="129" t="s">
        <v>234</v>
      </c>
      <c r="F172" s="129" t="s">
        <v>79</v>
      </c>
      <c r="G172" s="246" t="s">
        <v>237</v>
      </c>
      <c r="H172" s="129" t="s">
        <v>42</v>
      </c>
      <c r="I172" s="434">
        <v>5</v>
      </c>
      <c r="J172" s="244" t="s">
        <v>91</v>
      </c>
      <c r="K172" s="275">
        <v>7.3</v>
      </c>
      <c r="L172" s="117">
        <f>VLOOKUP(H172,'Prijzenblad P1 - OpoHvT'!$C$2:$H$10,6,FALSE)</f>
        <v>0</v>
      </c>
      <c r="M172" s="274">
        <v>1</v>
      </c>
      <c r="N172" s="117">
        <f t="shared" si="14"/>
        <v>0</v>
      </c>
      <c r="O172" s="2"/>
      <c r="P172" s="5"/>
      <c r="Q172" s="4"/>
    </row>
    <row r="173" spans="1:17" s="3" customFormat="1" ht="15" customHeight="1" outlineLevel="1">
      <c r="A173" s="227" t="s">
        <v>39</v>
      </c>
      <c r="B173" s="111" t="s">
        <v>232</v>
      </c>
      <c r="C173" s="111" t="s">
        <v>232</v>
      </c>
      <c r="D173" s="129" t="s">
        <v>233</v>
      </c>
      <c r="E173" s="129" t="s">
        <v>234</v>
      </c>
      <c r="F173" s="129" t="s">
        <v>79</v>
      </c>
      <c r="G173" s="246" t="s">
        <v>238</v>
      </c>
      <c r="H173" s="129" t="s">
        <v>40</v>
      </c>
      <c r="I173" s="433">
        <v>6</v>
      </c>
      <c r="J173" s="244" t="s">
        <v>91</v>
      </c>
      <c r="K173" s="275">
        <v>15.8</v>
      </c>
      <c r="L173" s="117">
        <f>VLOOKUP(H173,'Prijzenblad P1 - OpoHvT'!$C$2:$H$10,6,FALSE)</f>
        <v>0</v>
      </c>
      <c r="M173" s="274">
        <v>1</v>
      </c>
      <c r="N173" s="117">
        <f t="shared" si="14"/>
        <v>0</v>
      </c>
      <c r="O173" s="2"/>
      <c r="P173" s="5"/>
      <c r="Q173" s="4"/>
    </row>
    <row r="174" spans="1:17" s="3" customFormat="1" ht="15" customHeight="1" outlineLevel="1">
      <c r="A174" s="227" t="s">
        <v>39</v>
      </c>
      <c r="B174" s="111" t="s">
        <v>232</v>
      </c>
      <c r="C174" s="111" t="s">
        <v>232</v>
      </c>
      <c r="D174" s="129" t="s">
        <v>233</v>
      </c>
      <c r="E174" s="129" t="s">
        <v>234</v>
      </c>
      <c r="F174" s="129" t="s">
        <v>79</v>
      </c>
      <c r="G174" s="246" t="s">
        <v>239</v>
      </c>
      <c r="H174" s="129" t="s">
        <v>40</v>
      </c>
      <c r="I174" s="434">
        <v>8</v>
      </c>
      <c r="J174" s="244" t="s">
        <v>91</v>
      </c>
      <c r="K174" s="275">
        <v>9.8000000000000007</v>
      </c>
      <c r="L174" s="117">
        <f>VLOOKUP(H174,'Prijzenblad P1 - OpoHvT'!$C$2:$H$10,6,FALSE)</f>
        <v>0</v>
      </c>
      <c r="M174" s="274">
        <v>1</v>
      </c>
      <c r="N174" s="117">
        <f t="shared" si="14"/>
        <v>0</v>
      </c>
      <c r="O174" s="2"/>
      <c r="P174" s="5"/>
      <c r="Q174" s="4"/>
    </row>
    <row r="175" spans="1:17" s="3" customFormat="1" ht="15" customHeight="1" outlineLevel="1">
      <c r="A175" s="227" t="s">
        <v>39</v>
      </c>
      <c r="B175" s="111" t="s">
        <v>232</v>
      </c>
      <c r="C175" s="111" t="s">
        <v>232</v>
      </c>
      <c r="D175" s="129" t="s">
        <v>233</v>
      </c>
      <c r="E175" s="129" t="s">
        <v>234</v>
      </c>
      <c r="F175" s="129" t="s">
        <v>79</v>
      </c>
      <c r="G175" s="246" t="s">
        <v>235</v>
      </c>
      <c r="H175" s="112" t="s">
        <v>1224</v>
      </c>
      <c r="I175" s="433">
        <v>9</v>
      </c>
      <c r="J175" s="244" t="s">
        <v>91</v>
      </c>
      <c r="K175" s="275">
        <v>76.7</v>
      </c>
      <c r="L175" s="117">
        <f>VLOOKUP(H175,'Prijzenblad P1 - OpoHvT'!$C$2:$H$10,6,FALSE)</f>
        <v>0</v>
      </c>
      <c r="M175" s="274">
        <v>1</v>
      </c>
      <c r="N175" s="117">
        <f t="shared" si="14"/>
        <v>0</v>
      </c>
      <c r="O175" s="2"/>
      <c r="P175" s="5"/>
      <c r="Q175" s="4"/>
    </row>
    <row r="176" spans="1:17" s="3" customFormat="1" ht="15" customHeight="1" outlineLevel="1">
      <c r="A176" s="227" t="s">
        <v>39</v>
      </c>
      <c r="B176" s="111" t="s">
        <v>232</v>
      </c>
      <c r="C176" s="111" t="s">
        <v>232</v>
      </c>
      <c r="D176" s="129" t="s">
        <v>233</v>
      </c>
      <c r="E176" s="129" t="s">
        <v>234</v>
      </c>
      <c r="F176" s="129" t="s">
        <v>79</v>
      </c>
      <c r="G176" s="246" t="s">
        <v>136</v>
      </c>
      <c r="H176" s="129" t="s">
        <v>46</v>
      </c>
      <c r="I176" s="434">
        <v>10</v>
      </c>
      <c r="J176" s="244" t="s">
        <v>91</v>
      </c>
      <c r="K176" s="275">
        <v>82.4</v>
      </c>
      <c r="L176" s="117">
        <f>VLOOKUP(H176,'Prijzenblad P1 - OpoHvT'!$C$2:$H$10,6,FALSE)</f>
        <v>0</v>
      </c>
      <c r="M176" s="274">
        <v>1</v>
      </c>
      <c r="N176" s="117">
        <f t="shared" si="14"/>
        <v>0</v>
      </c>
      <c r="O176" s="2"/>
      <c r="P176" s="5"/>
      <c r="Q176" s="4"/>
    </row>
    <row r="177" spans="1:17" s="3" customFormat="1" ht="15" customHeight="1" outlineLevel="1">
      <c r="A177" s="227" t="s">
        <v>39</v>
      </c>
      <c r="B177" s="111" t="s">
        <v>232</v>
      </c>
      <c r="C177" s="111" t="s">
        <v>232</v>
      </c>
      <c r="D177" s="129" t="s">
        <v>233</v>
      </c>
      <c r="E177" s="129" t="s">
        <v>234</v>
      </c>
      <c r="F177" s="129" t="s">
        <v>79</v>
      </c>
      <c r="G177" s="246" t="s">
        <v>114</v>
      </c>
      <c r="H177" s="129" t="s">
        <v>47</v>
      </c>
      <c r="I177" s="434">
        <v>11</v>
      </c>
      <c r="J177" s="244" t="s">
        <v>91</v>
      </c>
      <c r="K177" s="275">
        <v>5.7</v>
      </c>
      <c r="L177" s="117">
        <f>VLOOKUP(H177,'Prijzenblad P1 - OpoHvT'!$C$2:$H$10,6,FALSE)</f>
        <v>0</v>
      </c>
      <c r="M177" s="274">
        <v>1</v>
      </c>
      <c r="N177" s="117">
        <f t="shared" si="14"/>
        <v>0</v>
      </c>
      <c r="O177" s="2"/>
      <c r="P177" s="5"/>
      <c r="Q177" s="4"/>
    </row>
    <row r="178" spans="1:17" s="3" customFormat="1" ht="15" customHeight="1" outlineLevel="1">
      <c r="A178" s="227" t="s">
        <v>39</v>
      </c>
      <c r="B178" s="111" t="s">
        <v>232</v>
      </c>
      <c r="C178" s="111" t="s">
        <v>232</v>
      </c>
      <c r="D178" s="129" t="s">
        <v>233</v>
      </c>
      <c r="E178" s="129" t="s">
        <v>234</v>
      </c>
      <c r="F178" s="129" t="s">
        <v>79</v>
      </c>
      <c r="G178" s="246" t="s">
        <v>109</v>
      </c>
      <c r="H178" s="129" t="s">
        <v>44</v>
      </c>
      <c r="I178" s="433">
        <v>12</v>
      </c>
      <c r="J178" s="244" t="s">
        <v>91</v>
      </c>
      <c r="K178" s="275">
        <v>44.2</v>
      </c>
      <c r="L178" s="117">
        <f>VLOOKUP(H178,'Prijzenblad P1 - OpoHvT'!$C$2:$H$10,6,FALSE)</f>
        <v>0</v>
      </c>
      <c r="M178" s="274">
        <v>1</v>
      </c>
      <c r="N178" s="117">
        <f t="shared" si="14"/>
        <v>0</v>
      </c>
      <c r="O178" s="2"/>
      <c r="P178" s="5"/>
      <c r="Q178" s="4"/>
    </row>
    <row r="179" spans="1:17" s="3" customFormat="1" ht="15" customHeight="1" outlineLevel="1">
      <c r="A179" s="227" t="s">
        <v>39</v>
      </c>
      <c r="B179" s="111" t="s">
        <v>232</v>
      </c>
      <c r="C179" s="111" t="s">
        <v>232</v>
      </c>
      <c r="D179" s="129" t="s">
        <v>233</v>
      </c>
      <c r="E179" s="129" t="s">
        <v>234</v>
      </c>
      <c r="F179" s="129" t="s">
        <v>79</v>
      </c>
      <c r="G179" s="246" t="s">
        <v>240</v>
      </c>
      <c r="H179" s="129" t="s">
        <v>47</v>
      </c>
      <c r="I179" s="434">
        <v>13</v>
      </c>
      <c r="J179" s="244" t="s">
        <v>91</v>
      </c>
      <c r="K179" s="275">
        <v>7.5</v>
      </c>
      <c r="L179" s="117">
        <f>VLOOKUP(H179,'Prijzenblad P1 - OpoHvT'!$C$2:$H$10,6,FALSE)</f>
        <v>0</v>
      </c>
      <c r="M179" s="274">
        <v>1</v>
      </c>
      <c r="N179" s="117">
        <f t="shared" si="14"/>
        <v>0</v>
      </c>
      <c r="O179" s="2"/>
      <c r="P179" s="5"/>
      <c r="Q179" s="4"/>
    </row>
    <row r="180" spans="1:17" s="3" customFormat="1" ht="15" customHeight="1" outlineLevel="1">
      <c r="A180" s="227" t="s">
        <v>39</v>
      </c>
      <c r="B180" s="111" t="s">
        <v>232</v>
      </c>
      <c r="C180" s="111" t="s">
        <v>232</v>
      </c>
      <c r="D180" s="129" t="s">
        <v>233</v>
      </c>
      <c r="E180" s="129" t="s">
        <v>234</v>
      </c>
      <c r="F180" s="129" t="s">
        <v>79</v>
      </c>
      <c r="G180" s="246" t="s">
        <v>241</v>
      </c>
      <c r="H180" s="129" t="s">
        <v>43</v>
      </c>
      <c r="I180" s="434">
        <v>14</v>
      </c>
      <c r="J180" s="244" t="s">
        <v>91</v>
      </c>
      <c r="K180" s="275">
        <v>2.8</v>
      </c>
      <c r="L180" s="117">
        <f>VLOOKUP(H180,'Prijzenblad P1 - OpoHvT'!$C$2:$H$10,6,FALSE)</f>
        <v>0</v>
      </c>
      <c r="M180" s="274">
        <v>1</v>
      </c>
      <c r="N180" s="117">
        <f>IF(L180=0,0,M180*L180*K180)</f>
        <v>0</v>
      </c>
      <c r="O180" s="2"/>
      <c r="P180" s="5"/>
      <c r="Q180" s="4"/>
    </row>
    <row r="181" spans="1:17" s="3" customFormat="1" ht="15" customHeight="1" outlineLevel="1">
      <c r="A181" s="227" t="s">
        <v>39</v>
      </c>
      <c r="B181" s="111" t="s">
        <v>232</v>
      </c>
      <c r="C181" s="111" t="s">
        <v>232</v>
      </c>
      <c r="D181" s="129" t="s">
        <v>233</v>
      </c>
      <c r="E181" s="129" t="s">
        <v>234</v>
      </c>
      <c r="F181" s="129" t="s">
        <v>79</v>
      </c>
      <c r="G181" s="246" t="s">
        <v>241</v>
      </c>
      <c r="H181" s="129" t="s">
        <v>43</v>
      </c>
      <c r="I181" s="433">
        <v>15</v>
      </c>
      <c r="J181" s="244" t="s">
        <v>91</v>
      </c>
      <c r="K181" s="275">
        <v>6</v>
      </c>
      <c r="L181" s="117">
        <f>VLOOKUP(H181,'Prijzenblad P1 - OpoHvT'!$C$2:$H$10,6,FALSE)</f>
        <v>0</v>
      </c>
      <c r="M181" s="274">
        <v>1</v>
      </c>
      <c r="N181" s="117">
        <f t="shared" si="14"/>
        <v>0</v>
      </c>
      <c r="O181" s="2"/>
      <c r="P181" s="5"/>
      <c r="Q181" s="4"/>
    </row>
    <row r="182" spans="1:17" s="3" customFormat="1" ht="15" customHeight="1" outlineLevel="1">
      <c r="A182" s="227" t="s">
        <v>39</v>
      </c>
      <c r="B182" s="111" t="s">
        <v>232</v>
      </c>
      <c r="C182" s="111" t="s">
        <v>232</v>
      </c>
      <c r="D182" s="129" t="s">
        <v>233</v>
      </c>
      <c r="E182" s="129" t="s">
        <v>234</v>
      </c>
      <c r="F182" s="129" t="s">
        <v>79</v>
      </c>
      <c r="G182" s="246" t="s">
        <v>223</v>
      </c>
      <c r="H182" s="129" t="s">
        <v>44</v>
      </c>
      <c r="I182" s="434">
        <v>16</v>
      </c>
      <c r="J182" s="244" t="s">
        <v>91</v>
      </c>
      <c r="K182" s="275">
        <v>22.6</v>
      </c>
      <c r="L182" s="117">
        <f>VLOOKUP(H182,'Prijzenblad P1 - OpoHvT'!$C$2:$H$10,6,FALSE)</f>
        <v>0</v>
      </c>
      <c r="M182" s="274">
        <v>1</v>
      </c>
      <c r="N182" s="117">
        <f t="shared" si="14"/>
        <v>0</v>
      </c>
      <c r="O182" s="2"/>
      <c r="P182" s="5"/>
      <c r="Q182" s="4"/>
    </row>
    <row r="183" spans="1:17" s="3" customFormat="1" ht="15" customHeight="1" outlineLevel="1">
      <c r="A183" s="227" t="s">
        <v>39</v>
      </c>
      <c r="B183" s="111" t="s">
        <v>232</v>
      </c>
      <c r="C183" s="111" t="s">
        <v>232</v>
      </c>
      <c r="D183" s="129" t="s">
        <v>233</v>
      </c>
      <c r="E183" s="129" t="s">
        <v>234</v>
      </c>
      <c r="F183" s="129" t="s">
        <v>79</v>
      </c>
      <c r="G183" s="246" t="s">
        <v>235</v>
      </c>
      <c r="H183" s="129" t="s">
        <v>41</v>
      </c>
      <c r="I183" s="434">
        <v>17</v>
      </c>
      <c r="J183" s="244" t="s">
        <v>91</v>
      </c>
      <c r="K183" s="275">
        <v>57.8</v>
      </c>
      <c r="L183" s="117">
        <f>VLOOKUP(H183,'Prijzenblad P1 - OpoHvT'!$C$2:$H$10,6,FALSE)</f>
        <v>0</v>
      </c>
      <c r="M183" s="274">
        <v>1</v>
      </c>
      <c r="N183" s="117">
        <f t="shared" si="14"/>
        <v>0</v>
      </c>
      <c r="O183" s="2"/>
      <c r="P183" s="5"/>
      <c r="Q183" s="4"/>
    </row>
    <row r="184" spans="1:17" s="3" customFormat="1" ht="15" customHeight="1" outlineLevel="1">
      <c r="A184" s="227" t="s">
        <v>39</v>
      </c>
      <c r="B184" s="111" t="s">
        <v>232</v>
      </c>
      <c r="C184" s="111" t="s">
        <v>232</v>
      </c>
      <c r="D184" s="129" t="s">
        <v>233</v>
      </c>
      <c r="E184" s="129" t="s">
        <v>234</v>
      </c>
      <c r="F184" s="129" t="s">
        <v>79</v>
      </c>
      <c r="G184" s="246" t="s">
        <v>235</v>
      </c>
      <c r="H184" s="129" t="s">
        <v>41</v>
      </c>
      <c r="I184" s="433">
        <v>18</v>
      </c>
      <c r="J184" s="244" t="s">
        <v>91</v>
      </c>
      <c r="K184" s="275">
        <v>55.9</v>
      </c>
      <c r="L184" s="117">
        <f>VLOOKUP(H184,'Prijzenblad P1 - OpoHvT'!$C$2:$H$10,6,FALSE)</f>
        <v>0</v>
      </c>
      <c r="M184" s="274">
        <v>1</v>
      </c>
      <c r="N184" s="117">
        <f t="shared" si="14"/>
        <v>0</v>
      </c>
      <c r="O184" s="2"/>
      <c r="P184" s="5"/>
      <c r="Q184" s="4"/>
    </row>
    <row r="185" spans="1:17" s="3" customFormat="1" ht="15" customHeight="1" outlineLevel="1">
      <c r="A185" s="227" t="s">
        <v>39</v>
      </c>
      <c r="B185" s="111" t="s">
        <v>232</v>
      </c>
      <c r="C185" s="111" t="s">
        <v>232</v>
      </c>
      <c r="D185" s="129" t="s">
        <v>233</v>
      </c>
      <c r="E185" s="129" t="s">
        <v>234</v>
      </c>
      <c r="F185" s="129" t="s">
        <v>79</v>
      </c>
      <c r="G185" s="246" t="s">
        <v>235</v>
      </c>
      <c r="H185" s="129" t="s">
        <v>41</v>
      </c>
      <c r="I185" s="434">
        <v>19</v>
      </c>
      <c r="J185" s="244" t="s">
        <v>91</v>
      </c>
      <c r="K185" s="275">
        <v>56.1</v>
      </c>
      <c r="L185" s="117">
        <f>VLOOKUP(H185,'Prijzenblad P1 - OpoHvT'!$C$2:$H$10,6,FALSE)</f>
        <v>0</v>
      </c>
      <c r="M185" s="274">
        <v>1</v>
      </c>
      <c r="N185" s="117">
        <f t="shared" si="14"/>
        <v>0</v>
      </c>
      <c r="O185" s="2"/>
      <c r="P185" s="5"/>
      <c r="Q185" s="4"/>
    </row>
    <row r="186" spans="1:17" s="3" customFormat="1" ht="15" customHeight="1" outlineLevel="1">
      <c r="A186" s="227" t="s">
        <v>39</v>
      </c>
      <c r="B186" s="111" t="s">
        <v>232</v>
      </c>
      <c r="C186" s="111" t="s">
        <v>232</v>
      </c>
      <c r="D186" s="129" t="s">
        <v>233</v>
      </c>
      <c r="E186" s="129" t="s">
        <v>234</v>
      </c>
      <c r="F186" s="129" t="s">
        <v>242</v>
      </c>
      <c r="G186" s="246" t="s">
        <v>243</v>
      </c>
      <c r="H186" s="129" t="s">
        <v>44</v>
      </c>
      <c r="I186" s="434">
        <v>20</v>
      </c>
      <c r="J186" s="244" t="s">
        <v>91</v>
      </c>
      <c r="K186" s="275">
        <v>5.3</v>
      </c>
      <c r="L186" s="117">
        <f>VLOOKUP(H186,'Prijzenblad P1 - OpoHvT'!$C$2:$H$10,6,FALSE)</f>
        <v>0</v>
      </c>
      <c r="M186" s="274">
        <v>1</v>
      </c>
      <c r="N186" s="117">
        <f t="shared" si="14"/>
        <v>0</v>
      </c>
      <c r="O186" s="2"/>
      <c r="P186" s="5"/>
      <c r="Q186" s="4"/>
    </row>
    <row r="187" spans="1:17" s="3" customFormat="1" ht="15" customHeight="1" outlineLevel="1">
      <c r="A187" s="227" t="s">
        <v>39</v>
      </c>
      <c r="B187" s="111" t="s">
        <v>232</v>
      </c>
      <c r="C187" s="111" t="s">
        <v>232</v>
      </c>
      <c r="D187" s="129" t="s">
        <v>233</v>
      </c>
      <c r="E187" s="129" t="s">
        <v>234</v>
      </c>
      <c r="F187" s="129" t="s">
        <v>242</v>
      </c>
      <c r="G187" s="246" t="s">
        <v>241</v>
      </c>
      <c r="H187" s="129" t="s">
        <v>43</v>
      </c>
      <c r="I187" s="433">
        <v>21</v>
      </c>
      <c r="J187" s="244" t="s">
        <v>91</v>
      </c>
      <c r="K187" s="275">
        <v>5</v>
      </c>
      <c r="L187" s="117">
        <f>VLOOKUP(H187,'Prijzenblad P1 - OpoHvT'!$C$2:$H$10,6,FALSE)</f>
        <v>0</v>
      </c>
      <c r="M187" s="274">
        <v>1</v>
      </c>
      <c r="N187" s="117">
        <f t="shared" si="14"/>
        <v>0</v>
      </c>
      <c r="O187" s="2"/>
      <c r="P187" s="5"/>
      <c r="Q187" s="4"/>
    </row>
    <row r="188" spans="1:17" s="3" customFormat="1" ht="15" customHeight="1" outlineLevel="1">
      <c r="A188" s="227" t="s">
        <v>39</v>
      </c>
      <c r="B188" s="111" t="s">
        <v>232</v>
      </c>
      <c r="C188" s="111" t="s">
        <v>232</v>
      </c>
      <c r="D188" s="129" t="s">
        <v>233</v>
      </c>
      <c r="E188" s="129" t="s">
        <v>234</v>
      </c>
      <c r="F188" s="129" t="s">
        <v>242</v>
      </c>
      <c r="G188" s="246" t="s">
        <v>241</v>
      </c>
      <c r="H188" s="129" t="s">
        <v>43</v>
      </c>
      <c r="I188" s="434">
        <v>22</v>
      </c>
      <c r="J188" s="244" t="s">
        <v>91</v>
      </c>
      <c r="K188" s="275">
        <v>6</v>
      </c>
      <c r="L188" s="117">
        <f>VLOOKUP(H188,'Prijzenblad P1 - OpoHvT'!$C$2:$H$10,6,FALSE)</f>
        <v>0</v>
      </c>
      <c r="M188" s="274">
        <v>1</v>
      </c>
      <c r="N188" s="117">
        <f t="shared" si="14"/>
        <v>0</v>
      </c>
      <c r="O188" s="2"/>
      <c r="P188" s="5"/>
      <c r="Q188" s="4"/>
    </row>
    <row r="189" spans="1:17" s="3" customFormat="1" ht="15" customHeight="1" outlineLevel="1">
      <c r="A189" s="227" t="s">
        <v>39</v>
      </c>
      <c r="B189" s="111" t="s">
        <v>232</v>
      </c>
      <c r="C189" s="111" t="s">
        <v>232</v>
      </c>
      <c r="D189" s="129" t="s">
        <v>233</v>
      </c>
      <c r="E189" s="129" t="s">
        <v>234</v>
      </c>
      <c r="F189" s="129" t="s">
        <v>242</v>
      </c>
      <c r="G189" s="246" t="s">
        <v>244</v>
      </c>
      <c r="H189" s="129" t="s">
        <v>44</v>
      </c>
      <c r="I189" s="434">
        <v>23</v>
      </c>
      <c r="J189" s="244" t="s">
        <v>91</v>
      </c>
      <c r="K189" s="275">
        <v>25.7</v>
      </c>
      <c r="L189" s="117">
        <f>VLOOKUP(H189,'Prijzenblad P1 - OpoHvT'!$C$2:$H$10,6,FALSE)</f>
        <v>0</v>
      </c>
      <c r="M189" s="274">
        <v>1</v>
      </c>
      <c r="N189" s="117">
        <f t="shared" si="14"/>
        <v>0</v>
      </c>
      <c r="O189" s="2"/>
      <c r="P189" s="5"/>
      <c r="Q189" s="4"/>
    </row>
    <row r="190" spans="1:17" s="3" customFormat="1" ht="15" customHeight="1" outlineLevel="1">
      <c r="A190" s="227" t="s">
        <v>39</v>
      </c>
      <c r="B190" s="111" t="s">
        <v>232</v>
      </c>
      <c r="C190" s="111" t="s">
        <v>232</v>
      </c>
      <c r="D190" s="129" t="s">
        <v>233</v>
      </c>
      <c r="E190" s="129" t="s">
        <v>234</v>
      </c>
      <c r="F190" s="129" t="s">
        <v>242</v>
      </c>
      <c r="G190" s="246" t="s">
        <v>114</v>
      </c>
      <c r="H190" s="129" t="s">
        <v>47</v>
      </c>
      <c r="I190" s="433">
        <v>24</v>
      </c>
      <c r="J190" s="244" t="s">
        <v>91</v>
      </c>
      <c r="K190" s="275">
        <v>11.6</v>
      </c>
      <c r="L190" s="117">
        <f>VLOOKUP(H190,'Prijzenblad P1 - OpoHvT'!$C$2:$H$10,6,FALSE)</f>
        <v>0</v>
      </c>
      <c r="M190" s="274">
        <v>1</v>
      </c>
      <c r="N190" s="117">
        <f t="shared" si="14"/>
        <v>0</v>
      </c>
      <c r="O190" s="2"/>
      <c r="P190" s="5"/>
      <c r="Q190" s="4"/>
    </row>
    <row r="191" spans="1:17" s="3" customFormat="1" ht="15" customHeight="1" outlineLevel="1">
      <c r="A191" s="227" t="s">
        <v>39</v>
      </c>
      <c r="B191" s="111" t="s">
        <v>232</v>
      </c>
      <c r="C191" s="111" t="s">
        <v>232</v>
      </c>
      <c r="D191" s="129" t="s">
        <v>233</v>
      </c>
      <c r="E191" s="129" t="s">
        <v>234</v>
      </c>
      <c r="F191" s="129" t="s">
        <v>242</v>
      </c>
      <c r="G191" s="246" t="s">
        <v>245</v>
      </c>
      <c r="H191" s="129" t="s">
        <v>47</v>
      </c>
      <c r="I191" s="434">
        <v>25</v>
      </c>
      <c r="J191" s="244" t="s">
        <v>91</v>
      </c>
      <c r="K191" s="275">
        <v>15.7</v>
      </c>
      <c r="L191" s="117">
        <f>VLOOKUP(H191,'Prijzenblad P1 - OpoHvT'!$C$2:$H$10,6,FALSE)</f>
        <v>0</v>
      </c>
      <c r="M191" s="274">
        <v>1</v>
      </c>
      <c r="N191" s="117">
        <f t="shared" si="14"/>
        <v>0</v>
      </c>
      <c r="O191" s="2"/>
      <c r="P191" s="5"/>
      <c r="Q191" s="4"/>
    </row>
    <row r="192" spans="1:17" s="3" customFormat="1" ht="15" customHeight="1" outlineLevel="1">
      <c r="A192" s="227" t="s">
        <v>39</v>
      </c>
      <c r="B192" s="111" t="s">
        <v>232</v>
      </c>
      <c r="C192" s="111" t="s">
        <v>232</v>
      </c>
      <c r="D192" s="129" t="s">
        <v>233</v>
      </c>
      <c r="E192" s="129" t="s">
        <v>234</v>
      </c>
      <c r="F192" s="129" t="s">
        <v>242</v>
      </c>
      <c r="G192" s="246" t="s">
        <v>244</v>
      </c>
      <c r="H192" s="129" t="s">
        <v>44</v>
      </c>
      <c r="I192" s="434">
        <v>26</v>
      </c>
      <c r="J192" s="244" t="s">
        <v>91</v>
      </c>
      <c r="K192" s="275">
        <v>32</v>
      </c>
      <c r="L192" s="117">
        <f>VLOOKUP(H192,'Prijzenblad P1 - OpoHvT'!$C$2:$H$10,6,FALSE)</f>
        <v>0</v>
      </c>
      <c r="M192" s="274">
        <v>1</v>
      </c>
      <c r="N192" s="117">
        <f t="shared" si="14"/>
        <v>0</v>
      </c>
      <c r="O192" s="2"/>
      <c r="P192" s="5"/>
      <c r="Q192" s="4"/>
    </row>
    <row r="193" spans="1:17" s="3" customFormat="1" ht="15" customHeight="1" outlineLevel="1">
      <c r="A193" s="227" t="s">
        <v>39</v>
      </c>
      <c r="B193" s="111" t="s">
        <v>232</v>
      </c>
      <c r="C193" s="111" t="s">
        <v>232</v>
      </c>
      <c r="D193" s="129" t="s">
        <v>233</v>
      </c>
      <c r="E193" s="129" t="s">
        <v>234</v>
      </c>
      <c r="F193" s="129" t="s">
        <v>242</v>
      </c>
      <c r="G193" s="245" t="s">
        <v>236</v>
      </c>
      <c r="H193" s="129" t="s">
        <v>44</v>
      </c>
      <c r="I193" s="433">
        <v>27</v>
      </c>
      <c r="J193" s="244" t="s">
        <v>91</v>
      </c>
      <c r="K193" s="277">
        <v>14</v>
      </c>
      <c r="L193" s="117">
        <f>VLOOKUP(H193,'Prijzenblad P1 - OpoHvT'!$C$2:$H$10,6,FALSE)</f>
        <v>0</v>
      </c>
      <c r="M193" s="274">
        <v>1</v>
      </c>
      <c r="N193" s="117">
        <f t="shared" si="14"/>
        <v>0</v>
      </c>
      <c r="O193" s="2"/>
      <c r="P193" s="5"/>
      <c r="Q193" s="4"/>
    </row>
    <row r="194" spans="1:17" s="3" customFormat="1" ht="15" customHeight="1" outlineLevel="1">
      <c r="A194" s="227" t="s">
        <v>39</v>
      </c>
      <c r="B194" s="111" t="s">
        <v>232</v>
      </c>
      <c r="C194" s="111" t="s">
        <v>232</v>
      </c>
      <c r="D194" s="129" t="s">
        <v>233</v>
      </c>
      <c r="E194" s="129" t="s">
        <v>234</v>
      </c>
      <c r="F194" s="129" t="s">
        <v>242</v>
      </c>
      <c r="G194" s="246" t="s">
        <v>239</v>
      </c>
      <c r="H194" s="129" t="s">
        <v>40</v>
      </c>
      <c r="I194" s="434">
        <v>28</v>
      </c>
      <c r="J194" s="244" t="s">
        <v>91</v>
      </c>
      <c r="K194" s="275">
        <v>9.4</v>
      </c>
      <c r="L194" s="117">
        <f>VLOOKUP(H194,'Prijzenblad P1 - OpoHvT'!$C$2:$H$10,6,FALSE)</f>
        <v>0</v>
      </c>
      <c r="M194" s="274">
        <v>1</v>
      </c>
      <c r="N194" s="117">
        <f t="shared" si="14"/>
        <v>0</v>
      </c>
      <c r="O194" s="2"/>
      <c r="P194" s="5"/>
      <c r="Q194" s="4"/>
    </row>
    <row r="195" spans="1:17" s="3" customFormat="1" ht="15" customHeight="1" outlineLevel="1">
      <c r="A195" s="227" t="s">
        <v>39</v>
      </c>
      <c r="B195" s="111" t="s">
        <v>232</v>
      </c>
      <c r="C195" s="111" t="s">
        <v>232</v>
      </c>
      <c r="D195" s="129" t="s">
        <v>233</v>
      </c>
      <c r="E195" s="129" t="s">
        <v>234</v>
      </c>
      <c r="F195" s="129" t="s">
        <v>242</v>
      </c>
      <c r="G195" s="246" t="s">
        <v>235</v>
      </c>
      <c r="H195" s="129" t="s">
        <v>41</v>
      </c>
      <c r="I195" s="434">
        <v>29</v>
      </c>
      <c r="J195" s="244" t="s">
        <v>91</v>
      </c>
      <c r="K195" s="275">
        <v>54.1</v>
      </c>
      <c r="L195" s="117">
        <f>VLOOKUP(H195,'Prijzenblad P1 - OpoHvT'!$C$2:$H$10,6,FALSE)</f>
        <v>0</v>
      </c>
      <c r="M195" s="274">
        <v>1</v>
      </c>
      <c r="N195" s="117">
        <f t="shared" si="14"/>
        <v>0</v>
      </c>
      <c r="O195" s="2"/>
      <c r="P195" s="5"/>
      <c r="Q195" s="4"/>
    </row>
    <row r="196" spans="1:17" s="3" customFormat="1" ht="15" customHeight="1" outlineLevel="1">
      <c r="A196" s="227" t="s">
        <v>39</v>
      </c>
      <c r="B196" s="111" t="s">
        <v>232</v>
      </c>
      <c r="C196" s="111" t="s">
        <v>232</v>
      </c>
      <c r="D196" s="129" t="s">
        <v>233</v>
      </c>
      <c r="E196" s="129" t="s">
        <v>234</v>
      </c>
      <c r="F196" s="129" t="s">
        <v>242</v>
      </c>
      <c r="G196" s="246" t="s">
        <v>237</v>
      </c>
      <c r="H196" s="129" t="s">
        <v>42</v>
      </c>
      <c r="I196" s="433">
        <v>30</v>
      </c>
      <c r="J196" s="244" t="s">
        <v>91</v>
      </c>
      <c r="K196" s="275">
        <v>5.8</v>
      </c>
      <c r="L196" s="117">
        <f>VLOOKUP(H196,'Prijzenblad P1 - OpoHvT'!$C$2:$H$10,6,FALSE)</f>
        <v>0</v>
      </c>
      <c r="M196" s="274">
        <v>1</v>
      </c>
      <c r="N196" s="117">
        <f t="shared" si="14"/>
        <v>0</v>
      </c>
      <c r="O196" s="2"/>
      <c r="P196" s="5"/>
      <c r="Q196" s="4"/>
    </row>
    <row r="197" spans="1:17" s="3" customFormat="1" ht="15" customHeight="1" outlineLevel="1">
      <c r="A197" s="227" t="s">
        <v>39</v>
      </c>
      <c r="B197" s="111" t="s">
        <v>232</v>
      </c>
      <c r="C197" s="111" t="s">
        <v>232</v>
      </c>
      <c r="D197" s="129" t="s">
        <v>233</v>
      </c>
      <c r="E197" s="129" t="s">
        <v>234</v>
      </c>
      <c r="F197" s="129" t="s">
        <v>242</v>
      </c>
      <c r="G197" s="246" t="s">
        <v>217</v>
      </c>
      <c r="H197" s="129" t="s">
        <v>40</v>
      </c>
      <c r="I197" s="434">
        <v>31</v>
      </c>
      <c r="J197" s="244" t="s">
        <v>91</v>
      </c>
      <c r="K197" s="275">
        <v>29.1</v>
      </c>
      <c r="L197" s="117">
        <f>VLOOKUP(H197,'Prijzenblad P1 - OpoHvT'!$C$2:$H$10,6,FALSE)</f>
        <v>0</v>
      </c>
      <c r="M197" s="274">
        <v>1</v>
      </c>
      <c r="N197" s="117">
        <f t="shared" si="14"/>
        <v>0</v>
      </c>
      <c r="O197" s="2"/>
      <c r="P197" s="5"/>
      <c r="Q197" s="4"/>
    </row>
    <row r="198" spans="1:17" s="3" customFormat="1" ht="15" customHeight="1" outlineLevel="1">
      <c r="A198" s="227" t="s">
        <v>39</v>
      </c>
      <c r="B198" s="111" t="s">
        <v>232</v>
      </c>
      <c r="C198" s="111" t="s">
        <v>232</v>
      </c>
      <c r="D198" s="129" t="s">
        <v>233</v>
      </c>
      <c r="E198" s="129" t="s">
        <v>234</v>
      </c>
      <c r="F198" s="129" t="s">
        <v>242</v>
      </c>
      <c r="G198" s="246" t="s">
        <v>246</v>
      </c>
      <c r="H198" s="129" t="s">
        <v>40</v>
      </c>
      <c r="I198" s="434">
        <v>32</v>
      </c>
      <c r="J198" s="244" t="s">
        <v>91</v>
      </c>
      <c r="K198" s="275">
        <v>10.6</v>
      </c>
      <c r="L198" s="117">
        <f>VLOOKUP(H198,'Prijzenblad P1 - OpoHvT'!$C$2:$H$10,6,FALSE)</f>
        <v>0</v>
      </c>
      <c r="M198" s="274">
        <v>1</v>
      </c>
      <c r="N198" s="117">
        <f t="shared" si="14"/>
        <v>0</v>
      </c>
      <c r="O198" s="2"/>
      <c r="P198" s="5"/>
      <c r="Q198" s="4"/>
    </row>
    <row r="199" spans="1:17" s="3" customFormat="1" ht="15" customHeight="1" outlineLevel="1">
      <c r="A199" s="227" t="s">
        <v>39</v>
      </c>
      <c r="B199" s="111" t="s">
        <v>232</v>
      </c>
      <c r="C199" s="111" t="s">
        <v>232</v>
      </c>
      <c r="D199" s="129" t="s">
        <v>233</v>
      </c>
      <c r="E199" s="129" t="s">
        <v>234</v>
      </c>
      <c r="F199" s="129" t="s">
        <v>242</v>
      </c>
      <c r="G199" s="246" t="s">
        <v>241</v>
      </c>
      <c r="H199" s="129" t="s">
        <v>43</v>
      </c>
      <c r="I199" s="433">
        <v>33</v>
      </c>
      <c r="J199" s="244" t="s">
        <v>91</v>
      </c>
      <c r="K199" s="275">
        <v>5.9</v>
      </c>
      <c r="L199" s="117">
        <f>VLOOKUP(H199,'Prijzenblad P1 - OpoHvT'!$C$2:$H$10,6,FALSE)</f>
        <v>0</v>
      </c>
      <c r="M199" s="274">
        <v>1</v>
      </c>
      <c r="N199" s="117">
        <f t="shared" si="14"/>
        <v>0</v>
      </c>
      <c r="O199" s="2"/>
      <c r="P199" s="5"/>
      <c r="Q199" s="4"/>
    </row>
    <row r="200" spans="1:17" s="3" customFormat="1" ht="15" customHeight="1" outlineLevel="1">
      <c r="A200" s="227" t="s">
        <v>39</v>
      </c>
      <c r="B200" s="111" t="s">
        <v>232</v>
      </c>
      <c r="C200" s="111" t="s">
        <v>232</v>
      </c>
      <c r="D200" s="129" t="s">
        <v>233</v>
      </c>
      <c r="E200" s="129" t="s">
        <v>234</v>
      </c>
      <c r="F200" s="129" t="s">
        <v>242</v>
      </c>
      <c r="G200" s="246" t="s">
        <v>243</v>
      </c>
      <c r="H200" s="129" t="s">
        <v>44</v>
      </c>
      <c r="I200" s="434">
        <v>34</v>
      </c>
      <c r="J200" s="244" t="s">
        <v>91</v>
      </c>
      <c r="K200" s="275">
        <v>3</v>
      </c>
      <c r="L200" s="117">
        <f>VLOOKUP(H200,'Prijzenblad P1 - OpoHvT'!$C$2:$H$10,6,FALSE)</f>
        <v>0</v>
      </c>
      <c r="M200" s="274">
        <v>1</v>
      </c>
      <c r="N200" s="117">
        <f t="shared" si="14"/>
        <v>0</v>
      </c>
      <c r="O200" s="2"/>
      <c r="P200" s="5"/>
      <c r="Q200" s="4"/>
    </row>
    <row r="201" spans="1:17" s="3" customFormat="1" ht="15" customHeight="1" outlineLevel="1">
      <c r="A201" s="227" t="s">
        <v>39</v>
      </c>
      <c r="B201" s="111" t="s">
        <v>232</v>
      </c>
      <c r="C201" s="111" t="s">
        <v>232</v>
      </c>
      <c r="D201" s="129" t="s">
        <v>233</v>
      </c>
      <c r="E201" s="129" t="s">
        <v>234</v>
      </c>
      <c r="F201" s="129" t="s">
        <v>242</v>
      </c>
      <c r="G201" s="246" t="s">
        <v>211</v>
      </c>
      <c r="H201" s="129" t="s">
        <v>40</v>
      </c>
      <c r="I201" s="434">
        <v>35</v>
      </c>
      <c r="J201" s="244" t="s">
        <v>91</v>
      </c>
      <c r="K201" s="275">
        <v>13</v>
      </c>
      <c r="L201" s="117">
        <f>VLOOKUP(H201,'Prijzenblad P1 - OpoHvT'!$C$2:$H$10,6,FALSE)</f>
        <v>0</v>
      </c>
      <c r="M201" s="274">
        <v>1</v>
      </c>
      <c r="N201" s="117">
        <f>IF(L201=0,0,M201*L201*K201)</f>
        <v>0</v>
      </c>
      <c r="O201" s="2"/>
      <c r="P201" s="5"/>
      <c r="Q201" s="4"/>
    </row>
    <row r="202" spans="1:17" s="3" customFormat="1" ht="15" customHeight="1" outlineLevel="1">
      <c r="A202" s="227" t="s">
        <v>39</v>
      </c>
      <c r="B202" s="111" t="s">
        <v>232</v>
      </c>
      <c r="C202" s="111" t="s">
        <v>232</v>
      </c>
      <c r="D202" s="129" t="s">
        <v>233</v>
      </c>
      <c r="E202" s="129" t="s">
        <v>234</v>
      </c>
      <c r="F202" s="129" t="s">
        <v>242</v>
      </c>
      <c r="G202" s="246" t="s">
        <v>241</v>
      </c>
      <c r="H202" s="129" t="s">
        <v>43</v>
      </c>
      <c r="I202" s="433">
        <v>36</v>
      </c>
      <c r="J202" s="244" t="s">
        <v>91</v>
      </c>
      <c r="K202" s="275">
        <v>3.1</v>
      </c>
      <c r="L202" s="117">
        <f>VLOOKUP(H202,'Prijzenblad P1 - OpoHvT'!$C$2:$H$10,6,FALSE)</f>
        <v>0</v>
      </c>
      <c r="M202" s="274">
        <v>1</v>
      </c>
      <c r="N202" s="117">
        <f t="shared" si="14"/>
        <v>0</v>
      </c>
      <c r="O202" s="2"/>
      <c r="P202" s="5"/>
      <c r="Q202" s="4"/>
    </row>
    <row r="203" spans="1:17" s="3" customFormat="1" ht="15" customHeight="1" outlineLevel="1">
      <c r="A203" s="227" t="s">
        <v>39</v>
      </c>
      <c r="B203" s="111" t="s">
        <v>232</v>
      </c>
      <c r="C203" s="111" t="s">
        <v>232</v>
      </c>
      <c r="D203" s="129" t="s">
        <v>233</v>
      </c>
      <c r="E203" s="129" t="s">
        <v>234</v>
      </c>
      <c r="F203" s="129" t="s">
        <v>242</v>
      </c>
      <c r="G203" s="246" t="s">
        <v>109</v>
      </c>
      <c r="H203" s="129" t="s">
        <v>44</v>
      </c>
      <c r="I203" s="434">
        <v>37</v>
      </c>
      <c r="J203" s="244" t="s">
        <v>91</v>
      </c>
      <c r="K203" s="275">
        <v>8.8000000000000007</v>
      </c>
      <c r="L203" s="117">
        <f>VLOOKUP(H203,'Prijzenblad P1 - OpoHvT'!$C$2:$H$10,6,FALSE)</f>
        <v>0</v>
      </c>
      <c r="M203" s="274">
        <v>1</v>
      </c>
      <c r="N203" s="117">
        <f t="shared" si="14"/>
        <v>0</v>
      </c>
      <c r="O203" s="2"/>
      <c r="P203" s="5"/>
      <c r="Q203" s="4"/>
    </row>
    <row r="204" spans="1:17" s="3" customFormat="1" ht="15" customHeight="1" outlineLevel="1">
      <c r="A204" s="227" t="s">
        <v>39</v>
      </c>
      <c r="B204" s="111" t="s">
        <v>232</v>
      </c>
      <c r="C204" s="111" t="s">
        <v>232</v>
      </c>
      <c r="D204" s="129" t="s">
        <v>233</v>
      </c>
      <c r="E204" s="129" t="s">
        <v>234</v>
      </c>
      <c r="F204" s="129" t="s">
        <v>242</v>
      </c>
      <c r="G204" s="246" t="s">
        <v>235</v>
      </c>
      <c r="H204" s="112" t="s">
        <v>1224</v>
      </c>
      <c r="I204" s="434">
        <v>38</v>
      </c>
      <c r="J204" s="244" t="s">
        <v>91</v>
      </c>
      <c r="K204" s="275">
        <v>59.1</v>
      </c>
      <c r="L204" s="117">
        <f>VLOOKUP(H204,'Prijzenblad P1 - OpoHvT'!$C$2:$H$10,6,FALSE)</f>
        <v>0</v>
      </c>
      <c r="M204" s="274">
        <v>1</v>
      </c>
      <c r="N204" s="117">
        <f t="shared" si="14"/>
        <v>0</v>
      </c>
      <c r="O204" s="2"/>
      <c r="P204" s="5"/>
      <c r="Q204" s="4"/>
    </row>
    <row r="205" spans="1:17" s="3" customFormat="1" ht="15" customHeight="1" outlineLevel="1">
      <c r="A205" s="227" t="s">
        <v>39</v>
      </c>
      <c r="B205" s="111" t="s">
        <v>232</v>
      </c>
      <c r="C205" s="111" t="s">
        <v>232</v>
      </c>
      <c r="D205" s="129" t="s">
        <v>233</v>
      </c>
      <c r="E205" s="129" t="s">
        <v>234</v>
      </c>
      <c r="F205" s="129" t="s">
        <v>242</v>
      </c>
      <c r="G205" s="246" t="s">
        <v>235</v>
      </c>
      <c r="H205" s="129" t="s">
        <v>41</v>
      </c>
      <c r="I205" s="433">
        <v>39</v>
      </c>
      <c r="J205" s="244" t="s">
        <v>91</v>
      </c>
      <c r="K205" s="275">
        <v>55.9</v>
      </c>
      <c r="L205" s="117">
        <f>VLOOKUP(H205,'Prijzenblad P1 - OpoHvT'!$C$2:$H$10,6,FALSE)</f>
        <v>0</v>
      </c>
      <c r="M205" s="274">
        <v>1</v>
      </c>
      <c r="N205" s="117">
        <f t="shared" si="14"/>
        <v>0</v>
      </c>
      <c r="O205" s="2"/>
      <c r="P205" s="5"/>
      <c r="Q205" s="4"/>
    </row>
    <row r="206" spans="1:17" s="3" customFormat="1" ht="15" customHeight="1" outlineLevel="1">
      <c r="A206" s="227" t="s">
        <v>39</v>
      </c>
      <c r="B206" s="111" t="s">
        <v>232</v>
      </c>
      <c r="C206" s="111" t="s">
        <v>232</v>
      </c>
      <c r="D206" s="129" t="s">
        <v>233</v>
      </c>
      <c r="E206" s="129" t="s">
        <v>234</v>
      </c>
      <c r="F206" s="129" t="s">
        <v>242</v>
      </c>
      <c r="G206" s="246" t="s">
        <v>235</v>
      </c>
      <c r="H206" s="129" t="s">
        <v>41</v>
      </c>
      <c r="I206" s="434">
        <v>40</v>
      </c>
      <c r="J206" s="244" t="s">
        <v>91</v>
      </c>
      <c r="K206" s="275">
        <v>55.9</v>
      </c>
      <c r="L206" s="117">
        <f>VLOOKUP(H206,'Prijzenblad P1 - OpoHvT'!$C$2:$H$10,6,FALSE)</f>
        <v>0</v>
      </c>
      <c r="M206" s="274">
        <v>1</v>
      </c>
      <c r="N206" s="117">
        <f t="shared" si="14"/>
        <v>0</v>
      </c>
      <c r="O206" s="2"/>
      <c r="P206" s="5"/>
      <c r="Q206" s="4"/>
    </row>
    <row r="207" spans="1:17" s="3" customFormat="1" ht="15" customHeight="1" outlineLevel="1">
      <c r="A207" s="227" t="s">
        <v>39</v>
      </c>
      <c r="B207" s="111" t="s">
        <v>232</v>
      </c>
      <c r="C207" s="111" t="s">
        <v>232</v>
      </c>
      <c r="D207" s="129" t="s">
        <v>233</v>
      </c>
      <c r="E207" s="129" t="s">
        <v>234</v>
      </c>
      <c r="F207" s="129" t="s">
        <v>242</v>
      </c>
      <c r="G207" s="246" t="s">
        <v>235</v>
      </c>
      <c r="H207" s="129" t="s">
        <v>41</v>
      </c>
      <c r="I207" s="434">
        <v>41</v>
      </c>
      <c r="J207" s="244" t="s">
        <v>91</v>
      </c>
      <c r="K207" s="275">
        <v>56.1</v>
      </c>
      <c r="L207" s="117">
        <f>VLOOKUP(H207,'Prijzenblad P1 - OpoHvT'!$C$2:$H$10,6,FALSE)</f>
        <v>0</v>
      </c>
      <c r="M207" s="274">
        <v>1</v>
      </c>
      <c r="N207" s="117">
        <f t="shared" si="14"/>
        <v>0</v>
      </c>
      <c r="O207" s="2"/>
      <c r="P207" s="5"/>
      <c r="Q207" s="4"/>
    </row>
    <row r="208" spans="1:17" s="213" customFormat="1" ht="15" customHeight="1" outlineLevel="1" thickBot="1">
      <c r="A208" s="219"/>
      <c r="B208" s="220"/>
      <c r="C208" s="220"/>
      <c r="D208" s="221"/>
      <c r="E208" s="221"/>
      <c r="F208" s="221"/>
      <c r="G208" s="221"/>
      <c r="H208" s="221"/>
      <c r="I208" s="222"/>
      <c r="J208" s="223"/>
      <c r="K208" s="224">
        <f>SUM(K169:K207)</f>
        <v>1061.6200000000001</v>
      </c>
      <c r="L208" s="225"/>
      <c r="M208" s="226"/>
      <c r="N208" s="394">
        <f>SUM(N169:N207)</f>
        <v>0</v>
      </c>
      <c r="O208" s="2"/>
      <c r="P208" s="5"/>
      <c r="Q208" s="212"/>
    </row>
    <row r="209" spans="1:17" s="3" customFormat="1" ht="14.4" customHeight="1" outlineLevel="2">
      <c r="A209" s="227" t="s">
        <v>39</v>
      </c>
      <c r="B209" s="111" t="s">
        <v>247</v>
      </c>
      <c r="C209" s="111" t="s">
        <v>247</v>
      </c>
      <c r="D209" s="112" t="s">
        <v>248</v>
      </c>
      <c r="E209" s="112" t="s">
        <v>108</v>
      </c>
      <c r="F209" s="112" t="s">
        <v>79</v>
      </c>
      <c r="G209" s="112" t="s">
        <v>80</v>
      </c>
      <c r="H209" s="112" t="s">
        <v>44</v>
      </c>
      <c r="I209" s="113" t="s">
        <v>81</v>
      </c>
      <c r="J209" s="112" t="s">
        <v>91</v>
      </c>
      <c r="K209" s="115">
        <v>4.7</v>
      </c>
      <c r="L209" s="117">
        <f>VLOOKUP(H209,'Prijzenblad P1 - OpoHvT'!$C$2:$H$10,6,FALSE)</f>
        <v>0</v>
      </c>
      <c r="M209" s="274">
        <v>1</v>
      </c>
      <c r="N209" s="117">
        <f>IF(L209=0,0,M209*L209*K209)</f>
        <v>0</v>
      </c>
      <c r="O209" s="2"/>
      <c r="P209" s="5"/>
      <c r="Q209" s="4"/>
    </row>
    <row r="210" spans="1:17" s="3" customFormat="1" ht="14.4" customHeight="1" outlineLevel="2">
      <c r="A210" s="227" t="s">
        <v>39</v>
      </c>
      <c r="B210" s="111" t="s">
        <v>247</v>
      </c>
      <c r="C210" s="111" t="s">
        <v>247</v>
      </c>
      <c r="D210" s="112" t="s">
        <v>248</v>
      </c>
      <c r="E210" s="112" t="s">
        <v>108</v>
      </c>
      <c r="F210" s="112" t="s">
        <v>79</v>
      </c>
      <c r="G210" s="112" t="s">
        <v>249</v>
      </c>
      <c r="H210" s="112" t="s">
        <v>44</v>
      </c>
      <c r="I210" s="113" t="s">
        <v>84</v>
      </c>
      <c r="J210" s="112" t="s">
        <v>91</v>
      </c>
      <c r="K210" s="115">
        <v>128.9</v>
      </c>
      <c r="L210" s="117">
        <f>VLOOKUP(H210,'Prijzenblad P1 - OpoHvT'!$C$2:$H$10,6,FALSE)</f>
        <v>0</v>
      </c>
      <c r="M210" s="274">
        <v>1</v>
      </c>
      <c r="N210" s="117">
        <f>IF(L210=0,0,M210*L210*K210)</f>
        <v>0</v>
      </c>
      <c r="O210" s="2"/>
      <c r="P210" s="5"/>
      <c r="Q210" s="4"/>
    </row>
    <row r="211" spans="1:17" s="3" customFormat="1" ht="14.4" customHeight="1" outlineLevel="2">
      <c r="A211" s="227" t="s">
        <v>39</v>
      </c>
      <c r="B211" s="111" t="s">
        <v>247</v>
      </c>
      <c r="C211" s="111" t="s">
        <v>247</v>
      </c>
      <c r="D211" s="112" t="s">
        <v>248</v>
      </c>
      <c r="E211" s="112" t="s">
        <v>108</v>
      </c>
      <c r="F211" s="112" t="s">
        <v>79</v>
      </c>
      <c r="G211" s="112" t="s">
        <v>250</v>
      </c>
      <c r="H211" s="112" t="s">
        <v>44</v>
      </c>
      <c r="I211" s="113" t="s">
        <v>87</v>
      </c>
      <c r="J211" s="112" t="s">
        <v>91</v>
      </c>
      <c r="K211" s="115">
        <v>93.5</v>
      </c>
      <c r="L211" s="117">
        <f>VLOOKUP(H211,'Prijzenblad P1 - OpoHvT'!$C$2:$H$10,6,FALSE)</f>
        <v>0</v>
      </c>
      <c r="M211" s="274">
        <v>1</v>
      </c>
      <c r="N211" s="117">
        <f>IF(L211=0,0,M211*L211*K211)</f>
        <v>0</v>
      </c>
      <c r="O211" s="2"/>
      <c r="P211" s="5"/>
      <c r="Q211" s="4"/>
    </row>
    <row r="212" spans="1:17" s="3" customFormat="1" ht="14.4" customHeight="1" outlineLevel="2">
      <c r="A212" s="227" t="s">
        <v>39</v>
      </c>
      <c r="B212" s="111" t="s">
        <v>247</v>
      </c>
      <c r="C212" s="111" t="s">
        <v>247</v>
      </c>
      <c r="D212" s="112" t="s">
        <v>248</v>
      </c>
      <c r="E212" s="112" t="s">
        <v>108</v>
      </c>
      <c r="F212" s="112" t="s">
        <v>79</v>
      </c>
      <c r="G212" s="112" t="s">
        <v>251</v>
      </c>
      <c r="H212" s="112" t="s">
        <v>44</v>
      </c>
      <c r="I212" s="113" t="s">
        <v>90</v>
      </c>
      <c r="J212" s="112" t="s">
        <v>85</v>
      </c>
      <c r="K212" s="115">
        <v>15</v>
      </c>
      <c r="L212" s="117">
        <f>VLOOKUP(H212,'Prijzenblad P1 - OpoHvT'!$C$2:$H$10,6,FALSE)</f>
        <v>0</v>
      </c>
      <c r="M212" s="274">
        <v>1</v>
      </c>
      <c r="N212" s="117">
        <f t="shared" ref="N212:N227" si="15">IF(L212=0,0,M212*L212*K212)</f>
        <v>0</v>
      </c>
      <c r="O212" s="2"/>
      <c r="P212" s="5"/>
      <c r="Q212" s="4"/>
    </row>
    <row r="213" spans="1:17" s="3" customFormat="1" ht="14.4" customHeight="1" outlineLevel="2">
      <c r="A213" s="227" t="s">
        <v>39</v>
      </c>
      <c r="B213" s="111" t="s">
        <v>247</v>
      </c>
      <c r="C213" s="111" t="s">
        <v>247</v>
      </c>
      <c r="D213" s="112" t="s">
        <v>248</v>
      </c>
      <c r="E213" s="112" t="s">
        <v>108</v>
      </c>
      <c r="F213" s="112" t="s">
        <v>79</v>
      </c>
      <c r="G213" s="112" t="s">
        <v>115</v>
      </c>
      <c r="H213" s="112" t="s">
        <v>43</v>
      </c>
      <c r="I213" s="113" t="s">
        <v>93</v>
      </c>
      <c r="J213" s="112" t="s">
        <v>91</v>
      </c>
      <c r="K213" s="115">
        <v>13.1</v>
      </c>
      <c r="L213" s="117">
        <f>VLOOKUP(H213,'Prijzenblad P1 - OpoHvT'!$C$2:$H$10,6,FALSE)</f>
        <v>0</v>
      </c>
      <c r="M213" s="274">
        <v>1</v>
      </c>
      <c r="N213" s="117">
        <f t="shared" si="15"/>
        <v>0</v>
      </c>
      <c r="O213" s="2"/>
      <c r="P213" s="5"/>
      <c r="Q213" s="4"/>
    </row>
    <row r="214" spans="1:17" s="3" customFormat="1" ht="14.4" customHeight="1" outlineLevel="2">
      <c r="A214" s="227" t="s">
        <v>39</v>
      </c>
      <c r="B214" s="111" t="s">
        <v>247</v>
      </c>
      <c r="C214" s="111" t="s">
        <v>247</v>
      </c>
      <c r="D214" s="112" t="s">
        <v>248</v>
      </c>
      <c r="E214" s="112" t="s">
        <v>108</v>
      </c>
      <c r="F214" s="112" t="s">
        <v>79</v>
      </c>
      <c r="G214" s="112" t="s">
        <v>252</v>
      </c>
      <c r="H214" s="112" t="s">
        <v>44</v>
      </c>
      <c r="I214" s="113" t="s">
        <v>95</v>
      </c>
      <c r="J214" s="114" t="s">
        <v>91</v>
      </c>
      <c r="K214" s="115">
        <v>6.8</v>
      </c>
      <c r="L214" s="117">
        <f>VLOOKUP(H214,'Prijzenblad P1 - OpoHvT'!$C$2:$H$10,6,FALSE)</f>
        <v>0</v>
      </c>
      <c r="M214" s="274">
        <v>1</v>
      </c>
      <c r="N214" s="117">
        <f>IF(L214=0,0,M214*L214*K214)</f>
        <v>0</v>
      </c>
      <c r="O214" s="2"/>
      <c r="P214" s="5"/>
      <c r="Q214" s="4"/>
    </row>
    <row r="215" spans="1:17" s="3" customFormat="1" ht="14.4" customHeight="1" outlineLevel="2">
      <c r="A215" s="227" t="s">
        <v>39</v>
      </c>
      <c r="B215" s="111" t="s">
        <v>247</v>
      </c>
      <c r="C215" s="111" t="s">
        <v>247</v>
      </c>
      <c r="D215" s="112" t="s">
        <v>248</v>
      </c>
      <c r="E215" s="112" t="s">
        <v>108</v>
      </c>
      <c r="F215" s="112" t="s">
        <v>79</v>
      </c>
      <c r="G215" s="112" t="s">
        <v>142</v>
      </c>
      <c r="H215" s="112" t="s">
        <v>42</v>
      </c>
      <c r="I215" s="113" t="s">
        <v>96</v>
      </c>
      <c r="J215" s="114" t="s">
        <v>91</v>
      </c>
      <c r="K215" s="115">
        <v>5.5</v>
      </c>
      <c r="L215" s="117">
        <f>VLOOKUP(H215,'Prijzenblad P1 - OpoHvT'!$C$2:$H$10,6,FALSE)</f>
        <v>0</v>
      </c>
      <c r="M215" s="274">
        <v>1</v>
      </c>
      <c r="N215" s="117">
        <f t="shared" si="15"/>
        <v>0</v>
      </c>
      <c r="O215" s="2"/>
      <c r="P215" s="5"/>
      <c r="Q215" s="4"/>
    </row>
    <row r="216" spans="1:17" s="3" customFormat="1" ht="14.4" customHeight="1" outlineLevel="2">
      <c r="A216" s="227" t="s">
        <v>39</v>
      </c>
      <c r="B216" s="111" t="s">
        <v>247</v>
      </c>
      <c r="C216" s="111" t="s">
        <v>247</v>
      </c>
      <c r="D216" s="112" t="s">
        <v>248</v>
      </c>
      <c r="E216" s="112" t="s">
        <v>108</v>
      </c>
      <c r="F216" s="112" t="s">
        <v>79</v>
      </c>
      <c r="G216" s="112" t="s">
        <v>116</v>
      </c>
      <c r="H216" s="112" t="s">
        <v>41</v>
      </c>
      <c r="I216" s="113" t="s">
        <v>98</v>
      </c>
      <c r="J216" s="114" t="s">
        <v>198</v>
      </c>
      <c r="K216" s="115">
        <v>56.5</v>
      </c>
      <c r="L216" s="117">
        <f>VLOOKUP(H216,'Prijzenblad P1 - OpoHvT'!$C$2:$H$10,6,FALSE)</f>
        <v>0</v>
      </c>
      <c r="M216" s="274">
        <v>1</v>
      </c>
      <c r="N216" s="117">
        <f t="shared" si="15"/>
        <v>0</v>
      </c>
      <c r="O216" s="2"/>
      <c r="P216" s="5"/>
      <c r="Q216" s="4"/>
    </row>
    <row r="217" spans="1:17" s="3" customFormat="1" ht="14.4" customHeight="1" outlineLevel="2">
      <c r="A217" s="227" t="s">
        <v>39</v>
      </c>
      <c r="B217" s="111" t="s">
        <v>247</v>
      </c>
      <c r="C217" s="111" t="s">
        <v>247</v>
      </c>
      <c r="D217" s="112" t="s">
        <v>248</v>
      </c>
      <c r="E217" s="112" t="s">
        <v>108</v>
      </c>
      <c r="F217" s="112" t="s">
        <v>79</v>
      </c>
      <c r="G217" s="112" t="s">
        <v>253</v>
      </c>
      <c r="H217" s="112" t="s">
        <v>47</v>
      </c>
      <c r="I217" s="113" t="s">
        <v>99</v>
      </c>
      <c r="J217" s="114" t="s">
        <v>198</v>
      </c>
      <c r="K217" s="115">
        <v>0</v>
      </c>
      <c r="L217" s="117">
        <f>VLOOKUP(H217,'Prijzenblad P1 - OpoHvT'!$C$2:$H$10,6,FALSE)</f>
        <v>0</v>
      </c>
      <c r="M217" s="274">
        <v>1</v>
      </c>
      <c r="N217" s="117">
        <f t="shared" si="15"/>
        <v>0</v>
      </c>
      <c r="O217" s="2"/>
      <c r="P217" s="5"/>
      <c r="Q217" s="4"/>
    </row>
    <row r="218" spans="1:17" s="3" customFormat="1" ht="15" customHeight="1" outlineLevel="2">
      <c r="A218" s="227" t="s">
        <v>39</v>
      </c>
      <c r="B218" s="111" t="s">
        <v>247</v>
      </c>
      <c r="C218" s="111" t="s">
        <v>247</v>
      </c>
      <c r="D218" s="112" t="s">
        <v>248</v>
      </c>
      <c r="E218" s="112" t="s">
        <v>108</v>
      </c>
      <c r="F218" s="112" t="s">
        <v>79</v>
      </c>
      <c r="G218" s="112" t="s">
        <v>111</v>
      </c>
      <c r="H218" s="112" t="s">
        <v>40</v>
      </c>
      <c r="I218" s="113" t="s">
        <v>101</v>
      </c>
      <c r="J218" s="114" t="s">
        <v>91</v>
      </c>
      <c r="K218" s="115">
        <v>14.3</v>
      </c>
      <c r="L218" s="117">
        <f>VLOOKUP(H218,'Prijzenblad P1 - OpoHvT'!$C$2:$H$10,6,FALSE)</f>
        <v>0</v>
      </c>
      <c r="M218" s="274">
        <v>1</v>
      </c>
      <c r="N218" s="117">
        <f t="shared" si="15"/>
        <v>0</v>
      </c>
      <c r="O218" s="2"/>
      <c r="P218" s="5"/>
      <c r="Q218" s="4"/>
    </row>
    <row r="219" spans="1:17" s="3" customFormat="1" ht="14.4" customHeight="1" outlineLevel="2">
      <c r="A219" s="227" t="s">
        <v>39</v>
      </c>
      <c r="B219" s="111" t="s">
        <v>247</v>
      </c>
      <c r="C219" s="111" t="s">
        <v>247</v>
      </c>
      <c r="D219" s="112" t="s">
        <v>248</v>
      </c>
      <c r="E219" s="112" t="s">
        <v>108</v>
      </c>
      <c r="F219" s="112" t="s">
        <v>79</v>
      </c>
      <c r="G219" s="112" t="s">
        <v>116</v>
      </c>
      <c r="H219" s="112" t="s">
        <v>41</v>
      </c>
      <c r="I219" s="113" t="s">
        <v>102</v>
      </c>
      <c r="J219" s="114" t="s">
        <v>198</v>
      </c>
      <c r="K219" s="115">
        <v>56.5</v>
      </c>
      <c r="L219" s="117">
        <f>VLOOKUP(H219,'Prijzenblad P1 - OpoHvT'!$C$2:$H$10,6,FALSE)</f>
        <v>0</v>
      </c>
      <c r="M219" s="274">
        <v>1</v>
      </c>
      <c r="N219" s="117">
        <f>IF(L219=0,0,M219*L219*K219)</f>
        <v>0</v>
      </c>
      <c r="O219" s="2"/>
      <c r="P219" s="5"/>
      <c r="Q219" s="4"/>
    </row>
    <row r="220" spans="1:17" s="3" customFormat="1" ht="14.4" customHeight="1" outlineLevel="2">
      <c r="A220" s="227" t="s">
        <v>39</v>
      </c>
      <c r="B220" s="111" t="s">
        <v>247</v>
      </c>
      <c r="C220" s="111" t="s">
        <v>247</v>
      </c>
      <c r="D220" s="112" t="s">
        <v>248</v>
      </c>
      <c r="E220" s="112" t="s">
        <v>108</v>
      </c>
      <c r="F220" s="112" t="s">
        <v>79</v>
      </c>
      <c r="G220" s="112" t="s">
        <v>116</v>
      </c>
      <c r="H220" s="112" t="s">
        <v>1224</v>
      </c>
      <c r="I220" s="113" t="s">
        <v>103</v>
      </c>
      <c r="J220" s="114" t="s">
        <v>198</v>
      </c>
      <c r="K220" s="115">
        <v>56.8</v>
      </c>
      <c r="L220" s="117">
        <f>VLOOKUP(H220,'Prijzenblad P1 - OpoHvT'!$C$2:$H$10,6,FALSE)</f>
        <v>0</v>
      </c>
      <c r="M220" s="274">
        <v>1</v>
      </c>
      <c r="N220" s="117">
        <f t="shared" si="15"/>
        <v>0</v>
      </c>
      <c r="O220" s="2"/>
      <c r="P220" s="5"/>
      <c r="Q220" s="4"/>
    </row>
    <row r="221" spans="1:17" s="3" customFormat="1" ht="14.4" customHeight="1" outlineLevel="2">
      <c r="A221" s="227" t="s">
        <v>39</v>
      </c>
      <c r="B221" s="111" t="s">
        <v>247</v>
      </c>
      <c r="C221" s="111" t="s">
        <v>247</v>
      </c>
      <c r="D221" s="112" t="s">
        <v>248</v>
      </c>
      <c r="E221" s="112" t="s">
        <v>108</v>
      </c>
      <c r="F221" s="112" t="s">
        <v>79</v>
      </c>
      <c r="G221" s="112" t="s">
        <v>116</v>
      </c>
      <c r="H221" s="112" t="s">
        <v>1224</v>
      </c>
      <c r="I221" s="113" t="s">
        <v>119</v>
      </c>
      <c r="J221" s="114" t="s">
        <v>198</v>
      </c>
      <c r="K221" s="115">
        <v>73.099999999999994</v>
      </c>
      <c r="L221" s="117">
        <f>VLOOKUP(H221,'Prijzenblad P1 - OpoHvT'!$C$2:$H$10,6,FALSE)</f>
        <v>0</v>
      </c>
      <c r="M221" s="274">
        <v>1</v>
      </c>
      <c r="N221" s="117">
        <f t="shared" si="15"/>
        <v>0</v>
      </c>
      <c r="O221" s="2"/>
      <c r="P221" s="5"/>
      <c r="Q221" s="4"/>
    </row>
    <row r="222" spans="1:17" s="3" customFormat="1" ht="14.4" customHeight="1" outlineLevel="2">
      <c r="A222" s="227" t="s">
        <v>39</v>
      </c>
      <c r="B222" s="111" t="s">
        <v>247</v>
      </c>
      <c r="C222" s="111" t="s">
        <v>247</v>
      </c>
      <c r="D222" s="112" t="s">
        <v>248</v>
      </c>
      <c r="E222" s="112" t="s">
        <v>108</v>
      </c>
      <c r="F222" s="112" t="s">
        <v>79</v>
      </c>
      <c r="G222" s="112" t="s">
        <v>253</v>
      </c>
      <c r="H222" s="112" t="s">
        <v>47</v>
      </c>
      <c r="I222" s="113" t="s">
        <v>120</v>
      </c>
      <c r="J222" s="114" t="s">
        <v>198</v>
      </c>
      <c r="K222" s="115">
        <v>0</v>
      </c>
      <c r="L222" s="117">
        <f>VLOOKUP(H222,'Prijzenblad P1 - OpoHvT'!$C$2:$H$10,6,FALSE)</f>
        <v>0</v>
      </c>
      <c r="M222" s="274">
        <v>1</v>
      </c>
      <c r="N222" s="117">
        <f t="shared" si="15"/>
        <v>0</v>
      </c>
      <c r="O222" s="2"/>
      <c r="P222" s="5"/>
      <c r="Q222" s="4"/>
    </row>
    <row r="223" spans="1:17" s="3" customFormat="1" ht="14.4" customHeight="1" outlineLevel="2">
      <c r="A223" s="227" t="s">
        <v>39</v>
      </c>
      <c r="B223" s="111" t="s">
        <v>247</v>
      </c>
      <c r="C223" s="111" t="s">
        <v>247</v>
      </c>
      <c r="D223" s="112" t="s">
        <v>248</v>
      </c>
      <c r="E223" s="112" t="s">
        <v>108</v>
      </c>
      <c r="F223" s="112" t="s">
        <v>79</v>
      </c>
      <c r="G223" s="112" t="s">
        <v>115</v>
      </c>
      <c r="H223" s="112" t="s">
        <v>43</v>
      </c>
      <c r="I223" s="113" t="s">
        <v>121</v>
      </c>
      <c r="J223" s="114" t="s">
        <v>91</v>
      </c>
      <c r="K223" s="115">
        <v>13.9</v>
      </c>
      <c r="L223" s="117">
        <f>VLOOKUP(H223,'Prijzenblad P1 - OpoHvT'!$C$2:$H$10,6,FALSE)</f>
        <v>0</v>
      </c>
      <c r="M223" s="274">
        <v>1</v>
      </c>
      <c r="N223" s="117">
        <f t="shared" si="15"/>
        <v>0</v>
      </c>
      <c r="O223" s="2"/>
      <c r="P223" s="5"/>
      <c r="Q223" s="4"/>
    </row>
    <row r="224" spans="1:17" s="3" customFormat="1" ht="14.4" customHeight="1" outlineLevel="2">
      <c r="A224" s="227" t="s">
        <v>39</v>
      </c>
      <c r="B224" s="111" t="s">
        <v>247</v>
      </c>
      <c r="C224" s="111" t="s">
        <v>247</v>
      </c>
      <c r="D224" s="112" t="s">
        <v>248</v>
      </c>
      <c r="E224" s="112" t="s">
        <v>108</v>
      </c>
      <c r="F224" s="112" t="s">
        <v>79</v>
      </c>
      <c r="G224" s="112" t="s">
        <v>134</v>
      </c>
      <c r="H224" s="112" t="s">
        <v>40</v>
      </c>
      <c r="I224" s="113" t="s">
        <v>122</v>
      </c>
      <c r="J224" s="114" t="s">
        <v>91</v>
      </c>
      <c r="K224" s="115">
        <v>22.4</v>
      </c>
      <c r="L224" s="117">
        <f>VLOOKUP(H224,'Prijzenblad P1 - OpoHvT'!$C$2:$H$10,6,FALSE)</f>
        <v>0</v>
      </c>
      <c r="M224" s="274">
        <v>1</v>
      </c>
      <c r="N224" s="117">
        <f t="shared" si="15"/>
        <v>0</v>
      </c>
      <c r="O224" s="2"/>
      <c r="P224" s="5"/>
      <c r="Q224" s="4"/>
    </row>
    <row r="225" spans="1:17" s="3" customFormat="1" ht="14.4" customHeight="1" outlineLevel="2">
      <c r="A225" s="227" t="s">
        <v>39</v>
      </c>
      <c r="B225" s="111" t="s">
        <v>247</v>
      </c>
      <c r="C225" s="111" t="s">
        <v>247</v>
      </c>
      <c r="D225" s="112" t="s">
        <v>248</v>
      </c>
      <c r="E225" s="112" t="s">
        <v>108</v>
      </c>
      <c r="F225" s="112" t="s">
        <v>79</v>
      </c>
      <c r="G225" s="112" t="s">
        <v>223</v>
      </c>
      <c r="H225" s="112" t="s">
        <v>44</v>
      </c>
      <c r="I225" s="113" t="s">
        <v>124</v>
      </c>
      <c r="J225" s="114" t="s">
        <v>224</v>
      </c>
      <c r="K225" s="115">
        <v>12</v>
      </c>
      <c r="L225" s="117">
        <f>VLOOKUP(H225,'Prijzenblad P1 - OpoHvT'!$C$2:$H$10,6,FALSE)</f>
        <v>0</v>
      </c>
      <c r="M225" s="274">
        <v>1</v>
      </c>
      <c r="N225" s="117">
        <f t="shared" si="15"/>
        <v>0</v>
      </c>
      <c r="O225" s="2"/>
      <c r="P225" s="5"/>
      <c r="Q225" s="4"/>
    </row>
    <row r="226" spans="1:17" s="3" customFormat="1" ht="14.4" customHeight="1" outlineLevel="2">
      <c r="A226" s="227" t="s">
        <v>39</v>
      </c>
      <c r="B226" s="111" t="s">
        <v>247</v>
      </c>
      <c r="C226" s="111" t="s">
        <v>247</v>
      </c>
      <c r="D226" s="112" t="s">
        <v>248</v>
      </c>
      <c r="E226" s="112" t="s">
        <v>108</v>
      </c>
      <c r="F226" s="112" t="s">
        <v>79</v>
      </c>
      <c r="G226" s="112" t="s">
        <v>1228</v>
      </c>
      <c r="H226" s="112" t="s">
        <v>41</v>
      </c>
      <c r="I226" s="113" t="s">
        <v>128</v>
      </c>
      <c r="J226" s="114" t="s">
        <v>91</v>
      </c>
      <c r="K226" s="115">
        <v>85</v>
      </c>
      <c r="L226" s="117">
        <f>VLOOKUP(H226,'Prijzenblad P1 - OpoHvT'!$C$2:$H$10,6,FALSE)</f>
        <v>0</v>
      </c>
      <c r="M226" s="274">
        <v>1</v>
      </c>
      <c r="N226" s="117">
        <f t="shared" si="15"/>
        <v>0</v>
      </c>
      <c r="O226" s="2"/>
      <c r="P226" s="5"/>
      <c r="Q226" s="4"/>
    </row>
    <row r="227" spans="1:17" s="3" customFormat="1" ht="14.4" customHeight="1" outlineLevel="2">
      <c r="A227" s="227" t="s">
        <v>39</v>
      </c>
      <c r="B227" s="111" t="s">
        <v>247</v>
      </c>
      <c r="C227" s="111" t="s">
        <v>247</v>
      </c>
      <c r="D227" s="112" t="s">
        <v>248</v>
      </c>
      <c r="E227" s="112" t="s">
        <v>108</v>
      </c>
      <c r="F227" s="112" t="s">
        <v>79</v>
      </c>
      <c r="G227" s="112" t="s">
        <v>254</v>
      </c>
      <c r="H227" s="112" t="s">
        <v>41</v>
      </c>
      <c r="I227" s="113" t="s">
        <v>126</v>
      </c>
      <c r="J227" s="114" t="s">
        <v>198</v>
      </c>
      <c r="K227" s="115">
        <v>0</v>
      </c>
      <c r="L227" s="117">
        <f>VLOOKUP(H227,'Prijzenblad P1 - OpoHvT'!$C$2:$H$10,6,FALSE)</f>
        <v>0</v>
      </c>
      <c r="M227" s="274">
        <v>1</v>
      </c>
      <c r="N227" s="117">
        <f t="shared" si="15"/>
        <v>0</v>
      </c>
      <c r="O227" s="2"/>
      <c r="P227" s="5"/>
      <c r="Q227" s="4"/>
    </row>
    <row r="228" spans="1:17" s="213" customFormat="1" outlineLevel="1">
      <c r="A228" s="204"/>
      <c r="B228" s="205" t="s">
        <v>255</v>
      </c>
      <c r="C228" s="205"/>
      <c r="D228" s="206"/>
      <c r="E228" s="206"/>
      <c r="F228" s="206"/>
      <c r="G228" s="206"/>
      <c r="H228" s="206"/>
      <c r="I228" s="207"/>
      <c r="J228" s="208"/>
      <c r="K228" s="209">
        <f>SUM(K209:K227)</f>
        <v>658</v>
      </c>
      <c r="L228" s="210"/>
      <c r="M228" s="211"/>
      <c r="N228" s="234">
        <f>SUM(N209:N227)</f>
        <v>0</v>
      </c>
      <c r="O228" s="2"/>
      <c r="P228" s="5"/>
      <c r="Q228" s="212"/>
    </row>
    <row r="229" spans="1:17" s="3" customFormat="1" ht="14.4" customHeight="1" outlineLevel="2">
      <c r="A229" s="227" t="s">
        <v>39</v>
      </c>
      <c r="B229" s="120" t="s">
        <v>256</v>
      </c>
      <c r="C229" s="120" t="s">
        <v>256</v>
      </c>
      <c r="D229" s="129" t="s">
        <v>257</v>
      </c>
      <c r="E229" s="129" t="s">
        <v>234</v>
      </c>
      <c r="F229" s="129" t="s">
        <v>79</v>
      </c>
      <c r="G229" s="112" t="s">
        <v>83</v>
      </c>
      <c r="H229" s="129" t="s">
        <v>40</v>
      </c>
      <c r="I229" s="113" t="s">
        <v>81</v>
      </c>
      <c r="J229" s="114" t="s">
        <v>258</v>
      </c>
      <c r="K229" s="115">
        <v>46</v>
      </c>
      <c r="L229" s="117">
        <f>VLOOKUP(H229,'Prijzenblad P1 - OpoHvT'!$C$2:$H$10,6,FALSE)</f>
        <v>0</v>
      </c>
      <c r="M229" s="274">
        <v>1</v>
      </c>
      <c r="N229" s="117">
        <f t="shared" ref="N229" si="16">IF(L229=0,0,M229*L229*K229)</f>
        <v>0</v>
      </c>
      <c r="O229" s="2"/>
      <c r="P229" s="5"/>
      <c r="Q229" s="4"/>
    </row>
    <row r="230" spans="1:17" s="3" customFormat="1" outlineLevel="1">
      <c r="A230" s="227" t="s">
        <v>39</v>
      </c>
      <c r="B230" s="120" t="s">
        <v>256</v>
      </c>
      <c r="C230" s="120" t="s">
        <v>256</v>
      </c>
      <c r="D230" s="129" t="s">
        <v>257</v>
      </c>
      <c r="E230" s="129" t="s">
        <v>234</v>
      </c>
      <c r="F230" s="129" t="s">
        <v>79</v>
      </c>
      <c r="G230" s="129" t="s">
        <v>111</v>
      </c>
      <c r="H230" s="129" t="s">
        <v>40</v>
      </c>
      <c r="I230" s="130" t="s">
        <v>84</v>
      </c>
      <c r="J230" s="244" t="s">
        <v>258</v>
      </c>
      <c r="K230" s="121">
        <v>33</v>
      </c>
      <c r="L230" s="117">
        <f>VLOOKUP(H230,'Prijzenblad P1 - OpoHvT'!$C$2:$H$10,6,FALSE)</f>
        <v>0</v>
      </c>
      <c r="M230" s="274">
        <v>1</v>
      </c>
      <c r="N230" s="117">
        <f t="shared" ref="N230:N235" si="17">IF(L230=0,0,M230*L230*K230)</f>
        <v>0</v>
      </c>
      <c r="O230" s="2"/>
      <c r="P230" s="5"/>
      <c r="Q230" s="4"/>
    </row>
    <row r="231" spans="1:17" s="3" customFormat="1" outlineLevel="1">
      <c r="A231" s="227" t="s">
        <v>39</v>
      </c>
      <c r="B231" s="120" t="s">
        <v>256</v>
      </c>
      <c r="C231" s="120" t="s">
        <v>256</v>
      </c>
      <c r="D231" s="129" t="s">
        <v>257</v>
      </c>
      <c r="E231" s="129" t="s">
        <v>234</v>
      </c>
      <c r="F231" s="129" t="s">
        <v>79</v>
      </c>
      <c r="G231" s="129" t="s">
        <v>111</v>
      </c>
      <c r="H231" s="129" t="s">
        <v>40</v>
      </c>
      <c r="I231" s="130" t="s">
        <v>87</v>
      </c>
      <c r="J231" s="244" t="s">
        <v>258</v>
      </c>
      <c r="K231" s="121">
        <v>22</v>
      </c>
      <c r="L231" s="117">
        <f>VLOOKUP(H231,'Prijzenblad P1 - OpoHvT'!$C$2:$H$10,6,FALSE)</f>
        <v>0</v>
      </c>
      <c r="M231" s="274">
        <v>1</v>
      </c>
      <c r="N231" s="117">
        <f t="shared" si="17"/>
        <v>0</v>
      </c>
      <c r="O231" s="2"/>
      <c r="P231" s="5"/>
      <c r="Q231" s="4"/>
    </row>
    <row r="232" spans="1:17" s="3" customFormat="1" outlineLevel="1">
      <c r="A232" s="227" t="s">
        <v>39</v>
      </c>
      <c r="B232" s="120" t="s">
        <v>256</v>
      </c>
      <c r="C232" s="120" t="s">
        <v>256</v>
      </c>
      <c r="D232" s="129" t="s">
        <v>257</v>
      </c>
      <c r="E232" s="129" t="s">
        <v>234</v>
      </c>
      <c r="F232" s="129" t="s">
        <v>79</v>
      </c>
      <c r="G232" s="129" t="s">
        <v>111</v>
      </c>
      <c r="H232" s="129" t="s">
        <v>40</v>
      </c>
      <c r="I232" s="130" t="s">
        <v>90</v>
      </c>
      <c r="J232" s="244" t="s">
        <v>258</v>
      </c>
      <c r="K232" s="121">
        <v>22</v>
      </c>
      <c r="L232" s="117">
        <f>VLOOKUP(H232,'Prijzenblad P1 - OpoHvT'!$C$2:$H$10,6,FALSE)</f>
        <v>0</v>
      </c>
      <c r="M232" s="274">
        <v>1</v>
      </c>
      <c r="N232" s="117">
        <f t="shared" si="17"/>
        <v>0</v>
      </c>
      <c r="O232" s="2"/>
      <c r="P232" s="5"/>
      <c r="Q232" s="4"/>
    </row>
    <row r="233" spans="1:17" s="3" customFormat="1" outlineLevel="1">
      <c r="A233" s="227" t="s">
        <v>39</v>
      </c>
      <c r="B233" s="120" t="s">
        <v>256</v>
      </c>
      <c r="C233" s="120" t="s">
        <v>256</v>
      </c>
      <c r="D233" s="129" t="s">
        <v>257</v>
      </c>
      <c r="E233" s="129" t="s">
        <v>234</v>
      </c>
      <c r="F233" s="129" t="s">
        <v>79</v>
      </c>
      <c r="G233" s="129" t="s">
        <v>241</v>
      </c>
      <c r="H233" s="129" t="s">
        <v>43</v>
      </c>
      <c r="I233" s="130" t="s">
        <v>93</v>
      </c>
      <c r="J233" s="244" t="s">
        <v>259</v>
      </c>
      <c r="K233" s="121">
        <v>4</v>
      </c>
      <c r="L233" s="117">
        <f>VLOOKUP(H233,'Prijzenblad P1 - OpoHvT'!$C$2:$H$10,6,FALSE)</f>
        <v>0</v>
      </c>
      <c r="M233" s="274">
        <v>1</v>
      </c>
      <c r="N233" s="117">
        <f t="shared" si="17"/>
        <v>0</v>
      </c>
      <c r="O233" s="2"/>
      <c r="P233" s="5"/>
      <c r="Q233" s="4"/>
    </row>
    <row r="234" spans="1:17" s="3" customFormat="1" outlineLevel="1">
      <c r="A234" s="227" t="s">
        <v>39</v>
      </c>
      <c r="B234" s="120" t="s">
        <v>256</v>
      </c>
      <c r="C234" s="120" t="s">
        <v>256</v>
      </c>
      <c r="D234" s="129" t="s">
        <v>257</v>
      </c>
      <c r="E234" s="129" t="s">
        <v>234</v>
      </c>
      <c r="F234" s="129" t="s">
        <v>79</v>
      </c>
      <c r="G234" s="129" t="s">
        <v>260</v>
      </c>
      <c r="H234" s="129" t="s">
        <v>44</v>
      </c>
      <c r="I234" s="130" t="s">
        <v>95</v>
      </c>
      <c r="J234" s="244" t="s">
        <v>85</v>
      </c>
      <c r="K234" s="121">
        <v>54</v>
      </c>
      <c r="L234" s="117">
        <f>VLOOKUP(H234,'Prijzenblad P1 - OpoHvT'!$C$2:$H$10,6,FALSE)</f>
        <v>0</v>
      </c>
      <c r="M234" s="274">
        <v>1</v>
      </c>
      <c r="N234" s="117">
        <f t="shared" si="17"/>
        <v>0</v>
      </c>
      <c r="O234" s="2"/>
      <c r="P234" s="5"/>
      <c r="Q234" s="4"/>
    </row>
    <row r="235" spans="1:17" s="3" customFormat="1" outlineLevel="1">
      <c r="A235" s="227" t="s">
        <v>39</v>
      </c>
      <c r="B235" s="120" t="s">
        <v>256</v>
      </c>
      <c r="C235" s="120" t="s">
        <v>256</v>
      </c>
      <c r="D235" s="129" t="s">
        <v>257</v>
      </c>
      <c r="E235" s="129" t="s">
        <v>234</v>
      </c>
      <c r="F235" s="129" t="s">
        <v>79</v>
      </c>
      <c r="G235" s="129" t="s">
        <v>118</v>
      </c>
      <c r="H235" s="129" t="s">
        <v>42</v>
      </c>
      <c r="I235" s="130" t="s">
        <v>96</v>
      </c>
      <c r="J235" s="244" t="s">
        <v>110</v>
      </c>
      <c r="K235" s="121">
        <v>5</v>
      </c>
      <c r="L235" s="117">
        <f>VLOOKUP(H235,'Prijzenblad P1 - OpoHvT'!$C$2:$H$10,6,FALSE)</f>
        <v>0</v>
      </c>
      <c r="M235" s="274">
        <v>1</v>
      </c>
      <c r="N235" s="117">
        <f t="shared" si="17"/>
        <v>0</v>
      </c>
      <c r="O235" s="2"/>
      <c r="P235" s="5"/>
      <c r="Q235" s="4"/>
    </row>
    <row r="236" spans="1:17" s="213" customFormat="1" outlineLevel="1">
      <c r="A236" s="250"/>
      <c r="B236" s="205" t="s">
        <v>261</v>
      </c>
      <c r="C236" s="205"/>
      <c r="D236" s="206"/>
      <c r="E236" s="206"/>
      <c r="F236" s="206"/>
      <c r="G236" s="206"/>
      <c r="H236" s="206"/>
      <c r="I236" s="207"/>
      <c r="J236" s="208"/>
      <c r="K236" s="209">
        <f>SUM(K229:K235)</f>
        <v>186</v>
      </c>
      <c r="L236" s="251"/>
      <c r="M236" s="252"/>
      <c r="N236" s="234">
        <f>SUM(N229:N235)</f>
        <v>0</v>
      </c>
      <c r="O236" s="2"/>
      <c r="P236" s="5"/>
      <c r="Q236" s="212"/>
    </row>
    <row r="237" spans="1:17" s="213" customFormat="1" outlineLevel="1">
      <c r="A237" s="250"/>
      <c r="B237" s="205" t="s">
        <v>262</v>
      </c>
      <c r="C237" s="205"/>
      <c r="D237" s="206"/>
      <c r="E237" s="206"/>
      <c r="F237" s="206"/>
      <c r="G237" s="206"/>
      <c r="H237" s="206"/>
      <c r="I237" s="207"/>
      <c r="J237" s="208"/>
      <c r="K237" s="209">
        <f>K14+K34+K68+K102+K134+K155+K168+K208+K228+K236</f>
        <v>7654.7199999999993</v>
      </c>
      <c r="L237" s="251"/>
      <c r="M237" s="252"/>
      <c r="N237" s="234">
        <f>N14+N34+N68+N102+N134+N155+N168+N208+N228+N236</f>
        <v>0</v>
      </c>
      <c r="O237" s="2"/>
      <c r="P237" s="5"/>
      <c r="Q237" s="212"/>
    </row>
    <row r="238" spans="1:17" s="3" customFormat="1" outlineLevel="1">
      <c r="A238" s="253"/>
      <c r="B238" s="238"/>
      <c r="C238" s="238"/>
      <c r="D238" s="239"/>
      <c r="E238" s="239"/>
      <c r="F238" s="239"/>
      <c r="G238" s="239"/>
      <c r="H238" s="239"/>
      <c r="I238" s="240"/>
      <c r="J238" s="241"/>
      <c r="K238" s="242"/>
      <c r="L238" s="254"/>
      <c r="M238" s="255"/>
      <c r="N238" s="243"/>
      <c r="O238" s="2"/>
      <c r="P238" s="5"/>
      <c r="Q238" s="4"/>
    </row>
    <row r="239" spans="1:17" s="3" customFormat="1" outlineLevel="1">
      <c r="A239" s="253"/>
      <c r="B239" s="238"/>
      <c r="C239" s="238"/>
      <c r="D239" s="239"/>
      <c r="E239" s="239"/>
      <c r="F239" s="239"/>
      <c r="G239" s="239"/>
      <c r="H239" s="239"/>
      <c r="I239" s="240"/>
      <c r="J239" s="241"/>
      <c r="K239" s="242"/>
      <c r="L239" s="254"/>
      <c r="M239" s="255"/>
      <c r="N239" s="243"/>
      <c r="O239" s="2"/>
      <c r="P239" s="5"/>
      <c r="Q239" s="4"/>
    </row>
    <row r="240" spans="1:17" s="3" customFormat="1" ht="15" outlineLevel="1" thickBot="1">
      <c r="A240" s="253"/>
      <c r="B240" s="238"/>
      <c r="C240" s="238"/>
      <c r="D240" s="239"/>
      <c r="E240" s="239"/>
      <c r="F240" s="239"/>
      <c r="G240" s="239"/>
      <c r="H240" s="239"/>
      <c r="I240" s="240"/>
      <c r="J240" s="241"/>
      <c r="K240" s="242"/>
      <c r="L240" s="254"/>
      <c r="M240" s="255"/>
      <c r="N240" s="243"/>
      <c r="O240" s="2"/>
      <c r="P240" s="5"/>
      <c r="Q240" s="4"/>
    </row>
    <row r="241" spans="1:17" s="3" customFormat="1" ht="47" thickBot="1">
      <c r="A241" s="131"/>
      <c r="B241" s="390" t="s">
        <v>63</v>
      </c>
      <c r="C241" s="390" t="s">
        <v>64</v>
      </c>
      <c r="D241" s="390" t="s">
        <v>65</v>
      </c>
      <c r="E241" s="390" t="s">
        <v>66</v>
      </c>
      <c r="F241" s="390" t="s">
        <v>67</v>
      </c>
      <c r="G241" s="390" t="s">
        <v>68</v>
      </c>
      <c r="H241" s="390" t="s">
        <v>69</v>
      </c>
      <c r="I241" s="392" t="s">
        <v>70</v>
      </c>
      <c r="J241" s="390" t="s">
        <v>71</v>
      </c>
      <c r="K241" s="390" t="s">
        <v>72</v>
      </c>
      <c r="L241" s="390" t="s">
        <v>73</v>
      </c>
      <c r="M241" s="390" t="s">
        <v>74</v>
      </c>
      <c r="N241" s="390" t="s">
        <v>75</v>
      </c>
      <c r="O241" s="2"/>
      <c r="Q241" s="4"/>
    </row>
    <row r="242" spans="1:17" s="3" customFormat="1" ht="14.4" customHeight="1" outlineLevel="2">
      <c r="A242" s="109" t="s">
        <v>61</v>
      </c>
      <c r="B242" s="111" t="s">
        <v>263</v>
      </c>
      <c r="C242" s="111" t="s">
        <v>263</v>
      </c>
      <c r="D242" s="112" t="s">
        <v>264</v>
      </c>
      <c r="E242" s="112" t="s">
        <v>265</v>
      </c>
      <c r="F242" s="112" t="s">
        <v>266</v>
      </c>
      <c r="G242" s="112" t="s">
        <v>267</v>
      </c>
      <c r="H242" s="112" t="s">
        <v>44</v>
      </c>
      <c r="I242" s="113" t="s">
        <v>268</v>
      </c>
      <c r="J242" s="114" t="s">
        <v>269</v>
      </c>
      <c r="K242" s="115">
        <v>4.5</v>
      </c>
      <c r="L242" s="117">
        <f>VLOOKUP(H242,'Prijzenblad P2 - WadA'!$C$2:$H$9,6,FALSE)</f>
        <v>0</v>
      </c>
      <c r="M242" s="274">
        <v>1</v>
      </c>
      <c r="N242" s="116">
        <f>IF(L242=0,0,M242*L242*K242)</f>
        <v>0</v>
      </c>
      <c r="O242" s="2"/>
      <c r="Q242" s="4"/>
    </row>
    <row r="243" spans="1:17" s="3" customFormat="1" ht="14.4" customHeight="1" outlineLevel="2">
      <c r="A243" s="110" t="s">
        <v>61</v>
      </c>
      <c r="B243" s="111" t="s">
        <v>263</v>
      </c>
      <c r="C243" s="111" t="s">
        <v>263</v>
      </c>
      <c r="D243" s="112" t="s">
        <v>264</v>
      </c>
      <c r="E243" s="112" t="s">
        <v>265</v>
      </c>
      <c r="F243" s="112" t="s">
        <v>266</v>
      </c>
      <c r="G243" s="112" t="s">
        <v>270</v>
      </c>
      <c r="H243" s="112" t="s">
        <v>44</v>
      </c>
      <c r="I243" s="113" t="s">
        <v>271</v>
      </c>
      <c r="J243" s="114" t="s">
        <v>269</v>
      </c>
      <c r="K243" s="115">
        <v>1.5</v>
      </c>
      <c r="L243" s="117">
        <f>VLOOKUP(H243,'Prijzenblad P2 - WadA'!$C$2:$H$9,6,FALSE)</f>
        <v>0</v>
      </c>
      <c r="M243" s="274">
        <v>1</v>
      </c>
      <c r="N243" s="116">
        <f t="shared" ref="N243:N304" si="18">IF(L243=0,0,M243*L243*K243)</f>
        <v>0</v>
      </c>
      <c r="O243" s="2"/>
      <c r="Q243" s="4"/>
    </row>
    <row r="244" spans="1:17" s="3" customFormat="1" ht="14.4" customHeight="1" outlineLevel="2">
      <c r="A244" s="110" t="s">
        <v>61</v>
      </c>
      <c r="B244" s="111" t="s">
        <v>263</v>
      </c>
      <c r="C244" s="111" t="s">
        <v>263</v>
      </c>
      <c r="D244" s="112" t="s">
        <v>264</v>
      </c>
      <c r="E244" s="112" t="s">
        <v>265</v>
      </c>
      <c r="F244" s="112" t="s">
        <v>266</v>
      </c>
      <c r="G244" s="112" t="s">
        <v>272</v>
      </c>
      <c r="H244" s="112" t="s">
        <v>41</v>
      </c>
      <c r="I244" s="113" t="s">
        <v>273</v>
      </c>
      <c r="J244" s="114" t="s">
        <v>269</v>
      </c>
      <c r="K244" s="115">
        <v>23.5</v>
      </c>
      <c r="L244" s="117">
        <f>VLOOKUP(H244,'Prijzenblad P2 - WadA'!$C$2:$H$9,6,FALSE)</f>
        <v>0</v>
      </c>
      <c r="M244" s="274">
        <v>1</v>
      </c>
      <c r="N244" s="116">
        <f t="shared" si="18"/>
        <v>0</v>
      </c>
      <c r="O244" s="2"/>
      <c r="Q244" s="4"/>
    </row>
    <row r="245" spans="1:17" s="3" customFormat="1" ht="14.4" customHeight="1" outlineLevel="2">
      <c r="A245" s="110" t="s">
        <v>61</v>
      </c>
      <c r="B245" s="111" t="s">
        <v>263</v>
      </c>
      <c r="C245" s="111" t="s">
        <v>263</v>
      </c>
      <c r="D245" s="112" t="s">
        <v>264</v>
      </c>
      <c r="E245" s="112" t="s">
        <v>265</v>
      </c>
      <c r="F245" s="112" t="s">
        <v>266</v>
      </c>
      <c r="G245" s="112" t="s">
        <v>274</v>
      </c>
      <c r="H245" s="112" t="s">
        <v>41</v>
      </c>
      <c r="I245" s="113" t="s">
        <v>275</v>
      </c>
      <c r="J245" s="114" t="s">
        <v>269</v>
      </c>
      <c r="K245" s="115">
        <v>50</v>
      </c>
      <c r="L245" s="117">
        <f>VLOOKUP(H245,'Prijzenblad P2 - WadA'!$C$2:$H$9,6,FALSE)</f>
        <v>0</v>
      </c>
      <c r="M245" s="274">
        <v>1</v>
      </c>
      <c r="N245" s="116">
        <f t="shared" si="18"/>
        <v>0</v>
      </c>
      <c r="O245" s="2"/>
      <c r="Q245" s="4"/>
    </row>
    <row r="246" spans="1:17" s="3" customFormat="1" ht="14.4" customHeight="1" outlineLevel="2">
      <c r="A246" s="110" t="s">
        <v>61</v>
      </c>
      <c r="B246" s="111" t="s">
        <v>263</v>
      </c>
      <c r="C246" s="111" t="s">
        <v>263</v>
      </c>
      <c r="D246" s="112" t="s">
        <v>276</v>
      </c>
      <c r="E246" s="112" t="s">
        <v>265</v>
      </c>
      <c r="F246" s="112" t="s">
        <v>266</v>
      </c>
      <c r="G246" s="112" t="s">
        <v>277</v>
      </c>
      <c r="H246" s="112" t="s">
        <v>40</v>
      </c>
      <c r="I246" s="113" t="s">
        <v>278</v>
      </c>
      <c r="J246" s="114" t="s">
        <v>269</v>
      </c>
      <c r="K246" s="115">
        <v>16</v>
      </c>
      <c r="L246" s="117">
        <f>VLOOKUP(H246,'Prijzenblad P2 - WadA'!$C$2:$H$9,6,FALSE)</f>
        <v>0</v>
      </c>
      <c r="M246" s="274">
        <v>1</v>
      </c>
      <c r="N246" s="116">
        <f t="shared" si="18"/>
        <v>0</v>
      </c>
      <c r="O246" s="2"/>
      <c r="Q246" s="4"/>
    </row>
    <row r="247" spans="1:17" s="3" customFormat="1" ht="14.4" customHeight="1" outlineLevel="2">
      <c r="A247" s="110" t="s">
        <v>61</v>
      </c>
      <c r="B247" s="111" t="s">
        <v>263</v>
      </c>
      <c r="C247" s="111" t="s">
        <v>263</v>
      </c>
      <c r="D247" s="112" t="s">
        <v>276</v>
      </c>
      <c r="E247" s="112" t="s">
        <v>265</v>
      </c>
      <c r="F247" s="112" t="s">
        <v>266</v>
      </c>
      <c r="G247" s="112" t="s">
        <v>274</v>
      </c>
      <c r="H247" s="112" t="s">
        <v>41</v>
      </c>
      <c r="I247" s="113" t="s">
        <v>279</v>
      </c>
      <c r="J247" s="114" t="s">
        <v>269</v>
      </c>
      <c r="K247" s="115">
        <v>49.5</v>
      </c>
      <c r="L247" s="117">
        <f>VLOOKUP(H247,'Prijzenblad P2 - WadA'!$C$2:$H$9,6,FALSE)</f>
        <v>0</v>
      </c>
      <c r="M247" s="274">
        <v>1</v>
      </c>
      <c r="N247" s="116">
        <f t="shared" si="18"/>
        <v>0</v>
      </c>
      <c r="O247" s="2"/>
      <c r="Q247" s="4"/>
    </row>
    <row r="248" spans="1:17" s="3" customFormat="1" ht="14.4" customHeight="1" outlineLevel="2">
      <c r="A248" s="110" t="s">
        <v>61</v>
      </c>
      <c r="B248" s="111" t="s">
        <v>263</v>
      </c>
      <c r="C248" s="111" t="s">
        <v>263</v>
      </c>
      <c r="D248" s="112" t="s">
        <v>276</v>
      </c>
      <c r="E248" s="112" t="s">
        <v>265</v>
      </c>
      <c r="F248" s="112" t="s">
        <v>266</v>
      </c>
      <c r="G248" s="112" t="s">
        <v>274</v>
      </c>
      <c r="H248" s="112" t="s">
        <v>41</v>
      </c>
      <c r="I248" s="113" t="s">
        <v>280</v>
      </c>
      <c r="J248" s="114" t="s">
        <v>269</v>
      </c>
      <c r="K248" s="115">
        <v>49.5</v>
      </c>
      <c r="L248" s="117">
        <f>VLOOKUP(H248,'Prijzenblad P2 - WadA'!$C$2:$H$9,6,FALSE)</f>
        <v>0</v>
      </c>
      <c r="M248" s="274">
        <v>1</v>
      </c>
      <c r="N248" s="116">
        <f t="shared" si="18"/>
        <v>0</v>
      </c>
      <c r="O248" s="2"/>
      <c r="Q248" s="4"/>
    </row>
    <row r="249" spans="1:17" s="3" customFormat="1" ht="14.4" customHeight="1" outlineLevel="2">
      <c r="A249" s="110" t="s">
        <v>61</v>
      </c>
      <c r="B249" s="111" t="s">
        <v>263</v>
      </c>
      <c r="C249" s="111" t="s">
        <v>263</v>
      </c>
      <c r="D249" s="112" t="s">
        <v>276</v>
      </c>
      <c r="E249" s="112" t="s">
        <v>265</v>
      </c>
      <c r="F249" s="112" t="s">
        <v>266</v>
      </c>
      <c r="G249" s="112" t="s">
        <v>277</v>
      </c>
      <c r="H249" s="112" t="s">
        <v>40</v>
      </c>
      <c r="I249" s="113" t="s">
        <v>281</v>
      </c>
      <c r="J249" s="114" t="s">
        <v>269</v>
      </c>
      <c r="K249" s="115">
        <v>15</v>
      </c>
      <c r="L249" s="117">
        <f>VLOOKUP(H249,'Prijzenblad P2 - WadA'!$C$2:$H$9,6,FALSE)</f>
        <v>0</v>
      </c>
      <c r="M249" s="274">
        <v>1</v>
      </c>
      <c r="N249" s="116">
        <f t="shared" si="18"/>
        <v>0</v>
      </c>
      <c r="O249" s="2"/>
      <c r="Q249" s="4"/>
    </row>
    <row r="250" spans="1:17" s="3" customFormat="1" ht="14.4" customHeight="1" outlineLevel="2">
      <c r="A250" s="110" t="s">
        <v>61</v>
      </c>
      <c r="B250" s="111" t="s">
        <v>263</v>
      </c>
      <c r="C250" s="111" t="s">
        <v>263</v>
      </c>
      <c r="D250" s="112" t="s">
        <v>276</v>
      </c>
      <c r="E250" s="112" t="s">
        <v>265</v>
      </c>
      <c r="F250" s="112" t="s">
        <v>266</v>
      </c>
      <c r="G250" s="112" t="s">
        <v>274</v>
      </c>
      <c r="H250" s="112" t="s">
        <v>41</v>
      </c>
      <c r="I250" s="113" t="s">
        <v>282</v>
      </c>
      <c r="J250" s="114" t="s">
        <v>269</v>
      </c>
      <c r="K250" s="115">
        <v>50</v>
      </c>
      <c r="L250" s="117">
        <f>VLOOKUP(H250,'Prijzenblad P2 - WadA'!$C$2:$H$9,6,FALSE)</f>
        <v>0</v>
      </c>
      <c r="M250" s="274">
        <v>1</v>
      </c>
      <c r="N250" s="116">
        <f t="shared" si="18"/>
        <v>0</v>
      </c>
      <c r="O250" s="2"/>
      <c r="Q250" s="4"/>
    </row>
    <row r="251" spans="1:17" s="3" customFormat="1" ht="14.4" customHeight="1" outlineLevel="2">
      <c r="A251" s="110" t="s">
        <v>61</v>
      </c>
      <c r="B251" s="111" t="s">
        <v>263</v>
      </c>
      <c r="C251" s="111" t="s">
        <v>263</v>
      </c>
      <c r="D251" s="112" t="s">
        <v>276</v>
      </c>
      <c r="E251" s="112" t="s">
        <v>265</v>
      </c>
      <c r="F251" s="112" t="s">
        <v>266</v>
      </c>
      <c r="G251" s="112" t="s">
        <v>274</v>
      </c>
      <c r="H251" s="112" t="s">
        <v>41</v>
      </c>
      <c r="I251" s="113" t="s">
        <v>283</v>
      </c>
      <c r="J251" s="114" t="s">
        <v>269</v>
      </c>
      <c r="K251" s="115">
        <v>49.5</v>
      </c>
      <c r="L251" s="117">
        <f>VLOOKUP(H251,'Prijzenblad P2 - WadA'!$C$2:$H$9,6,FALSE)</f>
        <v>0</v>
      </c>
      <c r="M251" s="274">
        <v>1</v>
      </c>
      <c r="N251" s="116">
        <f t="shared" si="18"/>
        <v>0</v>
      </c>
      <c r="O251" s="2"/>
      <c r="Q251" s="4"/>
    </row>
    <row r="252" spans="1:17" s="3" customFormat="1" ht="14.4" customHeight="1" outlineLevel="2">
      <c r="A252" s="110" t="s">
        <v>61</v>
      </c>
      <c r="B252" s="111" t="s">
        <v>263</v>
      </c>
      <c r="C252" s="111" t="s">
        <v>263</v>
      </c>
      <c r="D252" s="112" t="s">
        <v>276</v>
      </c>
      <c r="E252" s="112" t="s">
        <v>265</v>
      </c>
      <c r="F252" s="112" t="s">
        <v>266</v>
      </c>
      <c r="G252" s="112" t="s">
        <v>277</v>
      </c>
      <c r="H252" s="112" t="s">
        <v>40</v>
      </c>
      <c r="I252" s="113" t="s">
        <v>284</v>
      </c>
      <c r="J252" s="114" t="s">
        <v>269</v>
      </c>
      <c r="K252" s="115">
        <v>15</v>
      </c>
      <c r="L252" s="117">
        <f>VLOOKUP(H252,'Prijzenblad P2 - WadA'!$C$2:$H$9,6,FALSE)</f>
        <v>0</v>
      </c>
      <c r="M252" s="274">
        <v>1</v>
      </c>
      <c r="N252" s="116">
        <f t="shared" si="18"/>
        <v>0</v>
      </c>
      <c r="O252" s="2"/>
      <c r="Q252" s="4"/>
    </row>
    <row r="253" spans="1:17" s="3" customFormat="1" ht="14.4" customHeight="1" outlineLevel="2">
      <c r="A253" s="110" t="s">
        <v>61</v>
      </c>
      <c r="B253" s="111" t="s">
        <v>263</v>
      </c>
      <c r="C253" s="111" t="s">
        <v>263</v>
      </c>
      <c r="D253" s="112" t="s">
        <v>276</v>
      </c>
      <c r="E253" s="112" t="s">
        <v>265</v>
      </c>
      <c r="F253" s="112" t="s">
        <v>266</v>
      </c>
      <c r="G253" s="112" t="s">
        <v>274</v>
      </c>
      <c r="H253" s="112" t="s">
        <v>41</v>
      </c>
      <c r="I253" s="113" t="s">
        <v>285</v>
      </c>
      <c r="J253" s="114" t="s">
        <v>269</v>
      </c>
      <c r="K253" s="115">
        <v>49</v>
      </c>
      <c r="L253" s="117">
        <f>VLOOKUP(H253,'Prijzenblad P2 - WadA'!$C$2:$H$9,6,FALSE)</f>
        <v>0</v>
      </c>
      <c r="M253" s="274">
        <v>1</v>
      </c>
      <c r="N253" s="116">
        <f t="shared" si="18"/>
        <v>0</v>
      </c>
      <c r="O253" s="2"/>
      <c r="Q253" s="4"/>
    </row>
    <row r="254" spans="1:17" s="3" customFormat="1" ht="14.4" customHeight="1" outlineLevel="2">
      <c r="A254" s="110" t="s">
        <v>61</v>
      </c>
      <c r="B254" s="111" t="s">
        <v>263</v>
      </c>
      <c r="C254" s="111" t="s">
        <v>263</v>
      </c>
      <c r="D254" s="112" t="s">
        <v>276</v>
      </c>
      <c r="E254" s="112" t="s">
        <v>265</v>
      </c>
      <c r="F254" s="112" t="s">
        <v>266</v>
      </c>
      <c r="G254" s="112" t="s">
        <v>274</v>
      </c>
      <c r="H254" s="112" t="s">
        <v>41</v>
      </c>
      <c r="I254" s="113" t="s">
        <v>286</v>
      </c>
      <c r="J254" s="114" t="s">
        <v>269</v>
      </c>
      <c r="K254" s="115">
        <v>47</v>
      </c>
      <c r="L254" s="117">
        <f>VLOOKUP(H254,'Prijzenblad P2 - WadA'!$C$2:$H$9,6,FALSE)</f>
        <v>0</v>
      </c>
      <c r="M254" s="274">
        <v>1</v>
      </c>
      <c r="N254" s="116">
        <f t="shared" si="18"/>
        <v>0</v>
      </c>
      <c r="O254" s="2"/>
      <c r="Q254" s="4"/>
    </row>
    <row r="255" spans="1:17" s="3" customFormat="1" ht="14.4" customHeight="1" outlineLevel="2">
      <c r="A255" s="110" t="s">
        <v>61</v>
      </c>
      <c r="B255" s="111" t="s">
        <v>263</v>
      </c>
      <c r="C255" s="111" t="s">
        <v>263</v>
      </c>
      <c r="D255" s="112" t="s">
        <v>276</v>
      </c>
      <c r="E255" s="112" t="s">
        <v>265</v>
      </c>
      <c r="F255" s="112" t="s">
        <v>266</v>
      </c>
      <c r="G255" s="112" t="s">
        <v>277</v>
      </c>
      <c r="H255" s="112" t="s">
        <v>40</v>
      </c>
      <c r="I255" s="113" t="s">
        <v>287</v>
      </c>
      <c r="J255" s="114" t="s">
        <v>269</v>
      </c>
      <c r="K255" s="115">
        <v>16</v>
      </c>
      <c r="L255" s="117">
        <f>VLOOKUP(H255,'Prijzenblad P2 - WadA'!$C$2:$H$9,6,FALSE)</f>
        <v>0</v>
      </c>
      <c r="M255" s="274">
        <v>1</v>
      </c>
      <c r="N255" s="116">
        <f t="shared" si="18"/>
        <v>0</v>
      </c>
      <c r="O255" s="2"/>
      <c r="Q255" s="4"/>
    </row>
    <row r="256" spans="1:17" s="3" customFormat="1" ht="14.4" customHeight="1" outlineLevel="2">
      <c r="A256" s="110" t="s">
        <v>61</v>
      </c>
      <c r="B256" s="111" t="s">
        <v>263</v>
      </c>
      <c r="C256" s="111" t="s">
        <v>263</v>
      </c>
      <c r="D256" s="112" t="s">
        <v>276</v>
      </c>
      <c r="E256" s="112" t="s">
        <v>265</v>
      </c>
      <c r="F256" s="112" t="s">
        <v>266</v>
      </c>
      <c r="G256" s="112" t="s">
        <v>272</v>
      </c>
      <c r="H256" s="112" t="s">
        <v>41</v>
      </c>
      <c r="I256" s="113" t="s">
        <v>288</v>
      </c>
      <c r="J256" s="114" t="s">
        <v>269</v>
      </c>
      <c r="K256" s="115">
        <v>22.5</v>
      </c>
      <c r="L256" s="117">
        <f>VLOOKUP(H256,'Prijzenblad P2 - WadA'!$C$2:$H$9,6,FALSE)</f>
        <v>0</v>
      </c>
      <c r="M256" s="274">
        <v>1</v>
      </c>
      <c r="N256" s="116">
        <f t="shared" si="18"/>
        <v>0</v>
      </c>
      <c r="O256" s="2"/>
      <c r="Q256" s="4"/>
    </row>
    <row r="257" spans="1:17" s="3" customFormat="1" ht="14.4" customHeight="1" outlineLevel="2">
      <c r="A257" s="110" t="s">
        <v>61</v>
      </c>
      <c r="B257" s="111" t="s">
        <v>263</v>
      </c>
      <c r="C257" s="111" t="s">
        <v>263</v>
      </c>
      <c r="D257" s="112" t="s">
        <v>276</v>
      </c>
      <c r="E257" s="112" t="s">
        <v>265</v>
      </c>
      <c r="F257" s="112" t="s">
        <v>266</v>
      </c>
      <c r="G257" s="112" t="s">
        <v>289</v>
      </c>
      <c r="H257" s="112" t="s">
        <v>43</v>
      </c>
      <c r="I257" s="113" t="s">
        <v>290</v>
      </c>
      <c r="J257" s="114" t="s">
        <v>269</v>
      </c>
      <c r="K257" s="115">
        <v>5.5</v>
      </c>
      <c r="L257" s="117">
        <f>VLOOKUP(H257,'Prijzenblad P2 - WadA'!$C$2:$H$9,6,FALSE)</f>
        <v>0</v>
      </c>
      <c r="M257" s="274">
        <v>1</v>
      </c>
      <c r="N257" s="116">
        <f t="shared" si="18"/>
        <v>0</v>
      </c>
      <c r="O257" s="2"/>
      <c r="Q257" s="4"/>
    </row>
    <row r="258" spans="1:17" s="3" customFormat="1" ht="14.4" customHeight="1" outlineLevel="2">
      <c r="A258" s="110" t="s">
        <v>61</v>
      </c>
      <c r="B258" s="111" t="s">
        <v>263</v>
      </c>
      <c r="C258" s="111" t="s">
        <v>263</v>
      </c>
      <c r="D258" s="112" t="s">
        <v>276</v>
      </c>
      <c r="E258" s="112" t="s">
        <v>265</v>
      </c>
      <c r="F258" s="112" t="s">
        <v>266</v>
      </c>
      <c r="G258" s="112" t="s">
        <v>289</v>
      </c>
      <c r="H258" s="112" t="s">
        <v>43</v>
      </c>
      <c r="I258" s="113" t="s">
        <v>291</v>
      </c>
      <c r="J258" s="114" t="s">
        <v>269</v>
      </c>
      <c r="K258" s="115">
        <v>5.5</v>
      </c>
      <c r="L258" s="117">
        <f>VLOOKUP(H258,'Prijzenblad P2 - WadA'!$C$2:$H$9,6,FALSE)</f>
        <v>0</v>
      </c>
      <c r="M258" s="274">
        <v>1</v>
      </c>
      <c r="N258" s="116">
        <f t="shared" si="18"/>
        <v>0</v>
      </c>
      <c r="O258" s="2"/>
      <c r="Q258" s="4"/>
    </row>
    <row r="259" spans="1:17" s="3" customFormat="1" ht="14.4" customHeight="1" outlineLevel="2">
      <c r="A259" s="110" t="s">
        <v>61</v>
      </c>
      <c r="B259" s="111" t="s">
        <v>263</v>
      </c>
      <c r="C259" s="111" t="s">
        <v>263</v>
      </c>
      <c r="D259" s="112" t="s">
        <v>276</v>
      </c>
      <c r="E259" s="112" t="s">
        <v>265</v>
      </c>
      <c r="F259" s="112" t="s">
        <v>266</v>
      </c>
      <c r="G259" s="112" t="s">
        <v>292</v>
      </c>
      <c r="H259" s="112" t="s">
        <v>42</v>
      </c>
      <c r="I259" s="113" t="s">
        <v>293</v>
      </c>
      <c r="J259" s="114" t="s">
        <v>269</v>
      </c>
      <c r="K259" s="115">
        <v>2</v>
      </c>
      <c r="L259" s="117">
        <f>VLOOKUP(H259,'Prijzenblad P2 - WadA'!$C$2:$H$9,6,FALSE)</f>
        <v>0</v>
      </c>
      <c r="M259" s="274">
        <v>1</v>
      </c>
      <c r="N259" s="116">
        <f t="shared" si="18"/>
        <v>0</v>
      </c>
      <c r="O259" s="2"/>
      <c r="Q259" s="4"/>
    </row>
    <row r="260" spans="1:17" s="3" customFormat="1" ht="14.4" customHeight="1" outlineLevel="2">
      <c r="A260" s="110" t="s">
        <v>61</v>
      </c>
      <c r="B260" s="111" t="s">
        <v>263</v>
      </c>
      <c r="C260" s="111" t="s">
        <v>263</v>
      </c>
      <c r="D260" s="112" t="s">
        <v>276</v>
      </c>
      <c r="E260" s="112" t="s">
        <v>265</v>
      </c>
      <c r="F260" s="112" t="s">
        <v>266</v>
      </c>
      <c r="G260" s="112" t="s">
        <v>294</v>
      </c>
      <c r="H260" s="112" t="s">
        <v>47</v>
      </c>
      <c r="I260" s="113" t="s">
        <v>295</v>
      </c>
      <c r="J260" s="114" t="s">
        <v>269</v>
      </c>
      <c r="K260" s="115">
        <v>5</v>
      </c>
      <c r="L260" s="117">
        <f>VLOOKUP(H260,'Prijzenblad P2 - WadA'!$C$2:$H$9,6,FALSE)</f>
        <v>0</v>
      </c>
      <c r="M260" s="274">
        <v>1</v>
      </c>
      <c r="N260" s="116">
        <f t="shared" si="18"/>
        <v>0</v>
      </c>
      <c r="O260" s="2"/>
      <c r="Q260" s="4"/>
    </row>
    <row r="261" spans="1:17" s="3" customFormat="1" ht="15" customHeight="1" outlineLevel="2">
      <c r="A261" s="110" t="s">
        <v>61</v>
      </c>
      <c r="B261" s="111" t="s">
        <v>263</v>
      </c>
      <c r="C261" s="111" t="s">
        <v>263</v>
      </c>
      <c r="D261" s="112" t="s">
        <v>276</v>
      </c>
      <c r="E261" s="112" t="s">
        <v>265</v>
      </c>
      <c r="F261" s="112" t="s">
        <v>266</v>
      </c>
      <c r="G261" s="112" t="s">
        <v>296</v>
      </c>
      <c r="H261" s="112" t="s">
        <v>43</v>
      </c>
      <c r="I261" s="113" t="s">
        <v>297</v>
      </c>
      <c r="J261" s="114" t="s">
        <v>269</v>
      </c>
      <c r="K261" s="115">
        <v>5.5</v>
      </c>
      <c r="L261" s="117">
        <f>VLOOKUP(H261,'Prijzenblad P2 - WadA'!$C$2:$H$9,6,FALSE)</f>
        <v>0</v>
      </c>
      <c r="M261" s="274">
        <v>1</v>
      </c>
      <c r="N261" s="116">
        <f t="shared" si="18"/>
        <v>0</v>
      </c>
      <c r="O261" s="2"/>
      <c r="Q261" s="4"/>
    </row>
    <row r="262" spans="1:17" s="3" customFormat="1" ht="14.4" customHeight="1" outlineLevel="2">
      <c r="A262" s="110" t="s">
        <v>61</v>
      </c>
      <c r="B262" s="111" t="s">
        <v>263</v>
      </c>
      <c r="C262" s="111" t="s">
        <v>263</v>
      </c>
      <c r="D262" s="112" t="s">
        <v>276</v>
      </c>
      <c r="E262" s="112" t="s">
        <v>265</v>
      </c>
      <c r="F262" s="112" t="s">
        <v>266</v>
      </c>
      <c r="G262" s="112" t="s">
        <v>289</v>
      </c>
      <c r="H262" s="112" t="s">
        <v>43</v>
      </c>
      <c r="I262" s="113" t="s">
        <v>298</v>
      </c>
      <c r="J262" s="114" t="s">
        <v>269</v>
      </c>
      <c r="K262" s="115">
        <v>5.5</v>
      </c>
      <c r="L262" s="117">
        <f>VLOOKUP(H262,'Prijzenblad P2 - WadA'!$C$2:$H$9,6,FALSE)</f>
        <v>0</v>
      </c>
      <c r="M262" s="274">
        <v>1</v>
      </c>
      <c r="N262" s="116">
        <f t="shared" si="18"/>
        <v>0</v>
      </c>
      <c r="O262" s="2"/>
      <c r="Q262" s="4"/>
    </row>
    <row r="263" spans="1:17" s="3" customFormat="1" ht="14.4" customHeight="1" outlineLevel="2">
      <c r="A263" s="110" t="s">
        <v>61</v>
      </c>
      <c r="B263" s="111" t="s">
        <v>263</v>
      </c>
      <c r="C263" s="111" t="s">
        <v>263</v>
      </c>
      <c r="D263" s="112" t="s">
        <v>276</v>
      </c>
      <c r="E263" s="112" t="s">
        <v>265</v>
      </c>
      <c r="F263" s="112" t="s">
        <v>266</v>
      </c>
      <c r="G263" s="112" t="s">
        <v>299</v>
      </c>
      <c r="H263" s="112" t="s">
        <v>44</v>
      </c>
      <c r="I263" s="113" t="s">
        <v>300</v>
      </c>
      <c r="J263" s="114" t="s">
        <v>269</v>
      </c>
      <c r="K263" s="115">
        <v>87</v>
      </c>
      <c r="L263" s="117">
        <f>VLOOKUP(H263,'Prijzenblad P2 - WadA'!$C$2:$H$9,6,FALSE)</f>
        <v>0</v>
      </c>
      <c r="M263" s="274">
        <v>1</v>
      </c>
      <c r="N263" s="116">
        <f t="shared" si="18"/>
        <v>0</v>
      </c>
      <c r="O263" s="2"/>
      <c r="Q263" s="4"/>
    </row>
    <row r="264" spans="1:17" s="3" customFormat="1" ht="14.4" customHeight="1" outlineLevel="2">
      <c r="A264" s="110" t="s">
        <v>61</v>
      </c>
      <c r="B264" s="111" t="s">
        <v>263</v>
      </c>
      <c r="C264" s="111" t="s">
        <v>263</v>
      </c>
      <c r="D264" s="112" t="s">
        <v>276</v>
      </c>
      <c r="E264" s="112" t="s">
        <v>265</v>
      </c>
      <c r="F264" s="112" t="s">
        <v>266</v>
      </c>
      <c r="G264" s="112" t="s">
        <v>301</v>
      </c>
      <c r="H264" s="112" t="s">
        <v>47</v>
      </c>
      <c r="I264" s="113" t="s">
        <v>302</v>
      </c>
      <c r="J264" s="114" t="s">
        <v>269</v>
      </c>
      <c r="K264" s="115">
        <v>0.5</v>
      </c>
      <c r="L264" s="117">
        <f>VLOOKUP(H264,'Prijzenblad P2 - WadA'!$C$2:$H$9,6,FALSE)</f>
        <v>0</v>
      </c>
      <c r="M264" s="274">
        <v>1</v>
      </c>
      <c r="N264" s="116">
        <f t="shared" si="18"/>
        <v>0</v>
      </c>
      <c r="O264" s="2"/>
      <c r="Q264" s="4"/>
    </row>
    <row r="265" spans="1:17" s="3" customFormat="1" ht="14.4" customHeight="1" outlineLevel="2">
      <c r="A265" s="110" t="s">
        <v>61</v>
      </c>
      <c r="B265" s="111" t="s">
        <v>263</v>
      </c>
      <c r="C265" s="111" t="s">
        <v>263</v>
      </c>
      <c r="D265" s="112" t="s">
        <v>276</v>
      </c>
      <c r="E265" s="112" t="s">
        <v>265</v>
      </c>
      <c r="F265" s="112" t="s">
        <v>266</v>
      </c>
      <c r="G265" s="112" t="s">
        <v>303</v>
      </c>
      <c r="H265" s="112" t="s">
        <v>42</v>
      </c>
      <c r="I265" s="113" t="s">
        <v>304</v>
      </c>
      <c r="J265" s="114" t="s">
        <v>269</v>
      </c>
      <c r="K265" s="115">
        <v>42.5</v>
      </c>
      <c r="L265" s="117">
        <f>VLOOKUP(H265,'Prijzenblad P2 - WadA'!$C$2:$H$9,6,FALSE)</f>
        <v>0</v>
      </c>
      <c r="M265" s="274">
        <v>1</v>
      </c>
      <c r="N265" s="116">
        <f t="shared" si="18"/>
        <v>0</v>
      </c>
      <c r="O265" s="2"/>
      <c r="Q265" s="4"/>
    </row>
    <row r="266" spans="1:17" s="3" customFormat="1" ht="14.4" customHeight="1" outlineLevel="2">
      <c r="A266" s="110" t="s">
        <v>61</v>
      </c>
      <c r="B266" s="111" t="s">
        <v>263</v>
      </c>
      <c r="C266" s="111" t="s">
        <v>263</v>
      </c>
      <c r="D266" s="112" t="s">
        <v>276</v>
      </c>
      <c r="E266" s="112" t="s">
        <v>265</v>
      </c>
      <c r="F266" s="112" t="s">
        <v>266</v>
      </c>
      <c r="G266" s="112" t="s">
        <v>305</v>
      </c>
      <c r="H266" s="112" t="s">
        <v>40</v>
      </c>
      <c r="I266" s="113" t="s">
        <v>306</v>
      </c>
      <c r="J266" s="114" t="s">
        <v>269</v>
      </c>
      <c r="K266" s="115">
        <v>5.5</v>
      </c>
      <c r="L266" s="117">
        <f>VLOOKUP(H266,'Prijzenblad P2 - WadA'!$C$2:$H$9,6,FALSE)</f>
        <v>0</v>
      </c>
      <c r="M266" s="274">
        <v>1</v>
      </c>
      <c r="N266" s="116">
        <f t="shared" si="18"/>
        <v>0</v>
      </c>
      <c r="O266" s="2"/>
      <c r="Q266" s="4"/>
    </row>
    <row r="267" spans="1:17" s="3" customFormat="1" ht="14.4" customHeight="1" outlineLevel="2">
      <c r="A267" s="110" t="s">
        <v>61</v>
      </c>
      <c r="B267" s="111" t="s">
        <v>263</v>
      </c>
      <c r="C267" s="111" t="s">
        <v>263</v>
      </c>
      <c r="D267" s="112" t="s">
        <v>276</v>
      </c>
      <c r="E267" s="112" t="s">
        <v>265</v>
      </c>
      <c r="F267" s="112" t="s">
        <v>266</v>
      </c>
      <c r="G267" s="112" t="s">
        <v>307</v>
      </c>
      <c r="H267" s="112" t="s">
        <v>42</v>
      </c>
      <c r="I267" s="113" t="s">
        <v>308</v>
      </c>
      <c r="J267" s="114" t="s">
        <v>269</v>
      </c>
      <c r="K267" s="115">
        <v>55</v>
      </c>
      <c r="L267" s="117">
        <f>VLOOKUP(H267,'Prijzenblad P2 - WadA'!$C$2:$H$9,6,FALSE)</f>
        <v>0</v>
      </c>
      <c r="M267" s="274">
        <v>1</v>
      </c>
      <c r="N267" s="116">
        <f t="shared" si="18"/>
        <v>0</v>
      </c>
      <c r="O267" s="2"/>
      <c r="Q267" s="4"/>
    </row>
    <row r="268" spans="1:17" s="3" customFormat="1" ht="14.4" customHeight="1" outlineLevel="2">
      <c r="A268" s="110" t="s">
        <v>61</v>
      </c>
      <c r="B268" s="111" t="s">
        <v>263</v>
      </c>
      <c r="C268" s="111" t="s">
        <v>263</v>
      </c>
      <c r="D268" s="112" t="s">
        <v>276</v>
      </c>
      <c r="E268" s="112" t="s">
        <v>265</v>
      </c>
      <c r="F268" s="112" t="s">
        <v>266</v>
      </c>
      <c r="G268" s="112" t="s">
        <v>299</v>
      </c>
      <c r="H268" s="112" t="s">
        <v>44</v>
      </c>
      <c r="I268" s="113" t="s">
        <v>309</v>
      </c>
      <c r="J268" s="114" t="s">
        <v>269</v>
      </c>
      <c r="K268" s="115">
        <v>27</v>
      </c>
      <c r="L268" s="117">
        <f>VLOOKUP(H268,'Prijzenblad P2 - WadA'!$C$2:$H$9,6,FALSE)</f>
        <v>0</v>
      </c>
      <c r="M268" s="274">
        <v>1</v>
      </c>
      <c r="N268" s="116">
        <f t="shared" si="18"/>
        <v>0</v>
      </c>
      <c r="O268" s="2"/>
      <c r="Q268" s="4"/>
    </row>
    <row r="269" spans="1:17" s="3" customFormat="1" ht="14.4" customHeight="1" outlineLevel="2">
      <c r="A269" s="110" t="s">
        <v>61</v>
      </c>
      <c r="B269" s="111" t="s">
        <v>263</v>
      </c>
      <c r="C269" s="111" t="s">
        <v>263</v>
      </c>
      <c r="D269" s="112" t="s">
        <v>276</v>
      </c>
      <c r="E269" s="112" t="s">
        <v>265</v>
      </c>
      <c r="F269" s="112" t="s">
        <v>266</v>
      </c>
      <c r="G269" s="112" t="s">
        <v>301</v>
      </c>
      <c r="H269" s="112" t="s">
        <v>47</v>
      </c>
      <c r="I269" s="113" t="s">
        <v>310</v>
      </c>
      <c r="J269" s="114" t="s">
        <v>269</v>
      </c>
      <c r="K269" s="115">
        <v>65</v>
      </c>
      <c r="L269" s="117">
        <f>VLOOKUP(H269,'Prijzenblad P2 - WadA'!$C$2:$H$9,6,FALSE)</f>
        <v>0</v>
      </c>
      <c r="M269" s="274">
        <v>1</v>
      </c>
      <c r="N269" s="116">
        <f t="shared" si="18"/>
        <v>0</v>
      </c>
      <c r="O269" s="2"/>
      <c r="Q269" s="4"/>
    </row>
    <row r="270" spans="1:17" s="3" customFormat="1" ht="14.4" customHeight="1" outlineLevel="2">
      <c r="A270" s="110" t="s">
        <v>61</v>
      </c>
      <c r="B270" s="111" t="s">
        <v>263</v>
      </c>
      <c r="C270" s="111" t="s">
        <v>263</v>
      </c>
      <c r="D270" s="112" t="s">
        <v>276</v>
      </c>
      <c r="E270" s="112" t="s">
        <v>265</v>
      </c>
      <c r="F270" s="112" t="s">
        <v>266</v>
      </c>
      <c r="G270" s="112" t="s">
        <v>299</v>
      </c>
      <c r="H270" s="112" t="s">
        <v>44</v>
      </c>
      <c r="I270" s="113" t="s">
        <v>311</v>
      </c>
      <c r="J270" s="112" t="s">
        <v>269</v>
      </c>
      <c r="K270" s="115">
        <v>23.5</v>
      </c>
      <c r="L270" s="117">
        <f>VLOOKUP(H270,'Prijzenblad P2 - WadA'!$C$2:$H$9,6,FALSE)</f>
        <v>0</v>
      </c>
      <c r="M270" s="274">
        <v>1</v>
      </c>
      <c r="N270" s="116">
        <f t="shared" si="18"/>
        <v>0</v>
      </c>
      <c r="O270" s="2"/>
      <c r="Q270" s="4"/>
    </row>
    <row r="271" spans="1:17" s="3" customFormat="1" ht="14.4" customHeight="1" outlineLevel="2">
      <c r="A271" s="110" t="s">
        <v>61</v>
      </c>
      <c r="B271" s="111" t="s">
        <v>263</v>
      </c>
      <c r="C271" s="111" t="s">
        <v>263</v>
      </c>
      <c r="D271" s="112" t="s">
        <v>276</v>
      </c>
      <c r="E271" s="112" t="s">
        <v>265</v>
      </c>
      <c r="F271" s="112" t="s">
        <v>266</v>
      </c>
      <c r="G271" s="112" t="s">
        <v>312</v>
      </c>
      <c r="H271" s="112" t="s">
        <v>46</v>
      </c>
      <c r="I271" s="113" t="s">
        <v>313</v>
      </c>
      <c r="J271" s="112" t="s">
        <v>269</v>
      </c>
      <c r="K271" s="115">
        <v>180</v>
      </c>
      <c r="L271" s="117">
        <f>VLOOKUP(H271,'Prijzenblad P2 - WadA'!$C$2:$H$9,6,FALSE)</f>
        <v>0</v>
      </c>
      <c r="M271" s="274">
        <v>1</v>
      </c>
      <c r="N271" s="116">
        <f t="shared" si="18"/>
        <v>0</v>
      </c>
      <c r="O271" s="2"/>
      <c r="Q271" s="4"/>
    </row>
    <row r="272" spans="1:17" s="3" customFormat="1" ht="14.4" customHeight="1" outlineLevel="2">
      <c r="A272" s="110" t="s">
        <v>61</v>
      </c>
      <c r="B272" s="111" t="s">
        <v>263</v>
      </c>
      <c r="C272" s="111" t="s">
        <v>263</v>
      </c>
      <c r="D272" s="112" t="s">
        <v>276</v>
      </c>
      <c r="E272" s="112" t="s">
        <v>265</v>
      </c>
      <c r="F272" s="112" t="s">
        <v>266</v>
      </c>
      <c r="G272" s="112" t="s">
        <v>314</v>
      </c>
      <c r="H272" s="112" t="s">
        <v>47</v>
      </c>
      <c r="I272" s="113" t="s">
        <v>315</v>
      </c>
      <c r="J272" s="112" t="s">
        <v>269</v>
      </c>
      <c r="K272" s="115">
        <v>9.5</v>
      </c>
      <c r="L272" s="117">
        <f>VLOOKUP(H272,'Prijzenblad P2 - WadA'!$C$2:$H$9,6,FALSE)</f>
        <v>0</v>
      </c>
      <c r="M272" s="274">
        <v>1</v>
      </c>
      <c r="N272" s="116">
        <f t="shared" si="18"/>
        <v>0</v>
      </c>
      <c r="O272" s="2"/>
      <c r="Q272" s="4"/>
    </row>
    <row r="273" spans="1:17" s="3" customFormat="1" ht="14.4" customHeight="1" outlineLevel="2">
      <c r="A273" s="110" t="s">
        <v>61</v>
      </c>
      <c r="B273" s="111" t="s">
        <v>263</v>
      </c>
      <c r="C273" s="111" t="s">
        <v>263</v>
      </c>
      <c r="D273" s="112" t="s">
        <v>276</v>
      </c>
      <c r="E273" s="112" t="s">
        <v>265</v>
      </c>
      <c r="F273" s="112" t="s">
        <v>266</v>
      </c>
      <c r="G273" s="112" t="s">
        <v>267</v>
      </c>
      <c r="H273" s="112" t="s">
        <v>44</v>
      </c>
      <c r="I273" s="113" t="s">
        <v>316</v>
      </c>
      <c r="J273" s="112" t="s">
        <v>269</v>
      </c>
      <c r="K273" s="115">
        <v>4.5</v>
      </c>
      <c r="L273" s="117">
        <f>VLOOKUP(H273,'Prijzenblad P2 - WadA'!$C$2:$H$9,6,FALSE)</f>
        <v>0</v>
      </c>
      <c r="M273" s="274">
        <v>1</v>
      </c>
      <c r="N273" s="116">
        <f t="shared" si="18"/>
        <v>0</v>
      </c>
      <c r="O273" s="2"/>
      <c r="P273" s="5"/>
      <c r="Q273" s="4"/>
    </row>
    <row r="274" spans="1:17" s="3" customFormat="1" ht="14.4" customHeight="1" outlineLevel="2">
      <c r="A274" s="110" t="s">
        <v>61</v>
      </c>
      <c r="B274" s="111" t="s">
        <v>263</v>
      </c>
      <c r="C274" s="111" t="s">
        <v>263</v>
      </c>
      <c r="D274" s="112" t="s">
        <v>276</v>
      </c>
      <c r="E274" s="112" t="s">
        <v>265</v>
      </c>
      <c r="F274" s="112" t="s">
        <v>266</v>
      </c>
      <c r="G274" s="112" t="s">
        <v>317</v>
      </c>
      <c r="H274" s="112" t="s">
        <v>47</v>
      </c>
      <c r="I274" s="113" t="s">
        <v>318</v>
      </c>
      <c r="J274" s="112" t="s">
        <v>269</v>
      </c>
      <c r="K274" s="115">
        <v>31</v>
      </c>
      <c r="L274" s="117">
        <f>VLOOKUP(H274,'Prijzenblad P2 - WadA'!$C$2:$H$9,6,FALSE)</f>
        <v>0</v>
      </c>
      <c r="M274" s="274">
        <v>1</v>
      </c>
      <c r="N274" s="116">
        <f t="shared" si="18"/>
        <v>0</v>
      </c>
      <c r="O274" s="2"/>
      <c r="P274" s="5"/>
      <c r="Q274" s="4"/>
    </row>
    <row r="275" spans="1:17" s="3" customFormat="1" ht="14.4" customHeight="1" outlineLevel="2">
      <c r="A275" s="110" t="s">
        <v>61</v>
      </c>
      <c r="B275" s="111" t="s">
        <v>263</v>
      </c>
      <c r="C275" s="111" t="s">
        <v>263</v>
      </c>
      <c r="D275" s="112" t="s">
        <v>276</v>
      </c>
      <c r="E275" s="112" t="s">
        <v>265</v>
      </c>
      <c r="F275" s="112" t="s">
        <v>266</v>
      </c>
      <c r="G275" s="112" t="s">
        <v>274</v>
      </c>
      <c r="H275" s="112" t="s">
        <v>41</v>
      </c>
      <c r="I275" s="113" t="s">
        <v>319</v>
      </c>
      <c r="J275" s="112" t="s">
        <v>269</v>
      </c>
      <c r="K275" s="115">
        <v>49</v>
      </c>
      <c r="L275" s="117">
        <f>VLOOKUP(H275,'Prijzenblad P2 - WadA'!$C$2:$H$9,6,FALSE)</f>
        <v>0</v>
      </c>
      <c r="M275" s="274">
        <v>1</v>
      </c>
      <c r="N275" s="116">
        <f t="shared" si="18"/>
        <v>0</v>
      </c>
      <c r="O275" s="2"/>
      <c r="P275" s="5"/>
      <c r="Q275" s="4"/>
    </row>
    <row r="276" spans="1:17" s="3" customFormat="1" ht="14.4" customHeight="1" outlineLevel="2">
      <c r="A276" s="110" t="s">
        <v>61</v>
      </c>
      <c r="B276" s="111" t="s">
        <v>263</v>
      </c>
      <c r="C276" s="111" t="s">
        <v>263</v>
      </c>
      <c r="D276" s="112" t="s">
        <v>276</v>
      </c>
      <c r="E276" s="112" t="s">
        <v>265</v>
      </c>
      <c r="F276" s="112" t="s">
        <v>266</v>
      </c>
      <c r="G276" s="112" t="s">
        <v>320</v>
      </c>
      <c r="H276" s="112" t="s">
        <v>43</v>
      </c>
      <c r="I276" s="113" t="s">
        <v>321</v>
      </c>
      <c r="J276" s="112" t="s">
        <v>269</v>
      </c>
      <c r="K276" s="115">
        <v>6</v>
      </c>
      <c r="L276" s="117">
        <f>VLOOKUP(H276,'Prijzenblad P2 - WadA'!$C$2:$H$9,6,FALSE)</f>
        <v>0</v>
      </c>
      <c r="M276" s="274">
        <v>1</v>
      </c>
      <c r="N276" s="116">
        <f t="shared" si="18"/>
        <v>0</v>
      </c>
      <c r="O276" s="2"/>
      <c r="P276" s="5"/>
      <c r="Q276" s="4"/>
    </row>
    <row r="277" spans="1:17" s="3" customFormat="1" ht="14.4" customHeight="1" outlineLevel="2">
      <c r="A277" s="110" t="s">
        <v>61</v>
      </c>
      <c r="B277" s="111" t="s">
        <v>263</v>
      </c>
      <c r="C277" s="111" t="s">
        <v>263</v>
      </c>
      <c r="D277" s="112" t="s">
        <v>276</v>
      </c>
      <c r="E277" s="112" t="s">
        <v>265</v>
      </c>
      <c r="F277" s="112" t="s">
        <v>266</v>
      </c>
      <c r="G277" s="112" t="s">
        <v>296</v>
      </c>
      <c r="H277" s="112" t="s">
        <v>43</v>
      </c>
      <c r="I277" s="113" t="s">
        <v>322</v>
      </c>
      <c r="J277" s="112" t="s">
        <v>269</v>
      </c>
      <c r="K277" s="115">
        <v>5.5</v>
      </c>
      <c r="L277" s="117">
        <f>VLOOKUP(H277,'Prijzenblad P2 - WadA'!$C$2:$H$9,6,FALSE)</f>
        <v>0</v>
      </c>
      <c r="M277" s="274">
        <v>1</v>
      </c>
      <c r="N277" s="116">
        <f t="shared" si="18"/>
        <v>0</v>
      </c>
      <c r="O277" s="2"/>
      <c r="P277" s="5"/>
      <c r="Q277" s="4"/>
    </row>
    <row r="278" spans="1:17" s="3" customFormat="1" ht="14.4" customHeight="1" outlineLevel="2">
      <c r="A278" s="110" t="s">
        <v>61</v>
      </c>
      <c r="B278" s="111" t="s">
        <v>263</v>
      </c>
      <c r="C278" s="111" t="s">
        <v>263</v>
      </c>
      <c r="D278" s="112" t="s">
        <v>276</v>
      </c>
      <c r="E278" s="112" t="s">
        <v>265</v>
      </c>
      <c r="F278" s="112" t="s">
        <v>266</v>
      </c>
      <c r="G278" s="112" t="s">
        <v>323</v>
      </c>
      <c r="H278" s="112" t="s">
        <v>43</v>
      </c>
      <c r="I278" s="113" t="s">
        <v>324</v>
      </c>
      <c r="J278" s="114" t="s">
        <v>269</v>
      </c>
      <c r="K278" s="115">
        <v>4.5</v>
      </c>
      <c r="L278" s="117">
        <f>VLOOKUP(H278,'Prijzenblad P2 - WadA'!$C$2:$H$9,6,FALSE)</f>
        <v>0</v>
      </c>
      <c r="M278" s="274">
        <v>1</v>
      </c>
      <c r="N278" s="116">
        <f>IF(L278=0,0,M278*L278*K278)</f>
        <v>0</v>
      </c>
      <c r="O278" s="2"/>
      <c r="P278" s="5"/>
      <c r="Q278" s="4"/>
    </row>
    <row r="279" spans="1:17" s="3" customFormat="1" ht="14.4" customHeight="1" outlineLevel="2">
      <c r="A279" s="110" t="s">
        <v>61</v>
      </c>
      <c r="B279" s="111" t="s">
        <v>263</v>
      </c>
      <c r="C279" s="111" t="s">
        <v>263</v>
      </c>
      <c r="D279" s="112" t="s">
        <v>276</v>
      </c>
      <c r="E279" s="112" t="s">
        <v>265</v>
      </c>
      <c r="F279" s="112" t="s">
        <v>266</v>
      </c>
      <c r="G279" s="112" t="s">
        <v>325</v>
      </c>
      <c r="H279" s="112" t="s">
        <v>44</v>
      </c>
      <c r="I279" s="113" t="s">
        <v>326</v>
      </c>
      <c r="J279" s="114" t="s">
        <v>269</v>
      </c>
      <c r="K279" s="115">
        <v>4.5</v>
      </c>
      <c r="L279" s="117">
        <f>VLOOKUP(H279,'Prijzenblad P2 - WadA'!$C$2:$H$9,6,FALSE)</f>
        <v>0</v>
      </c>
      <c r="M279" s="274">
        <v>1</v>
      </c>
      <c r="N279" s="116">
        <f t="shared" si="18"/>
        <v>0</v>
      </c>
      <c r="O279" s="2"/>
      <c r="P279" s="5"/>
      <c r="Q279" s="4"/>
    </row>
    <row r="280" spans="1:17" s="3" customFormat="1" ht="14.4" customHeight="1" outlineLevel="2">
      <c r="A280" s="110" t="s">
        <v>61</v>
      </c>
      <c r="B280" s="111" t="s">
        <v>263</v>
      </c>
      <c r="C280" s="111" t="s">
        <v>263</v>
      </c>
      <c r="D280" s="112" t="s">
        <v>276</v>
      </c>
      <c r="E280" s="112" t="s">
        <v>265</v>
      </c>
      <c r="F280" s="112" t="s">
        <v>266</v>
      </c>
      <c r="G280" s="112" t="s">
        <v>267</v>
      </c>
      <c r="H280" s="112" t="s">
        <v>44</v>
      </c>
      <c r="I280" s="113" t="s">
        <v>327</v>
      </c>
      <c r="J280" s="114" t="s">
        <v>269</v>
      </c>
      <c r="K280" s="115">
        <v>12</v>
      </c>
      <c r="L280" s="117">
        <f>VLOOKUP(H280,'Prijzenblad P2 - WadA'!$C$2:$H$9,6,FALSE)</f>
        <v>0</v>
      </c>
      <c r="M280" s="274">
        <v>1</v>
      </c>
      <c r="N280" s="116">
        <f t="shared" si="18"/>
        <v>0</v>
      </c>
      <c r="O280" s="2"/>
      <c r="P280" s="5"/>
      <c r="Q280" s="4"/>
    </row>
    <row r="281" spans="1:17" s="3" customFormat="1" ht="14.4" customHeight="1" outlineLevel="2">
      <c r="A281" s="110" t="s">
        <v>61</v>
      </c>
      <c r="B281" s="111" t="s">
        <v>263</v>
      </c>
      <c r="C281" s="111" t="s">
        <v>263</v>
      </c>
      <c r="D281" s="112" t="s">
        <v>276</v>
      </c>
      <c r="E281" s="112" t="s">
        <v>265</v>
      </c>
      <c r="F281" s="112" t="s">
        <v>266</v>
      </c>
      <c r="G281" s="112" t="s">
        <v>328</v>
      </c>
      <c r="H281" s="112" t="s">
        <v>40</v>
      </c>
      <c r="I281" s="113" t="s">
        <v>329</v>
      </c>
      <c r="J281" s="114" t="s">
        <v>269</v>
      </c>
      <c r="K281" s="115">
        <v>8.5</v>
      </c>
      <c r="L281" s="117">
        <f>VLOOKUP(H281,'Prijzenblad P2 - WadA'!$C$2:$H$9,6,FALSE)</f>
        <v>0</v>
      </c>
      <c r="M281" s="274">
        <v>1</v>
      </c>
      <c r="N281" s="116">
        <f t="shared" si="18"/>
        <v>0</v>
      </c>
      <c r="O281" s="2"/>
      <c r="P281" s="5"/>
      <c r="Q281" s="4"/>
    </row>
    <row r="282" spans="1:17" s="3" customFormat="1" ht="15" customHeight="1" outlineLevel="2">
      <c r="A282" s="110" t="s">
        <v>61</v>
      </c>
      <c r="B282" s="111" t="s">
        <v>263</v>
      </c>
      <c r="C282" s="111" t="s">
        <v>263</v>
      </c>
      <c r="D282" s="112" t="s">
        <v>276</v>
      </c>
      <c r="E282" s="112" t="s">
        <v>265</v>
      </c>
      <c r="F282" s="112" t="s">
        <v>266</v>
      </c>
      <c r="G282" s="112" t="s">
        <v>330</v>
      </c>
      <c r="H282" s="112" t="s">
        <v>43</v>
      </c>
      <c r="I282" s="113" t="s">
        <v>331</v>
      </c>
      <c r="J282" s="114" t="s">
        <v>269</v>
      </c>
      <c r="K282" s="115">
        <v>6.5</v>
      </c>
      <c r="L282" s="117">
        <f>VLOOKUP(H282,'Prijzenblad P2 - WadA'!$C$2:$H$9,6,FALSE)</f>
        <v>0</v>
      </c>
      <c r="M282" s="274">
        <v>1</v>
      </c>
      <c r="N282" s="116">
        <f t="shared" si="18"/>
        <v>0</v>
      </c>
      <c r="O282" s="2"/>
      <c r="P282" s="5"/>
      <c r="Q282" s="4"/>
    </row>
    <row r="283" spans="1:17" s="3" customFormat="1" ht="14.4" customHeight="1" outlineLevel="2">
      <c r="A283" s="110" t="s">
        <v>61</v>
      </c>
      <c r="B283" s="111" t="s">
        <v>263</v>
      </c>
      <c r="C283" s="111" t="s">
        <v>263</v>
      </c>
      <c r="D283" s="112" t="s">
        <v>276</v>
      </c>
      <c r="E283" s="112" t="s">
        <v>265</v>
      </c>
      <c r="F283" s="112" t="s">
        <v>266</v>
      </c>
      <c r="G283" s="112" t="s">
        <v>296</v>
      </c>
      <c r="H283" s="112" t="s">
        <v>43</v>
      </c>
      <c r="I283" s="113" t="s">
        <v>332</v>
      </c>
      <c r="J283" s="114" t="s">
        <v>269</v>
      </c>
      <c r="K283" s="115">
        <v>2.5</v>
      </c>
      <c r="L283" s="117">
        <f>VLOOKUP(H283,'Prijzenblad P2 - WadA'!$C$2:$H$9,6,FALSE)</f>
        <v>0</v>
      </c>
      <c r="M283" s="274">
        <v>1</v>
      </c>
      <c r="N283" s="116">
        <f t="shared" si="18"/>
        <v>0</v>
      </c>
      <c r="O283" s="2"/>
      <c r="P283" s="5"/>
      <c r="Q283" s="4"/>
    </row>
    <row r="284" spans="1:17" s="3" customFormat="1" ht="14.4" customHeight="1" outlineLevel="2">
      <c r="A284" s="110" t="s">
        <v>61</v>
      </c>
      <c r="B284" s="111" t="s">
        <v>263</v>
      </c>
      <c r="C284" s="111" t="s">
        <v>263</v>
      </c>
      <c r="D284" s="112" t="s">
        <v>276</v>
      </c>
      <c r="E284" s="112" t="s">
        <v>265</v>
      </c>
      <c r="F284" s="112" t="s">
        <v>266</v>
      </c>
      <c r="G284" s="112" t="s">
        <v>333</v>
      </c>
      <c r="H284" s="112" t="s">
        <v>40</v>
      </c>
      <c r="I284" s="113" t="s">
        <v>334</v>
      </c>
      <c r="J284" s="114" t="s">
        <v>269</v>
      </c>
      <c r="K284" s="115">
        <v>5.5</v>
      </c>
      <c r="L284" s="117">
        <f>VLOOKUP(H284,'Prijzenblad P2 - WadA'!$C$2:$H$9,6,FALSE)</f>
        <v>0</v>
      </c>
      <c r="M284" s="274">
        <v>1</v>
      </c>
      <c r="N284" s="116">
        <f t="shared" si="18"/>
        <v>0</v>
      </c>
      <c r="O284" s="2"/>
      <c r="P284" s="5"/>
      <c r="Q284" s="4"/>
    </row>
    <row r="285" spans="1:17" s="3" customFormat="1" ht="14.4" customHeight="1" outlineLevel="2">
      <c r="A285" s="110" t="s">
        <v>61</v>
      </c>
      <c r="B285" s="111" t="s">
        <v>263</v>
      </c>
      <c r="C285" s="111" t="s">
        <v>263</v>
      </c>
      <c r="D285" s="112" t="s">
        <v>276</v>
      </c>
      <c r="E285" s="112" t="s">
        <v>265</v>
      </c>
      <c r="F285" s="112" t="s">
        <v>266</v>
      </c>
      <c r="G285" s="112" t="s">
        <v>299</v>
      </c>
      <c r="H285" s="112" t="s">
        <v>44</v>
      </c>
      <c r="I285" s="113" t="s">
        <v>335</v>
      </c>
      <c r="J285" s="114" t="s">
        <v>269</v>
      </c>
      <c r="K285" s="115">
        <v>40</v>
      </c>
      <c r="L285" s="117">
        <f>VLOOKUP(H285,'Prijzenblad P2 - WadA'!$C$2:$H$9,6,FALSE)</f>
        <v>0</v>
      </c>
      <c r="M285" s="274">
        <v>1</v>
      </c>
      <c r="N285" s="116">
        <f t="shared" si="18"/>
        <v>0</v>
      </c>
      <c r="O285" s="2"/>
      <c r="P285" s="5"/>
      <c r="Q285" s="4"/>
    </row>
    <row r="286" spans="1:17" s="3" customFormat="1" ht="14.4" customHeight="1" outlineLevel="2">
      <c r="A286" s="110" t="s">
        <v>61</v>
      </c>
      <c r="B286" s="111" t="s">
        <v>263</v>
      </c>
      <c r="C286" s="111" t="s">
        <v>263</v>
      </c>
      <c r="D286" s="112" t="s">
        <v>276</v>
      </c>
      <c r="E286" s="112" t="s">
        <v>265</v>
      </c>
      <c r="F286" s="112" t="s">
        <v>266</v>
      </c>
      <c r="G286" s="112" t="s">
        <v>336</v>
      </c>
      <c r="H286" s="112" t="s">
        <v>45</v>
      </c>
      <c r="I286" s="113" t="s">
        <v>337</v>
      </c>
      <c r="J286" s="114" t="s">
        <v>269</v>
      </c>
      <c r="K286" s="115">
        <v>24</v>
      </c>
      <c r="L286" s="117">
        <f>VLOOKUP(H286,'Prijzenblad P2 - WadA'!$C$2:$H$9,6,FALSE)</f>
        <v>0</v>
      </c>
      <c r="M286" s="274">
        <v>1</v>
      </c>
      <c r="N286" s="116">
        <f t="shared" si="18"/>
        <v>0</v>
      </c>
      <c r="O286" s="2"/>
      <c r="P286" s="5"/>
      <c r="Q286" s="4"/>
    </row>
    <row r="287" spans="1:17" s="3" customFormat="1" ht="14.4" customHeight="1" outlineLevel="2">
      <c r="A287" s="110" t="s">
        <v>61</v>
      </c>
      <c r="B287" s="111" t="s">
        <v>263</v>
      </c>
      <c r="C287" s="111" t="s">
        <v>263</v>
      </c>
      <c r="D287" s="112" t="s">
        <v>276</v>
      </c>
      <c r="E287" s="112" t="s">
        <v>265</v>
      </c>
      <c r="F287" s="112" t="s">
        <v>266</v>
      </c>
      <c r="G287" s="112" t="s">
        <v>338</v>
      </c>
      <c r="H287" s="112" t="s">
        <v>45</v>
      </c>
      <c r="I287" s="113" t="s">
        <v>339</v>
      </c>
      <c r="J287" s="114" t="s">
        <v>269</v>
      </c>
      <c r="K287" s="115">
        <v>59.5</v>
      </c>
      <c r="L287" s="117">
        <f>VLOOKUP(H287,'Prijzenblad P2 - WadA'!$C$2:$H$9,6,FALSE)</f>
        <v>0</v>
      </c>
      <c r="M287" s="274">
        <v>1</v>
      </c>
      <c r="N287" s="116">
        <f t="shared" si="18"/>
        <v>0</v>
      </c>
      <c r="O287" s="2"/>
      <c r="P287" s="5"/>
      <c r="Q287" s="4"/>
    </row>
    <row r="288" spans="1:17" s="3" customFormat="1" ht="14.4" customHeight="1" outlineLevel="2">
      <c r="A288" s="110" t="s">
        <v>61</v>
      </c>
      <c r="B288" s="111" t="s">
        <v>263</v>
      </c>
      <c r="C288" s="111" t="s">
        <v>263</v>
      </c>
      <c r="D288" s="112" t="s">
        <v>276</v>
      </c>
      <c r="E288" s="112" t="s">
        <v>265</v>
      </c>
      <c r="F288" s="112" t="s">
        <v>266</v>
      </c>
      <c r="G288" s="112" t="s">
        <v>340</v>
      </c>
      <c r="H288" s="112" t="s">
        <v>43</v>
      </c>
      <c r="I288" s="113" t="s">
        <v>341</v>
      </c>
      <c r="J288" s="114" t="s">
        <v>269</v>
      </c>
      <c r="K288" s="115">
        <v>2.5</v>
      </c>
      <c r="L288" s="117">
        <f>VLOOKUP(H288,'Prijzenblad P2 - WadA'!$C$2:$H$9,6,FALSE)</f>
        <v>0</v>
      </c>
      <c r="M288" s="274">
        <v>1</v>
      </c>
      <c r="N288" s="116">
        <f t="shared" si="18"/>
        <v>0</v>
      </c>
      <c r="O288" s="2"/>
      <c r="P288" s="5"/>
      <c r="Q288" s="4"/>
    </row>
    <row r="289" spans="1:17" s="3" customFormat="1" ht="14.4" customHeight="1" outlineLevel="2">
      <c r="A289" s="110" t="s">
        <v>61</v>
      </c>
      <c r="B289" s="111" t="s">
        <v>263</v>
      </c>
      <c r="C289" s="111" t="s">
        <v>263</v>
      </c>
      <c r="D289" s="112" t="s">
        <v>276</v>
      </c>
      <c r="E289" s="112" t="s">
        <v>265</v>
      </c>
      <c r="F289" s="112" t="s">
        <v>266</v>
      </c>
      <c r="G289" s="112" t="s">
        <v>342</v>
      </c>
      <c r="H289" s="112" t="s">
        <v>42</v>
      </c>
      <c r="I289" s="113" t="s">
        <v>343</v>
      </c>
      <c r="J289" s="114" t="s">
        <v>269</v>
      </c>
      <c r="K289" s="115">
        <v>3</v>
      </c>
      <c r="L289" s="117">
        <f>VLOOKUP(H289,'Prijzenblad P2 - WadA'!$C$2:$H$9,6,FALSE)</f>
        <v>0</v>
      </c>
      <c r="M289" s="274">
        <v>1</v>
      </c>
      <c r="N289" s="116">
        <f t="shared" si="18"/>
        <v>0</v>
      </c>
      <c r="O289" s="2"/>
      <c r="P289" s="5"/>
      <c r="Q289" s="4"/>
    </row>
    <row r="290" spans="1:17" s="3" customFormat="1" ht="14.4" customHeight="1" outlineLevel="2">
      <c r="A290" s="110" t="s">
        <v>61</v>
      </c>
      <c r="B290" s="111" t="s">
        <v>263</v>
      </c>
      <c r="C290" s="111" t="s">
        <v>263</v>
      </c>
      <c r="D290" s="112" t="s">
        <v>276</v>
      </c>
      <c r="E290" s="112" t="s">
        <v>265</v>
      </c>
      <c r="F290" s="112" t="s">
        <v>266</v>
      </c>
      <c r="G290" s="112" t="s">
        <v>344</v>
      </c>
      <c r="H290" s="112" t="s">
        <v>47</v>
      </c>
      <c r="I290" s="113" t="s">
        <v>345</v>
      </c>
      <c r="J290" s="114" t="s">
        <v>269</v>
      </c>
      <c r="K290" s="115">
        <v>3.5</v>
      </c>
      <c r="L290" s="117">
        <f>VLOOKUP(H290,'Prijzenblad P2 - WadA'!$C$2:$H$9,6,FALSE)</f>
        <v>0</v>
      </c>
      <c r="M290" s="274">
        <v>1</v>
      </c>
      <c r="N290" s="116">
        <f t="shared" si="18"/>
        <v>0</v>
      </c>
      <c r="O290" s="2"/>
      <c r="P290" s="5"/>
      <c r="Q290" s="4"/>
    </row>
    <row r="291" spans="1:17" s="3" customFormat="1" ht="14.4" customHeight="1" outlineLevel="2">
      <c r="A291" s="110" t="s">
        <v>61</v>
      </c>
      <c r="B291" s="111" t="s">
        <v>263</v>
      </c>
      <c r="C291" s="111" t="s">
        <v>263</v>
      </c>
      <c r="D291" s="112" t="s">
        <v>276</v>
      </c>
      <c r="E291" s="112" t="s">
        <v>265</v>
      </c>
      <c r="F291" s="112" t="s">
        <v>266</v>
      </c>
      <c r="G291" s="112" t="s">
        <v>346</v>
      </c>
      <c r="H291" s="112" t="s">
        <v>45</v>
      </c>
      <c r="I291" s="113" t="s">
        <v>347</v>
      </c>
      <c r="J291" s="114" t="s">
        <v>269</v>
      </c>
      <c r="K291" s="115">
        <v>58</v>
      </c>
      <c r="L291" s="117">
        <f>VLOOKUP(H291,'Prijzenblad P2 - WadA'!$C$2:$H$9,6,FALSE)</f>
        <v>0</v>
      </c>
      <c r="M291" s="274">
        <v>1</v>
      </c>
      <c r="N291" s="116">
        <f t="shared" si="18"/>
        <v>0</v>
      </c>
      <c r="O291" s="2"/>
      <c r="P291" s="5"/>
      <c r="Q291" s="4"/>
    </row>
    <row r="292" spans="1:17" s="3" customFormat="1" ht="14.4" customHeight="1" outlineLevel="2">
      <c r="A292" s="110" t="s">
        <v>61</v>
      </c>
      <c r="B292" s="111" t="s">
        <v>263</v>
      </c>
      <c r="C292" s="111" t="s">
        <v>263</v>
      </c>
      <c r="D292" s="112" t="s">
        <v>276</v>
      </c>
      <c r="E292" s="112" t="s">
        <v>265</v>
      </c>
      <c r="F292" s="112" t="s">
        <v>266</v>
      </c>
      <c r="G292" s="112" t="s">
        <v>348</v>
      </c>
      <c r="H292" s="112" t="s">
        <v>45</v>
      </c>
      <c r="I292" s="113" t="s">
        <v>349</v>
      </c>
      <c r="J292" s="114" t="s">
        <v>350</v>
      </c>
      <c r="K292" s="115">
        <v>9</v>
      </c>
      <c r="L292" s="117">
        <f>VLOOKUP(H292,'Prijzenblad P2 - WadA'!$C$2:$H$9,6,FALSE)</f>
        <v>0</v>
      </c>
      <c r="M292" s="274">
        <v>1</v>
      </c>
      <c r="N292" s="116">
        <f t="shared" si="18"/>
        <v>0</v>
      </c>
      <c r="O292" s="2"/>
      <c r="P292" s="5"/>
      <c r="Q292" s="4"/>
    </row>
    <row r="293" spans="1:17" s="3" customFormat="1" ht="14.4" customHeight="1" outlineLevel="2">
      <c r="A293" s="110" t="s">
        <v>61</v>
      </c>
      <c r="B293" s="111" t="s">
        <v>263</v>
      </c>
      <c r="C293" s="111" t="s">
        <v>263</v>
      </c>
      <c r="D293" s="112" t="s">
        <v>276</v>
      </c>
      <c r="E293" s="112" t="s">
        <v>265</v>
      </c>
      <c r="F293" s="112" t="s">
        <v>266</v>
      </c>
      <c r="G293" s="112" t="s">
        <v>351</v>
      </c>
      <c r="H293" s="112" t="s">
        <v>45</v>
      </c>
      <c r="I293" s="113" t="s">
        <v>352</v>
      </c>
      <c r="J293" s="114" t="s">
        <v>269</v>
      </c>
      <c r="K293" s="115">
        <v>8.5</v>
      </c>
      <c r="L293" s="117">
        <f>VLOOKUP(H293,'Prijzenblad P2 - WadA'!$C$2:$H$9,6,FALSE)</f>
        <v>0</v>
      </c>
      <c r="M293" s="274">
        <v>1</v>
      </c>
      <c r="N293" s="116">
        <f t="shared" si="18"/>
        <v>0</v>
      </c>
      <c r="O293" s="2"/>
      <c r="P293" s="5"/>
      <c r="Q293" s="4"/>
    </row>
    <row r="294" spans="1:17" s="3" customFormat="1" ht="14.4" customHeight="1" outlineLevel="2">
      <c r="A294" s="110" t="s">
        <v>61</v>
      </c>
      <c r="B294" s="111" t="s">
        <v>263</v>
      </c>
      <c r="C294" s="111" t="s">
        <v>263</v>
      </c>
      <c r="D294" s="112" t="s">
        <v>276</v>
      </c>
      <c r="E294" s="112" t="s">
        <v>265</v>
      </c>
      <c r="F294" s="112" t="s">
        <v>266</v>
      </c>
      <c r="G294" s="112" t="s">
        <v>353</v>
      </c>
      <c r="H294" s="112" t="s">
        <v>45</v>
      </c>
      <c r="I294" s="113" t="s">
        <v>354</v>
      </c>
      <c r="J294" s="114" t="s">
        <v>269</v>
      </c>
      <c r="K294" s="115">
        <v>58</v>
      </c>
      <c r="L294" s="117">
        <f>VLOOKUP(H294,'Prijzenblad P2 - WadA'!$C$2:$H$9,6,FALSE)</f>
        <v>0</v>
      </c>
      <c r="M294" s="274">
        <v>1</v>
      </c>
      <c r="N294" s="116">
        <f t="shared" si="18"/>
        <v>0</v>
      </c>
      <c r="O294" s="2"/>
      <c r="P294" s="5"/>
      <c r="Q294" s="4"/>
    </row>
    <row r="295" spans="1:17" s="3" customFormat="1" ht="14.4" customHeight="1" outlineLevel="2">
      <c r="A295" s="110" t="s">
        <v>61</v>
      </c>
      <c r="B295" s="111" t="s">
        <v>263</v>
      </c>
      <c r="C295" s="111" t="s">
        <v>263</v>
      </c>
      <c r="D295" s="112" t="s">
        <v>276</v>
      </c>
      <c r="E295" s="112" t="s">
        <v>265</v>
      </c>
      <c r="F295" s="112" t="s">
        <v>266</v>
      </c>
      <c r="G295" s="112" t="s">
        <v>355</v>
      </c>
      <c r="H295" s="112" t="s">
        <v>45</v>
      </c>
      <c r="I295" s="113" t="s">
        <v>356</v>
      </c>
      <c r="J295" s="114" t="s">
        <v>269</v>
      </c>
      <c r="K295" s="115">
        <v>9</v>
      </c>
      <c r="L295" s="117">
        <f>VLOOKUP(H295,'Prijzenblad P2 - WadA'!$C$2:$H$9,6,FALSE)</f>
        <v>0</v>
      </c>
      <c r="M295" s="274">
        <v>1</v>
      </c>
      <c r="N295" s="116">
        <f t="shared" si="18"/>
        <v>0</v>
      </c>
      <c r="O295" s="2"/>
      <c r="P295" s="5"/>
      <c r="Q295" s="4"/>
    </row>
    <row r="296" spans="1:17" s="3" customFormat="1" ht="14.4" customHeight="1" outlineLevel="2">
      <c r="A296" s="110" t="s">
        <v>61</v>
      </c>
      <c r="B296" s="111" t="s">
        <v>263</v>
      </c>
      <c r="C296" s="111" t="s">
        <v>263</v>
      </c>
      <c r="D296" s="112" t="s">
        <v>276</v>
      </c>
      <c r="E296" s="112" t="s">
        <v>265</v>
      </c>
      <c r="F296" s="112" t="s">
        <v>266</v>
      </c>
      <c r="G296" s="112" t="s">
        <v>357</v>
      </c>
      <c r="H296" s="112" t="s">
        <v>45</v>
      </c>
      <c r="I296" s="113" t="s">
        <v>358</v>
      </c>
      <c r="J296" s="114" t="s">
        <v>269</v>
      </c>
      <c r="K296" s="115">
        <v>9</v>
      </c>
      <c r="L296" s="117">
        <f>VLOOKUP(H296,'Prijzenblad P2 - WadA'!$C$2:$H$9,6,FALSE)</f>
        <v>0</v>
      </c>
      <c r="M296" s="274">
        <v>1</v>
      </c>
      <c r="N296" s="116">
        <f t="shared" si="18"/>
        <v>0</v>
      </c>
      <c r="O296" s="2"/>
      <c r="P296" s="5"/>
      <c r="Q296" s="4"/>
    </row>
    <row r="297" spans="1:17" s="3" customFormat="1" ht="14.4" customHeight="1" outlineLevel="2">
      <c r="A297" s="110" t="s">
        <v>61</v>
      </c>
      <c r="B297" s="111" t="s">
        <v>263</v>
      </c>
      <c r="C297" s="111" t="s">
        <v>263</v>
      </c>
      <c r="D297" s="112" t="s">
        <v>276</v>
      </c>
      <c r="E297" s="112" t="s">
        <v>265</v>
      </c>
      <c r="F297" s="112" t="s">
        <v>266</v>
      </c>
      <c r="G297" s="112" t="s">
        <v>359</v>
      </c>
      <c r="H297" s="112" t="s">
        <v>42</v>
      </c>
      <c r="I297" s="113" t="s">
        <v>360</v>
      </c>
      <c r="J297" s="114" t="s">
        <v>269</v>
      </c>
      <c r="K297" s="115">
        <v>3.5</v>
      </c>
      <c r="L297" s="117">
        <f>VLOOKUP(H297,'Prijzenblad P2 - WadA'!$C$2:$H$9,6,FALSE)</f>
        <v>0</v>
      </c>
      <c r="M297" s="274">
        <v>1</v>
      </c>
      <c r="N297" s="116">
        <f t="shared" si="18"/>
        <v>0</v>
      </c>
      <c r="O297" s="2"/>
      <c r="P297" s="5"/>
      <c r="Q297" s="4"/>
    </row>
    <row r="298" spans="1:17" s="3" customFormat="1" ht="14.4" customHeight="1" outlineLevel="2">
      <c r="A298" s="110" t="s">
        <v>61</v>
      </c>
      <c r="B298" s="111" t="s">
        <v>263</v>
      </c>
      <c r="C298" s="111" t="s">
        <v>263</v>
      </c>
      <c r="D298" s="112" t="s">
        <v>276</v>
      </c>
      <c r="E298" s="112" t="s">
        <v>265</v>
      </c>
      <c r="F298" s="112" t="s">
        <v>266</v>
      </c>
      <c r="G298" s="112" t="s">
        <v>361</v>
      </c>
      <c r="H298" s="112" t="s">
        <v>43</v>
      </c>
      <c r="I298" s="113" t="s">
        <v>362</v>
      </c>
      <c r="J298" s="114" t="s">
        <v>269</v>
      </c>
      <c r="K298" s="115">
        <v>2.5</v>
      </c>
      <c r="L298" s="117">
        <f>VLOOKUP(H298,'Prijzenblad P2 - WadA'!$C$2:$H$9,6,FALSE)</f>
        <v>0</v>
      </c>
      <c r="M298" s="274">
        <v>1</v>
      </c>
      <c r="N298" s="116">
        <f t="shared" si="18"/>
        <v>0</v>
      </c>
      <c r="O298" s="2"/>
      <c r="P298" s="5"/>
      <c r="Q298" s="4"/>
    </row>
    <row r="299" spans="1:17" s="3" customFormat="1" ht="14.4" customHeight="1" outlineLevel="2">
      <c r="A299" s="110" t="s">
        <v>61</v>
      </c>
      <c r="B299" s="111" t="s">
        <v>263</v>
      </c>
      <c r="C299" s="111" t="s">
        <v>263</v>
      </c>
      <c r="D299" s="112" t="s">
        <v>276</v>
      </c>
      <c r="E299" s="112" t="s">
        <v>265</v>
      </c>
      <c r="F299" s="112" t="s">
        <v>266</v>
      </c>
      <c r="G299" s="112" t="s">
        <v>363</v>
      </c>
      <c r="H299" s="112" t="s">
        <v>45</v>
      </c>
      <c r="I299" s="113" t="s">
        <v>364</v>
      </c>
      <c r="J299" s="114" t="s">
        <v>269</v>
      </c>
      <c r="K299" s="115">
        <v>56</v>
      </c>
      <c r="L299" s="117">
        <f>VLOOKUP(H299,'Prijzenblad P2 - WadA'!$C$2:$H$9,6,FALSE)</f>
        <v>0</v>
      </c>
      <c r="M299" s="274">
        <v>1</v>
      </c>
      <c r="N299" s="116">
        <f t="shared" si="18"/>
        <v>0</v>
      </c>
      <c r="O299" s="2"/>
      <c r="P299" s="5"/>
      <c r="Q299" s="4"/>
    </row>
    <row r="300" spans="1:17" s="3" customFormat="1" ht="14.4" customHeight="1" outlineLevel="2">
      <c r="A300" s="110" t="s">
        <v>61</v>
      </c>
      <c r="B300" s="111" t="s">
        <v>263</v>
      </c>
      <c r="C300" s="111" t="s">
        <v>263</v>
      </c>
      <c r="D300" s="112" t="s">
        <v>276</v>
      </c>
      <c r="E300" s="112" t="s">
        <v>265</v>
      </c>
      <c r="F300" s="112" t="s">
        <v>266</v>
      </c>
      <c r="G300" s="112" t="s">
        <v>365</v>
      </c>
      <c r="H300" s="112" t="s">
        <v>45</v>
      </c>
      <c r="I300" s="113" t="s">
        <v>366</v>
      </c>
      <c r="J300" s="114" t="s">
        <v>269</v>
      </c>
      <c r="K300" s="115">
        <v>9</v>
      </c>
      <c r="L300" s="117">
        <f>VLOOKUP(H300,'Prijzenblad P2 - WadA'!$C$2:$H$9,6,FALSE)</f>
        <v>0</v>
      </c>
      <c r="M300" s="274">
        <v>1</v>
      </c>
      <c r="N300" s="116">
        <f t="shared" si="18"/>
        <v>0</v>
      </c>
      <c r="O300" s="2"/>
      <c r="P300" s="5"/>
      <c r="Q300" s="4"/>
    </row>
    <row r="301" spans="1:17" s="3" customFormat="1" ht="14.4" customHeight="1" outlineLevel="2">
      <c r="A301" s="110" t="s">
        <v>61</v>
      </c>
      <c r="B301" s="111" t="s">
        <v>263</v>
      </c>
      <c r="C301" s="111" t="s">
        <v>263</v>
      </c>
      <c r="D301" s="112" t="s">
        <v>276</v>
      </c>
      <c r="E301" s="112" t="s">
        <v>265</v>
      </c>
      <c r="F301" s="112" t="s">
        <v>266</v>
      </c>
      <c r="G301" s="112" t="s">
        <v>367</v>
      </c>
      <c r="H301" s="112" t="s">
        <v>45</v>
      </c>
      <c r="I301" s="113" t="s">
        <v>368</v>
      </c>
      <c r="J301" s="114" t="s">
        <v>269</v>
      </c>
      <c r="K301" s="115">
        <v>9</v>
      </c>
      <c r="L301" s="117">
        <f>VLOOKUP(H301,'Prijzenblad P2 - WadA'!$C$2:$H$9,6,FALSE)</f>
        <v>0</v>
      </c>
      <c r="M301" s="274">
        <v>1</v>
      </c>
      <c r="N301" s="116">
        <f t="shared" si="18"/>
        <v>0</v>
      </c>
      <c r="O301" s="2"/>
      <c r="P301" s="5"/>
      <c r="Q301" s="4"/>
    </row>
    <row r="302" spans="1:17" s="3" customFormat="1" ht="14.4" customHeight="1" outlineLevel="2">
      <c r="A302" s="110" t="s">
        <v>61</v>
      </c>
      <c r="B302" s="111" t="s">
        <v>263</v>
      </c>
      <c r="C302" s="111" t="s">
        <v>263</v>
      </c>
      <c r="D302" s="112" t="s">
        <v>276</v>
      </c>
      <c r="E302" s="112" t="s">
        <v>265</v>
      </c>
      <c r="F302" s="112" t="s">
        <v>266</v>
      </c>
      <c r="G302" s="112" t="s">
        <v>369</v>
      </c>
      <c r="H302" s="112" t="s">
        <v>47</v>
      </c>
      <c r="I302" s="113" t="s">
        <v>370</v>
      </c>
      <c r="J302" s="114" t="s">
        <v>269</v>
      </c>
      <c r="K302" s="115">
        <v>12</v>
      </c>
      <c r="L302" s="117">
        <f>VLOOKUP(H302,'Prijzenblad P2 - WadA'!$C$2:$H$9,6,FALSE)</f>
        <v>0</v>
      </c>
      <c r="M302" s="274">
        <v>1</v>
      </c>
      <c r="N302" s="116">
        <f t="shared" si="18"/>
        <v>0</v>
      </c>
      <c r="O302" s="2"/>
      <c r="P302" s="5"/>
      <c r="Q302" s="4"/>
    </row>
    <row r="303" spans="1:17" s="3" customFormat="1" ht="15" customHeight="1" outlineLevel="2">
      <c r="A303" s="110" t="s">
        <v>61</v>
      </c>
      <c r="B303" s="111" t="s">
        <v>263</v>
      </c>
      <c r="C303" s="111" t="s">
        <v>263</v>
      </c>
      <c r="D303" s="112" t="s">
        <v>276</v>
      </c>
      <c r="E303" s="112" t="s">
        <v>265</v>
      </c>
      <c r="F303" s="112" t="s">
        <v>266</v>
      </c>
      <c r="G303" s="112" t="s">
        <v>371</v>
      </c>
      <c r="H303" s="112" t="s">
        <v>47</v>
      </c>
      <c r="I303" s="113" t="s">
        <v>372</v>
      </c>
      <c r="J303" s="114" t="s">
        <v>269</v>
      </c>
      <c r="K303" s="115">
        <v>7.5</v>
      </c>
      <c r="L303" s="117">
        <f>VLOOKUP(H303,'Prijzenblad P2 - WadA'!$C$2:$H$9,6,FALSE)</f>
        <v>0</v>
      </c>
      <c r="M303" s="274">
        <v>1</v>
      </c>
      <c r="N303" s="116">
        <f t="shared" si="18"/>
        <v>0</v>
      </c>
      <c r="O303" s="2"/>
      <c r="P303" s="5"/>
      <c r="Q303" s="4"/>
    </row>
    <row r="304" spans="1:17" s="3" customFormat="1" ht="14.4" customHeight="1" outlineLevel="2">
      <c r="A304" s="110" t="s">
        <v>61</v>
      </c>
      <c r="B304" s="111" t="s">
        <v>263</v>
      </c>
      <c r="C304" s="111" t="s">
        <v>263</v>
      </c>
      <c r="D304" s="112" t="s">
        <v>276</v>
      </c>
      <c r="E304" s="112" t="s">
        <v>265</v>
      </c>
      <c r="F304" s="112" t="s">
        <v>266</v>
      </c>
      <c r="G304" s="112" t="s">
        <v>373</v>
      </c>
      <c r="H304" s="112" t="s">
        <v>47</v>
      </c>
      <c r="I304" s="113" t="s">
        <v>374</v>
      </c>
      <c r="J304" s="114" t="s">
        <v>269</v>
      </c>
      <c r="K304" s="115">
        <v>20.5</v>
      </c>
      <c r="L304" s="117">
        <f>VLOOKUP(H304,'Prijzenblad P2 - WadA'!$C$2:$H$9,6,FALSE)</f>
        <v>0</v>
      </c>
      <c r="M304" s="274">
        <v>1</v>
      </c>
      <c r="N304" s="116">
        <f t="shared" si="18"/>
        <v>0</v>
      </c>
      <c r="O304" s="2"/>
      <c r="P304" s="5"/>
      <c r="Q304" s="4"/>
    </row>
    <row r="305" spans="1:17" s="3" customFormat="1" ht="14.4" customHeight="1" outlineLevel="2">
      <c r="A305" s="110" t="s">
        <v>61</v>
      </c>
      <c r="B305" s="111" t="s">
        <v>263</v>
      </c>
      <c r="C305" s="111" t="s">
        <v>263</v>
      </c>
      <c r="D305" s="112" t="s">
        <v>276</v>
      </c>
      <c r="E305" s="112" t="s">
        <v>265</v>
      </c>
      <c r="F305" s="112" t="s">
        <v>242</v>
      </c>
      <c r="G305" s="112" t="s">
        <v>375</v>
      </c>
      <c r="H305" s="112" t="s">
        <v>44</v>
      </c>
      <c r="I305" s="113" t="s">
        <v>376</v>
      </c>
      <c r="J305" s="114" t="s">
        <v>269</v>
      </c>
      <c r="K305" s="115">
        <v>76</v>
      </c>
      <c r="L305" s="117">
        <f>VLOOKUP(H305,'Prijzenblad P2 - WadA'!$C$2:$H$9,6,FALSE)</f>
        <v>0</v>
      </c>
      <c r="M305" s="274">
        <v>1</v>
      </c>
      <c r="N305" s="116">
        <f t="shared" ref="N305:N349" si="19">IF(L305=0,0,M305*L305*K305)</f>
        <v>0</v>
      </c>
      <c r="O305" s="2"/>
      <c r="P305" s="5"/>
      <c r="Q305" s="4"/>
    </row>
    <row r="306" spans="1:17" s="3" customFormat="1" ht="14.4" customHeight="1" outlineLevel="2">
      <c r="A306" s="110" t="s">
        <v>61</v>
      </c>
      <c r="B306" s="111" t="s">
        <v>263</v>
      </c>
      <c r="C306" s="111" t="s">
        <v>263</v>
      </c>
      <c r="D306" s="112" t="s">
        <v>276</v>
      </c>
      <c r="E306" s="112" t="s">
        <v>265</v>
      </c>
      <c r="F306" s="112" t="s">
        <v>242</v>
      </c>
      <c r="G306" s="112" t="s">
        <v>377</v>
      </c>
      <c r="H306" s="112" t="s">
        <v>41</v>
      </c>
      <c r="I306" s="113" t="s">
        <v>378</v>
      </c>
      <c r="J306" s="114" t="s">
        <v>269</v>
      </c>
      <c r="K306" s="115">
        <v>23.5</v>
      </c>
      <c r="L306" s="117">
        <f>VLOOKUP(H306,'Prijzenblad P2 - WadA'!$C$2:$H$9,6,FALSE)</f>
        <v>0</v>
      </c>
      <c r="M306" s="274">
        <v>1</v>
      </c>
      <c r="N306" s="116">
        <f t="shared" si="19"/>
        <v>0</v>
      </c>
      <c r="O306" s="2"/>
      <c r="P306" s="5"/>
      <c r="Q306" s="4"/>
    </row>
    <row r="307" spans="1:17" s="3" customFormat="1" ht="14.4" customHeight="1" outlineLevel="2">
      <c r="A307" s="110" t="s">
        <v>61</v>
      </c>
      <c r="B307" s="111" t="s">
        <v>263</v>
      </c>
      <c r="C307" s="111" t="s">
        <v>263</v>
      </c>
      <c r="D307" s="112" t="s">
        <v>276</v>
      </c>
      <c r="E307" s="112" t="s">
        <v>265</v>
      </c>
      <c r="F307" s="112" t="s">
        <v>242</v>
      </c>
      <c r="G307" s="112" t="s">
        <v>379</v>
      </c>
      <c r="H307" s="112" t="s">
        <v>40</v>
      </c>
      <c r="I307" s="113" t="s">
        <v>380</v>
      </c>
      <c r="J307" s="114" t="s">
        <v>269</v>
      </c>
      <c r="K307" s="115">
        <v>16</v>
      </c>
      <c r="L307" s="117">
        <f>VLOOKUP(H307,'Prijzenblad P2 - WadA'!$C$2:$H$9,6,FALSE)</f>
        <v>0</v>
      </c>
      <c r="M307" s="274">
        <v>1</v>
      </c>
      <c r="N307" s="116">
        <f t="shared" si="19"/>
        <v>0</v>
      </c>
      <c r="O307" s="2"/>
      <c r="P307" s="5"/>
      <c r="Q307" s="4"/>
    </row>
    <row r="308" spans="1:17" s="3" customFormat="1" ht="14.4" customHeight="1" outlineLevel="2">
      <c r="A308" s="110" t="s">
        <v>61</v>
      </c>
      <c r="B308" s="111" t="s">
        <v>263</v>
      </c>
      <c r="C308" s="111" t="s">
        <v>263</v>
      </c>
      <c r="D308" s="112" t="s">
        <v>276</v>
      </c>
      <c r="E308" s="112" t="s">
        <v>265</v>
      </c>
      <c r="F308" s="112" t="s">
        <v>242</v>
      </c>
      <c r="G308" s="112" t="s">
        <v>381</v>
      </c>
      <c r="H308" s="112" t="s">
        <v>41</v>
      </c>
      <c r="I308" s="113" t="s">
        <v>382</v>
      </c>
      <c r="J308" s="114" t="s">
        <v>269</v>
      </c>
      <c r="K308" s="115">
        <v>49.5</v>
      </c>
      <c r="L308" s="117">
        <f>VLOOKUP(H308,'Prijzenblad P2 - WadA'!$C$2:$H$9,6,FALSE)</f>
        <v>0</v>
      </c>
      <c r="M308" s="274">
        <v>1</v>
      </c>
      <c r="N308" s="116">
        <f t="shared" si="19"/>
        <v>0</v>
      </c>
      <c r="O308" s="2"/>
      <c r="P308" s="5"/>
      <c r="Q308" s="4"/>
    </row>
    <row r="309" spans="1:17" s="3" customFormat="1" ht="14.4" customHeight="1" outlineLevel="2">
      <c r="A309" s="110" t="s">
        <v>61</v>
      </c>
      <c r="B309" s="111" t="s">
        <v>263</v>
      </c>
      <c r="C309" s="111" t="s">
        <v>263</v>
      </c>
      <c r="D309" s="112" t="s">
        <v>276</v>
      </c>
      <c r="E309" s="112" t="s">
        <v>265</v>
      </c>
      <c r="F309" s="112" t="s">
        <v>242</v>
      </c>
      <c r="G309" s="112" t="s">
        <v>383</v>
      </c>
      <c r="H309" s="112" t="s">
        <v>44</v>
      </c>
      <c r="I309" s="113" t="s">
        <v>384</v>
      </c>
      <c r="J309" s="114"/>
      <c r="K309" s="115">
        <v>103.5</v>
      </c>
      <c r="L309" s="117">
        <f>VLOOKUP(H309,'Prijzenblad P2 - WadA'!$C$2:$H$9,6,FALSE)</f>
        <v>0</v>
      </c>
      <c r="M309" s="274">
        <v>1</v>
      </c>
      <c r="N309" s="116">
        <f t="shared" si="19"/>
        <v>0</v>
      </c>
      <c r="O309" s="2"/>
      <c r="P309" s="5"/>
      <c r="Q309" s="4"/>
    </row>
    <row r="310" spans="1:17" s="3" customFormat="1" ht="14.4" customHeight="1" outlineLevel="2">
      <c r="A310" s="110" t="s">
        <v>61</v>
      </c>
      <c r="B310" s="111" t="s">
        <v>263</v>
      </c>
      <c r="C310" s="111" t="s">
        <v>263</v>
      </c>
      <c r="D310" s="112" t="s">
        <v>276</v>
      </c>
      <c r="E310" s="112" t="s">
        <v>265</v>
      </c>
      <c r="F310" s="112" t="s">
        <v>242</v>
      </c>
      <c r="G310" s="112" t="s">
        <v>211</v>
      </c>
      <c r="H310" s="112" t="s">
        <v>40</v>
      </c>
      <c r="I310" s="113" t="s">
        <v>385</v>
      </c>
      <c r="J310" s="114" t="s">
        <v>269</v>
      </c>
      <c r="K310" s="115">
        <v>18.5</v>
      </c>
      <c r="L310" s="117">
        <f>VLOOKUP(H310,'Prijzenblad P2 - WadA'!$C$2:$H$9,6,FALSE)</f>
        <v>0</v>
      </c>
      <c r="M310" s="274">
        <v>1</v>
      </c>
      <c r="N310" s="116">
        <f t="shared" si="19"/>
        <v>0</v>
      </c>
      <c r="O310" s="2"/>
      <c r="P310" s="5"/>
      <c r="Q310" s="4"/>
    </row>
    <row r="311" spans="1:17" s="3" customFormat="1" ht="14.4" customHeight="1" outlineLevel="2">
      <c r="A311" s="110" t="s">
        <v>61</v>
      </c>
      <c r="B311" s="111" t="s">
        <v>263</v>
      </c>
      <c r="C311" s="111" t="s">
        <v>263</v>
      </c>
      <c r="D311" s="112" t="s">
        <v>276</v>
      </c>
      <c r="E311" s="112" t="s">
        <v>265</v>
      </c>
      <c r="F311" s="112" t="s">
        <v>242</v>
      </c>
      <c r="G311" s="112" t="s">
        <v>386</v>
      </c>
      <c r="H311" s="112" t="s">
        <v>41</v>
      </c>
      <c r="I311" s="113" t="s">
        <v>387</v>
      </c>
      <c r="J311" s="114" t="s">
        <v>269</v>
      </c>
      <c r="K311" s="115">
        <v>52.5</v>
      </c>
      <c r="L311" s="117">
        <f>VLOOKUP(H311,'Prijzenblad P2 - WadA'!$C$2:$H$9,6,FALSE)</f>
        <v>0</v>
      </c>
      <c r="M311" s="274">
        <v>1</v>
      </c>
      <c r="N311" s="116">
        <f t="shared" si="19"/>
        <v>0</v>
      </c>
      <c r="O311" s="2"/>
      <c r="P311" s="5"/>
      <c r="Q311" s="4"/>
    </row>
    <row r="312" spans="1:17" s="3" customFormat="1" ht="14.4" customHeight="1" outlineLevel="2">
      <c r="A312" s="110" t="s">
        <v>61</v>
      </c>
      <c r="B312" s="111" t="s">
        <v>263</v>
      </c>
      <c r="C312" s="111" t="s">
        <v>263</v>
      </c>
      <c r="D312" s="112" t="s">
        <v>276</v>
      </c>
      <c r="E312" s="112" t="s">
        <v>265</v>
      </c>
      <c r="F312" s="112" t="s">
        <v>242</v>
      </c>
      <c r="G312" s="112" t="s">
        <v>388</v>
      </c>
      <c r="H312" s="112" t="s">
        <v>41</v>
      </c>
      <c r="I312" s="113" t="s">
        <v>389</v>
      </c>
      <c r="J312" s="114" t="s">
        <v>269</v>
      </c>
      <c r="K312" s="115">
        <v>51</v>
      </c>
      <c r="L312" s="117">
        <f>VLOOKUP(H312,'Prijzenblad P2 - WadA'!$C$2:$H$9,6,FALSE)</f>
        <v>0</v>
      </c>
      <c r="M312" s="274">
        <v>1</v>
      </c>
      <c r="N312" s="116">
        <f t="shared" si="19"/>
        <v>0</v>
      </c>
      <c r="O312" s="2"/>
      <c r="P312" s="5"/>
      <c r="Q312" s="4"/>
    </row>
    <row r="313" spans="1:17" s="3" customFormat="1" ht="14.4" customHeight="1" outlineLevel="2">
      <c r="A313" s="110" t="s">
        <v>61</v>
      </c>
      <c r="B313" s="111" t="s">
        <v>263</v>
      </c>
      <c r="C313" s="111" t="s">
        <v>263</v>
      </c>
      <c r="D313" s="112" t="s">
        <v>276</v>
      </c>
      <c r="E313" s="112" t="s">
        <v>265</v>
      </c>
      <c r="F313" s="112" t="s">
        <v>242</v>
      </c>
      <c r="G313" s="112" t="s">
        <v>390</v>
      </c>
      <c r="H313" s="112" t="s">
        <v>41</v>
      </c>
      <c r="I313" s="113" t="s">
        <v>391</v>
      </c>
      <c r="J313" s="114" t="s">
        <v>269</v>
      </c>
      <c r="K313" s="115">
        <v>59</v>
      </c>
      <c r="L313" s="117">
        <f>VLOOKUP(H313,'Prijzenblad P2 - WadA'!$C$2:$H$9,6,FALSE)</f>
        <v>0</v>
      </c>
      <c r="M313" s="274">
        <v>1</v>
      </c>
      <c r="N313" s="116">
        <f t="shared" si="19"/>
        <v>0</v>
      </c>
      <c r="O313" s="2"/>
      <c r="P313" s="5"/>
      <c r="Q313" s="4"/>
    </row>
    <row r="314" spans="1:17" s="3" customFormat="1" ht="14.4" customHeight="1" outlineLevel="2">
      <c r="A314" s="110" t="s">
        <v>61</v>
      </c>
      <c r="B314" s="111" t="s">
        <v>263</v>
      </c>
      <c r="C314" s="111" t="s">
        <v>263</v>
      </c>
      <c r="D314" s="112" t="s">
        <v>276</v>
      </c>
      <c r="E314" s="112" t="s">
        <v>265</v>
      </c>
      <c r="F314" s="112" t="s">
        <v>242</v>
      </c>
      <c r="G314" s="112" t="s">
        <v>392</v>
      </c>
      <c r="H314" s="112" t="s">
        <v>41</v>
      </c>
      <c r="I314" s="113" t="s">
        <v>393</v>
      </c>
      <c r="J314" s="114" t="s">
        <v>269</v>
      </c>
      <c r="K314" s="115">
        <v>62</v>
      </c>
      <c r="L314" s="117">
        <f>VLOOKUP(H314,'Prijzenblad P2 - WadA'!$C$2:$H$9,6,FALSE)</f>
        <v>0</v>
      </c>
      <c r="M314" s="274">
        <v>1</v>
      </c>
      <c r="N314" s="116">
        <f t="shared" si="19"/>
        <v>0</v>
      </c>
      <c r="O314" s="2"/>
      <c r="P314" s="5"/>
      <c r="Q314" s="4"/>
    </row>
    <row r="315" spans="1:17" s="3" customFormat="1" ht="14.4" customHeight="1" outlineLevel="2">
      <c r="A315" s="110" t="s">
        <v>61</v>
      </c>
      <c r="B315" s="111" t="s">
        <v>263</v>
      </c>
      <c r="C315" s="111" t="s">
        <v>263</v>
      </c>
      <c r="D315" s="112" t="s">
        <v>276</v>
      </c>
      <c r="E315" s="112" t="s">
        <v>265</v>
      </c>
      <c r="F315" s="112" t="s">
        <v>242</v>
      </c>
      <c r="G315" s="112" t="s">
        <v>394</v>
      </c>
      <c r="H315" s="112" t="s">
        <v>44</v>
      </c>
      <c r="I315" s="113" t="s">
        <v>395</v>
      </c>
      <c r="J315" s="114" t="s">
        <v>269</v>
      </c>
      <c r="K315" s="115">
        <v>100</v>
      </c>
      <c r="L315" s="117">
        <f>VLOOKUP(H315,'Prijzenblad P2 - WadA'!$C$2:$H$9,6,FALSE)</f>
        <v>0</v>
      </c>
      <c r="M315" s="274">
        <v>1</v>
      </c>
      <c r="N315" s="116">
        <f t="shared" si="19"/>
        <v>0</v>
      </c>
      <c r="O315" s="2"/>
      <c r="P315" s="5"/>
      <c r="Q315" s="4"/>
    </row>
    <row r="316" spans="1:17" s="3" customFormat="1" ht="14.4" customHeight="1" outlineLevel="2">
      <c r="A316" s="110" t="s">
        <v>61</v>
      </c>
      <c r="B316" s="111" t="s">
        <v>263</v>
      </c>
      <c r="C316" s="111" t="s">
        <v>263</v>
      </c>
      <c r="D316" s="112" t="s">
        <v>276</v>
      </c>
      <c r="E316" s="112" t="s">
        <v>265</v>
      </c>
      <c r="F316" s="112" t="s">
        <v>242</v>
      </c>
      <c r="G316" s="112" t="s">
        <v>396</v>
      </c>
      <c r="H316" s="112" t="s">
        <v>41</v>
      </c>
      <c r="I316" s="113" t="s">
        <v>397</v>
      </c>
      <c r="J316" s="114" t="s">
        <v>269</v>
      </c>
      <c r="K316" s="115">
        <v>24</v>
      </c>
      <c r="L316" s="117">
        <f>VLOOKUP(H316,'Prijzenblad P2 - WadA'!$C$2:$H$9,6,FALSE)</f>
        <v>0</v>
      </c>
      <c r="M316" s="274">
        <v>1</v>
      </c>
      <c r="N316" s="116">
        <f t="shared" si="19"/>
        <v>0</v>
      </c>
      <c r="O316" s="2"/>
      <c r="P316" s="5"/>
      <c r="Q316" s="4"/>
    </row>
    <row r="317" spans="1:17" s="3" customFormat="1" ht="14.4" customHeight="1" outlineLevel="2">
      <c r="A317" s="110" t="s">
        <v>61</v>
      </c>
      <c r="B317" s="111" t="s">
        <v>263</v>
      </c>
      <c r="C317" s="111" t="s">
        <v>263</v>
      </c>
      <c r="D317" s="112" t="s">
        <v>276</v>
      </c>
      <c r="E317" s="112" t="s">
        <v>265</v>
      </c>
      <c r="F317" s="112" t="s">
        <v>242</v>
      </c>
      <c r="G317" s="112" t="s">
        <v>398</v>
      </c>
      <c r="H317" s="112" t="s">
        <v>41</v>
      </c>
      <c r="I317" s="113" t="s">
        <v>399</v>
      </c>
      <c r="J317" s="114" t="s">
        <v>269</v>
      </c>
      <c r="K317" s="115">
        <v>49.5</v>
      </c>
      <c r="L317" s="117">
        <f>VLOOKUP(H317,'Prijzenblad P2 - WadA'!$C$2:$H$9,6,FALSE)</f>
        <v>0</v>
      </c>
      <c r="M317" s="274">
        <v>1</v>
      </c>
      <c r="N317" s="116">
        <f t="shared" si="19"/>
        <v>0</v>
      </c>
      <c r="O317" s="2"/>
      <c r="P317" s="5"/>
      <c r="Q317" s="4"/>
    </row>
    <row r="318" spans="1:17" s="3" customFormat="1" ht="14.4" customHeight="1" outlineLevel="2">
      <c r="A318" s="110" t="s">
        <v>61</v>
      </c>
      <c r="B318" s="111" t="s">
        <v>263</v>
      </c>
      <c r="C318" s="111" t="s">
        <v>263</v>
      </c>
      <c r="D318" s="112" t="s">
        <v>276</v>
      </c>
      <c r="E318" s="112" t="s">
        <v>265</v>
      </c>
      <c r="F318" s="112" t="s">
        <v>242</v>
      </c>
      <c r="G318" s="112" t="s">
        <v>400</v>
      </c>
      <c r="H318" s="112" t="s">
        <v>40</v>
      </c>
      <c r="I318" s="113" t="s">
        <v>401</v>
      </c>
      <c r="J318" s="114" t="s">
        <v>269</v>
      </c>
      <c r="K318" s="115">
        <v>15.5</v>
      </c>
      <c r="L318" s="117">
        <f>VLOOKUP(H318,'Prijzenblad P2 - WadA'!$C$2:$H$9,6,FALSE)</f>
        <v>0</v>
      </c>
      <c r="M318" s="274">
        <v>1</v>
      </c>
      <c r="N318" s="116">
        <f t="shared" si="19"/>
        <v>0</v>
      </c>
      <c r="O318" s="2"/>
      <c r="P318" s="5"/>
      <c r="Q318" s="4"/>
    </row>
    <row r="319" spans="1:17" s="3" customFormat="1" ht="14.4" customHeight="1" outlineLevel="2">
      <c r="A319" s="110" t="s">
        <v>61</v>
      </c>
      <c r="B319" s="111" t="s">
        <v>263</v>
      </c>
      <c r="C319" s="111" t="s">
        <v>263</v>
      </c>
      <c r="D319" s="112" t="s">
        <v>276</v>
      </c>
      <c r="E319" s="112" t="s">
        <v>265</v>
      </c>
      <c r="F319" s="112" t="s">
        <v>242</v>
      </c>
      <c r="G319" s="112" t="s">
        <v>402</v>
      </c>
      <c r="H319" s="112" t="s">
        <v>41</v>
      </c>
      <c r="I319" s="113" t="s">
        <v>403</v>
      </c>
      <c r="J319" s="114" t="s">
        <v>269</v>
      </c>
      <c r="K319" s="115">
        <v>50</v>
      </c>
      <c r="L319" s="117">
        <f>VLOOKUP(H319,'Prijzenblad P2 - WadA'!$C$2:$H$9,6,FALSE)</f>
        <v>0</v>
      </c>
      <c r="M319" s="274">
        <v>1</v>
      </c>
      <c r="N319" s="116">
        <f t="shared" si="19"/>
        <v>0</v>
      </c>
      <c r="O319" s="2"/>
      <c r="P319" s="5"/>
      <c r="Q319" s="4"/>
    </row>
    <row r="320" spans="1:17" s="3" customFormat="1" ht="14.4" customHeight="1" outlineLevel="2">
      <c r="A320" s="110" t="s">
        <v>61</v>
      </c>
      <c r="B320" s="111" t="s">
        <v>263</v>
      </c>
      <c r="C320" s="111" t="s">
        <v>263</v>
      </c>
      <c r="D320" s="112" t="s">
        <v>276</v>
      </c>
      <c r="E320" s="112" t="s">
        <v>265</v>
      </c>
      <c r="F320" s="112" t="s">
        <v>242</v>
      </c>
      <c r="G320" s="112" t="s">
        <v>404</v>
      </c>
      <c r="H320" s="112" t="s">
        <v>41</v>
      </c>
      <c r="I320" s="113" t="s">
        <v>405</v>
      </c>
      <c r="J320" s="114" t="s">
        <v>269</v>
      </c>
      <c r="K320" s="115">
        <v>48</v>
      </c>
      <c r="L320" s="117">
        <f>VLOOKUP(H320,'Prijzenblad P2 - WadA'!$C$2:$H$9,6,FALSE)</f>
        <v>0</v>
      </c>
      <c r="M320" s="274">
        <v>1</v>
      </c>
      <c r="N320" s="116">
        <f t="shared" si="19"/>
        <v>0</v>
      </c>
      <c r="O320" s="2"/>
      <c r="P320" s="5"/>
      <c r="Q320" s="4"/>
    </row>
    <row r="321" spans="1:17" s="3" customFormat="1" ht="14.4" customHeight="1" outlineLevel="2">
      <c r="A321" s="110" t="s">
        <v>61</v>
      </c>
      <c r="B321" s="111" t="s">
        <v>263</v>
      </c>
      <c r="C321" s="111" t="s">
        <v>263</v>
      </c>
      <c r="D321" s="112" t="s">
        <v>276</v>
      </c>
      <c r="E321" s="112" t="s">
        <v>265</v>
      </c>
      <c r="F321" s="112" t="s">
        <v>242</v>
      </c>
      <c r="G321" s="112" t="s">
        <v>406</v>
      </c>
      <c r="H321" s="112" t="s">
        <v>40</v>
      </c>
      <c r="I321" s="113" t="s">
        <v>407</v>
      </c>
      <c r="J321" s="114" t="s">
        <v>269</v>
      </c>
      <c r="K321" s="115">
        <v>15.5</v>
      </c>
      <c r="L321" s="117">
        <f>VLOOKUP(H321,'Prijzenblad P2 - WadA'!$C$2:$H$9,6,FALSE)</f>
        <v>0</v>
      </c>
      <c r="M321" s="274">
        <v>1</v>
      </c>
      <c r="N321" s="116">
        <f t="shared" si="19"/>
        <v>0</v>
      </c>
      <c r="O321" s="2"/>
      <c r="P321" s="5"/>
      <c r="Q321" s="4"/>
    </row>
    <row r="322" spans="1:17" s="3" customFormat="1" ht="14.4" customHeight="1" outlineLevel="2">
      <c r="A322" s="110" t="s">
        <v>61</v>
      </c>
      <c r="B322" s="111" t="s">
        <v>263</v>
      </c>
      <c r="C322" s="111" t="s">
        <v>263</v>
      </c>
      <c r="D322" s="112" t="s">
        <v>276</v>
      </c>
      <c r="E322" s="112" t="s">
        <v>265</v>
      </c>
      <c r="F322" s="112" t="s">
        <v>242</v>
      </c>
      <c r="G322" s="112" t="s">
        <v>408</v>
      </c>
      <c r="H322" s="112" t="s">
        <v>41</v>
      </c>
      <c r="I322" s="113" t="s">
        <v>409</v>
      </c>
      <c r="J322" s="114" t="s">
        <v>269</v>
      </c>
      <c r="K322" s="115">
        <v>64.5</v>
      </c>
      <c r="L322" s="117">
        <f>VLOOKUP(H322,'Prijzenblad P2 - WadA'!$C$2:$H$9,6,FALSE)</f>
        <v>0</v>
      </c>
      <c r="M322" s="274">
        <v>1</v>
      </c>
      <c r="N322" s="116">
        <f t="shared" si="19"/>
        <v>0</v>
      </c>
      <c r="O322" s="2"/>
      <c r="P322" s="5"/>
      <c r="Q322" s="4"/>
    </row>
    <row r="323" spans="1:17" s="3" customFormat="1" ht="14.4" customHeight="1" outlineLevel="2">
      <c r="A323" s="110" t="s">
        <v>61</v>
      </c>
      <c r="B323" s="111" t="s">
        <v>263</v>
      </c>
      <c r="C323" s="111" t="s">
        <v>263</v>
      </c>
      <c r="D323" s="112" t="s">
        <v>276</v>
      </c>
      <c r="E323" s="112" t="s">
        <v>265</v>
      </c>
      <c r="F323" s="112" t="s">
        <v>242</v>
      </c>
      <c r="G323" s="112" t="s">
        <v>272</v>
      </c>
      <c r="H323" s="112" t="s">
        <v>41</v>
      </c>
      <c r="I323" s="113" t="s">
        <v>410</v>
      </c>
      <c r="J323" s="114" t="s">
        <v>269</v>
      </c>
      <c r="K323" s="115">
        <v>24</v>
      </c>
      <c r="L323" s="117">
        <f>VLOOKUP(H323,'Prijzenblad P2 - WadA'!$C$2:$H$9,6,FALSE)</f>
        <v>0</v>
      </c>
      <c r="M323" s="274">
        <v>1</v>
      </c>
      <c r="N323" s="116">
        <f t="shared" si="19"/>
        <v>0</v>
      </c>
      <c r="O323" s="2"/>
      <c r="P323" s="5"/>
      <c r="Q323" s="4"/>
    </row>
    <row r="324" spans="1:17" s="3" customFormat="1" ht="15" customHeight="1" outlineLevel="2">
      <c r="A324" s="110" t="s">
        <v>61</v>
      </c>
      <c r="B324" s="111" t="s">
        <v>263</v>
      </c>
      <c r="C324" s="111" t="s">
        <v>263</v>
      </c>
      <c r="D324" s="112" t="s">
        <v>276</v>
      </c>
      <c r="E324" s="112" t="s">
        <v>265</v>
      </c>
      <c r="F324" s="112" t="s">
        <v>242</v>
      </c>
      <c r="G324" s="112" t="s">
        <v>411</v>
      </c>
      <c r="H324" s="112" t="s">
        <v>43</v>
      </c>
      <c r="I324" s="113" t="s">
        <v>412</v>
      </c>
      <c r="J324" s="114" t="s">
        <v>269</v>
      </c>
      <c r="K324" s="115">
        <v>6</v>
      </c>
      <c r="L324" s="117">
        <f>VLOOKUP(H324,'Prijzenblad P2 - WadA'!$C$2:$H$9,6,FALSE)</f>
        <v>0</v>
      </c>
      <c r="M324" s="274">
        <v>1</v>
      </c>
      <c r="N324" s="116">
        <f t="shared" si="19"/>
        <v>0</v>
      </c>
      <c r="O324" s="2"/>
      <c r="P324" s="5"/>
      <c r="Q324" s="4"/>
    </row>
    <row r="325" spans="1:17" s="3" customFormat="1" ht="14.4" customHeight="1" outlineLevel="2">
      <c r="A325" s="110" t="s">
        <v>61</v>
      </c>
      <c r="B325" s="111" t="s">
        <v>263</v>
      </c>
      <c r="C325" s="111" t="s">
        <v>263</v>
      </c>
      <c r="D325" s="112" t="s">
        <v>276</v>
      </c>
      <c r="E325" s="112" t="s">
        <v>265</v>
      </c>
      <c r="F325" s="112" t="s">
        <v>242</v>
      </c>
      <c r="G325" s="112" t="s">
        <v>413</v>
      </c>
      <c r="H325" s="112" t="s">
        <v>43</v>
      </c>
      <c r="I325" s="113" t="s">
        <v>414</v>
      </c>
      <c r="J325" s="114" t="s">
        <v>269</v>
      </c>
      <c r="K325" s="115">
        <v>6</v>
      </c>
      <c r="L325" s="117">
        <f>VLOOKUP(H325,'Prijzenblad P2 - WadA'!$C$2:$H$9,6,FALSE)</f>
        <v>0</v>
      </c>
      <c r="M325" s="274">
        <v>1</v>
      </c>
      <c r="N325" s="116">
        <f t="shared" si="19"/>
        <v>0</v>
      </c>
      <c r="O325" s="2"/>
      <c r="P325" s="5"/>
      <c r="Q325" s="4"/>
    </row>
    <row r="326" spans="1:17" s="3" customFormat="1" ht="14.4" customHeight="1" outlineLevel="2">
      <c r="A326" s="110" t="s">
        <v>61</v>
      </c>
      <c r="B326" s="111" t="s">
        <v>263</v>
      </c>
      <c r="C326" s="111" t="s">
        <v>263</v>
      </c>
      <c r="D326" s="112" t="s">
        <v>276</v>
      </c>
      <c r="E326" s="112" t="s">
        <v>265</v>
      </c>
      <c r="F326" s="112" t="s">
        <v>242</v>
      </c>
      <c r="G326" s="112" t="s">
        <v>415</v>
      </c>
      <c r="H326" s="112" t="s">
        <v>43</v>
      </c>
      <c r="I326" s="113" t="s">
        <v>416</v>
      </c>
      <c r="J326" s="114" t="s">
        <v>269</v>
      </c>
      <c r="K326" s="115">
        <v>6</v>
      </c>
      <c r="L326" s="117">
        <f>VLOOKUP(H326,'Prijzenblad P2 - WadA'!$C$2:$H$9,6,FALSE)</f>
        <v>0</v>
      </c>
      <c r="M326" s="274">
        <v>1</v>
      </c>
      <c r="N326" s="116">
        <f t="shared" si="19"/>
        <v>0</v>
      </c>
      <c r="O326" s="2"/>
      <c r="P326" s="5"/>
      <c r="Q326" s="4"/>
    </row>
    <row r="327" spans="1:17" s="3" customFormat="1" ht="14.4" customHeight="1" outlineLevel="2">
      <c r="A327" s="110" t="s">
        <v>61</v>
      </c>
      <c r="B327" s="111" t="s">
        <v>263</v>
      </c>
      <c r="C327" s="111" t="s">
        <v>263</v>
      </c>
      <c r="D327" s="112" t="s">
        <v>276</v>
      </c>
      <c r="E327" s="112" t="s">
        <v>265</v>
      </c>
      <c r="F327" s="112" t="s">
        <v>242</v>
      </c>
      <c r="G327" s="112" t="s">
        <v>417</v>
      </c>
      <c r="H327" s="112" t="s">
        <v>44</v>
      </c>
      <c r="I327" s="113" t="s">
        <v>418</v>
      </c>
      <c r="J327" s="114" t="s">
        <v>269</v>
      </c>
      <c r="K327" s="115">
        <v>101.5</v>
      </c>
      <c r="L327" s="117">
        <f>VLOOKUP(H327,'Prijzenblad P2 - WadA'!$C$2:$H$9,6,FALSE)</f>
        <v>0</v>
      </c>
      <c r="M327" s="274">
        <v>1</v>
      </c>
      <c r="N327" s="116">
        <f t="shared" si="19"/>
        <v>0</v>
      </c>
      <c r="O327" s="2"/>
      <c r="P327" s="5"/>
      <c r="Q327" s="4"/>
    </row>
    <row r="328" spans="1:17" s="3" customFormat="1" ht="14.4" customHeight="1" outlineLevel="2">
      <c r="A328" s="110" t="s">
        <v>61</v>
      </c>
      <c r="B328" s="111" t="s">
        <v>263</v>
      </c>
      <c r="C328" s="111" t="s">
        <v>263</v>
      </c>
      <c r="D328" s="112" t="s">
        <v>276</v>
      </c>
      <c r="E328" s="112" t="s">
        <v>265</v>
      </c>
      <c r="F328" s="112" t="s">
        <v>242</v>
      </c>
      <c r="G328" s="112" t="s">
        <v>419</v>
      </c>
      <c r="H328" s="112" t="s">
        <v>40</v>
      </c>
      <c r="I328" s="113" t="s">
        <v>420</v>
      </c>
      <c r="J328" s="114" t="s">
        <v>350</v>
      </c>
      <c r="K328" s="115">
        <v>18</v>
      </c>
      <c r="L328" s="117">
        <f>VLOOKUP(H328,'Prijzenblad P2 - WadA'!$C$2:$H$9,6,FALSE)</f>
        <v>0</v>
      </c>
      <c r="M328" s="274">
        <v>1</v>
      </c>
      <c r="N328" s="116">
        <f t="shared" si="19"/>
        <v>0</v>
      </c>
      <c r="O328" s="2"/>
      <c r="P328" s="5"/>
      <c r="Q328" s="4"/>
    </row>
    <row r="329" spans="1:17" s="3" customFormat="1" ht="14.4" customHeight="1" outlineLevel="2">
      <c r="A329" s="110" t="s">
        <v>61</v>
      </c>
      <c r="B329" s="111" t="s">
        <v>263</v>
      </c>
      <c r="C329" s="111" t="s">
        <v>263</v>
      </c>
      <c r="D329" s="112" t="s">
        <v>276</v>
      </c>
      <c r="E329" s="112" t="s">
        <v>265</v>
      </c>
      <c r="F329" s="112" t="s">
        <v>242</v>
      </c>
      <c r="G329" s="112" t="s">
        <v>421</v>
      </c>
      <c r="H329" s="112" t="s">
        <v>40</v>
      </c>
      <c r="I329" s="113" t="s">
        <v>422</v>
      </c>
      <c r="J329" s="114" t="s">
        <v>350</v>
      </c>
      <c r="K329" s="115">
        <v>17.5</v>
      </c>
      <c r="L329" s="117">
        <f>VLOOKUP(H329,'Prijzenblad P2 - WadA'!$C$2:$H$9,6,FALSE)</f>
        <v>0</v>
      </c>
      <c r="M329" s="274">
        <v>1</v>
      </c>
      <c r="N329" s="116">
        <f t="shared" si="19"/>
        <v>0</v>
      </c>
      <c r="O329" s="2"/>
      <c r="P329" s="5"/>
      <c r="Q329" s="4"/>
    </row>
    <row r="330" spans="1:17" s="3" customFormat="1" ht="14.4" customHeight="1" outlineLevel="2">
      <c r="A330" s="110" t="s">
        <v>61</v>
      </c>
      <c r="B330" s="111" t="s">
        <v>263</v>
      </c>
      <c r="C330" s="111" t="s">
        <v>263</v>
      </c>
      <c r="D330" s="112" t="s">
        <v>276</v>
      </c>
      <c r="E330" s="112" t="s">
        <v>265</v>
      </c>
      <c r="F330" s="112" t="s">
        <v>242</v>
      </c>
      <c r="G330" s="112" t="s">
        <v>423</v>
      </c>
      <c r="H330" s="112" t="s">
        <v>43</v>
      </c>
      <c r="I330" s="113" t="s">
        <v>424</v>
      </c>
      <c r="J330" s="114" t="s">
        <v>269</v>
      </c>
      <c r="K330" s="115">
        <v>5</v>
      </c>
      <c r="L330" s="117">
        <f>VLOOKUP(H330,'Prijzenblad P2 - WadA'!$C$2:$H$9,6,FALSE)</f>
        <v>0</v>
      </c>
      <c r="M330" s="274">
        <v>1</v>
      </c>
      <c r="N330" s="116">
        <f t="shared" si="19"/>
        <v>0</v>
      </c>
      <c r="O330" s="2"/>
      <c r="P330" s="5"/>
      <c r="Q330" s="4"/>
    </row>
    <row r="331" spans="1:17" s="3" customFormat="1" ht="14.4" customHeight="1" outlineLevel="2">
      <c r="A331" s="110" t="s">
        <v>61</v>
      </c>
      <c r="B331" s="111" t="s">
        <v>263</v>
      </c>
      <c r="C331" s="111" t="s">
        <v>263</v>
      </c>
      <c r="D331" s="112" t="s">
        <v>276</v>
      </c>
      <c r="E331" s="112" t="s">
        <v>265</v>
      </c>
      <c r="F331" s="112" t="s">
        <v>242</v>
      </c>
      <c r="G331" s="112" t="s">
        <v>294</v>
      </c>
      <c r="H331" s="112" t="s">
        <v>47</v>
      </c>
      <c r="I331" s="113" t="s">
        <v>425</v>
      </c>
      <c r="J331" s="114" t="s">
        <v>269</v>
      </c>
      <c r="K331" s="115">
        <v>2</v>
      </c>
      <c r="L331" s="117">
        <f>VLOOKUP(H331,'Prijzenblad P2 - WadA'!$C$2:$H$9,6,FALSE)</f>
        <v>0</v>
      </c>
      <c r="M331" s="274">
        <v>1</v>
      </c>
      <c r="N331" s="116">
        <f t="shared" si="19"/>
        <v>0</v>
      </c>
      <c r="O331" s="2"/>
      <c r="P331" s="5"/>
      <c r="Q331" s="4"/>
    </row>
    <row r="332" spans="1:17" s="3" customFormat="1" ht="14.4" customHeight="1" outlineLevel="2">
      <c r="A332" s="110" t="s">
        <v>61</v>
      </c>
      <c r="B332" s="111" t="s">
        <v>263</v>
      </c>
      <c r="C332" s="111" t="s">
        <v>263</v>
      </c>
      <c r="D332" s="112" t="s">
        <v>276</v>
      </c>
      <c r="E332" s="112" t="s">
        <v>265</v>
      </c>
      <c r="F332" s="112" t="s">
        <v>242</v>
      </c>
      <c r="G332" s="112" t="s">
        <v>426</v>
      </c>
      <c r="H332" s="112" t="s">
        <v>43</v>
      </c>
      <c r="I332" s="113" t="s">
        <v>427</v>
      </c>
      <c r="J332" s="114" t="s">
        <v>269</v>
      </c>
      <c r="K332" s="115">
        <v>6</v>
      </c>
      <c r="L332" s="117">
        <f>VLOOKUP(H332,'Prijzenblad P2 - WadA'!$C$2:$H$9,6,FALSE)</f>
        <v>0</v>
      </c>
      <c r="M332" s="274">
        <v>1</v>
      </c>
      <c r="N332" s="116">
        <f t="shared" si="19"/>
        <v>0</v>
      </c>
      <c r="O332" s="2"/>
      <c r="P332" s="5"/>
      <c r="Q332" s="4"/>
    </row>
    <row r="333" spans="1:17" s="3" customFormat="1" ht="14.4" customHeight="1" outlineLevel="2">
      <c r="A333" s="110" t="s">
        <v>61</v>
      </c>
      <c r="B333" s="111" t="s">
        <v>263</v>
      </c>
      <c r="C333" s="111" t="s">
        <v>263</v>
      </c>
      <c r="D333" s="112" t="s">
        <v>276</v>
      </c>
      <c r="E333" s="112" t="s">
        <v>265</v>
      </c>
      <c r="F333" s="112" t="s">
        <v>242</v>
      </c>
      <c r="G333" s="112" t="s">
        <v>428</v>
      </c>
      <c r="H333" s="112" t="s">
        <v>41</v>
      </c>
      <c r="I333" s="113" t="s">
        <v>429</v>
      </c>
      <c r="J333" s="114" t="s">
        <v>269</v>
      </c>
      <c r="K333" s="115">
        <v>53.5</v>
      </c>
      <c r="L333" s="117">
        <f>VLOOKUP(H333,'Prijzenblad P2 - WadA'!$C$2:$H$9,6,FALSE)</f>
        <v>0</v>
      </c>
      <c r="M333" s="274">
        <v>1</v>
      </c>
      <c r="N333" s="116">
        <f t="shared" si="19"/>
        <v>0</v>
      </c>
      <c r="O333" s="2"/>
      <c r="P333" s="5"/>
      <c r="Q333" s="4"/>
    </row>
    <row r="334" spans="1:17" s="3" customFormat="1" ht="14.4" customHeight="1" outlineLevel="2">
      <c r="A334" s="110" t="s">
        <v>61</v>
      </c>
      <c r="B334" s="111" t="s">
        <v>263</v>
      </c>
      <c r="C334" s="111" t="s">
        <v>263</v>
      </c>
      <c r="D334" s="112" t="s">
        <v>276</v>
      </c>
      <c r="E334" s="112" t="s">
        <v>265</v>
      </c>
      <c r="F334" s="112" t="s">
        <v>242</v>
      </c>
      <c r="G334" s="112" t="s">
        <v>430</v>
      </c>
      <c r="H334" s="112" t="s">
        <v>40</v>
      </c>
      <c r="I334" s="113" t="s">
        <v>431</v>
      </c>
      <c r="J334" s="114" t="s">
        <v>269</v>
      </c>
      <c r="K334" s="115">
        <v>16.5</v>
      </c>
      <c r="L334" s="117">
        <f>VLOOKUP(H334,'Prijzenblad P2 - WadA'!$C$2:$H$9,6,FALSE)</f>
        <v>0</v>
      </c>
      <c r="M334" s="274">
        <v>1</v>
      </c>
      <c r="N334" s="116">
        <f t="shared" si="19"/>
        <v>0</v>
      </c>
      <c r="O334" s="2"/>
      <c r="P334" s="5"/>
      <c r="Q334" s="4"/>
    </row>
    <row r="335" spans="1:17" s="3" customFormat="1" ht="14.4" customHeight="1" outlineLevel="2">
      <c r="A335" s="110" t="s">
        <v>61</v>
      </c>
      <c r="B335" s="111" t="s">
        <v>263</v>
      </c>
      <c r="C335" s="111" t="s">
        <v>263</v>
      </c>
      <c r="D335" s="112" t="s">
        <v>276</v>
      </c>
      <c r="E335" s="112" t="s">
        <v>265</v>
      </c>
      <c r="F335" s="112" t="s">
        <v>242</v>
      </c>
      <c r="G335" s="112" t="s">
        <v>432</v>
      </c>
      <c r="H335" s="112" t="s">
        <v>41</v>
      </c>
      <c r="I335" s="113" t="s">
        <v>433</v>
      </c>
      <c r="J335" s="114" t="s">
        <v>269</v>
      </c>
      <c r="K335" s="115">
        <v>49.5</v>
      </c>
      <c r="L335" s="117">
        <f>VLOOKUP(H335,'Prijzenblad P2 - WadA'!$C$2:$H$9,6,FALSE)</f>
        <v>0</v>
      </c>
      <c r="M335" s="274">
        <v>1</v>
      </c>
      <c r="N335" s="116">
        <f t="shared" si="19"/>
        <v>0</v>
      </c>
      <c r="O335" s="2"/>
      <c r="P335" s="5"/>
      <c r="Q335" s="4"/>
    </row>
    <row r="336" spans="1:17" s="3" customFormat="1" ht="14.4" customHeight="1" outlineLevel="2">
      <c r="A336" s="110" t="s">
        <v>61</v>
      </c>
      <c r="B336" s="111" t="s">
        <v>263</v>
      </c>
      <c r="C336" s="111" t="s">
        <v>263</v>
      </c>
      <c r="D336" s="112" t="s">
        <v>276</v>
      </c>
      <c r="E336" s="112" t="s">
        <v>265</v>
      </c>
      <c r="F336" s="112" t="s">
        <v>242</v>
      </c>
      <c r="G336" s="112" t="s">
        <v>434</v>
      </c>
      <c r="H336" s="112" t="s">
        <v>41</v>
      </c>
      <c r="I336" s="113" t="s">
        <v>435</v>
      </c>
      <c r="J336" s="114" t="s">
        <v>269</v>
      </c>
      <c r="K336" s="115">
        <v>51</v>
      </c>
      <c r="L336" s="117">
        <f>VLOOKUP(H336,'Prijzenblad P2 - WadA'!$C$2:$H$9,6,FALSE)</f>
        <v>0</v>
      </c>
      <c r="M336" s="274">
        <v>1</v>
      </c>
      <c r="N336" s="116">
        <f t="shared" si="19"/>
        <v>0</v>
      </c>
      <c r="O336" s="2"/>
      <c r="P336" s="5"/>
      <c r="Q336" s="4"/>
    </row>
    <row r="337" spans="1:17" s="3" customFormat="1" ht="14.4" customHeight="1" outlineLevel="2">
      <c r="A337" s="110" t="s">
        <v>61</v>
      </c>
      <c r="B337" s="111" t="s">
        <v>263</v>
      </c>
      <c r="C337" s="111" t="s">
        <v>263</v>
      </c>
      <c r="D337" s="112" t="s">
        <v>276</v>
      </c>
      <c r="E337" s="112" t="s">
        <v>265</v>
      </c>
      <c r="F337" s="112" t="s">
        <v>242</v>
      </c>
      <c r="G337" s="112" t="s">
        <v>436</v>
      </c>
      <c r="H337" s="112" t="s">
        <v>40</v>
      </c>
      <c r="I337" s="113" t="s">
        <v>437</v>
      </c>
      <c r="J337" s="114" t="s">
        <v>269</v>
      </c>
      <c r="K337" s="115">
        <v>16.5</v>
      </c>
      <c r="L337" s="117">
        <f>VLOOKUP(H337,'Prijzenblad P2 - WadA'!$C$2:$H$9,6,FALSE)</f>
        <v>0</v>
      </c>
      <c r="M337" s="274">
        <v>1</v>
      </c>
      <c r="N337" s="116">
        <f t="shared" si="19"/>
        <v>0</v>
      </c>
      <c r="O337" s="2"/>
      <c r="P337" s="5"/>
      <c r="Q337" s="4"/>
    </row>
    <row r="338" spans="1:17" s="3" customFormat="1" ht="14.4" customHeight="1" outlineLevel="2">
      <c r="A338" s="110" t="s">
        <v>61</v>
      </c>
      <c r="B338" s="111" t="s">
        <v>263</v>
      </c>
      <c r="C338" s="111" t="s">
        <v>263</v>
      </c>
      <c r="D338" s="112" t="s">
        <v>276</v>
      </c>
      <c r="E338" s="112" t="s">
        <v>265</v>
      </c>
      <c r="F338" s="112" t="s">
        <v>242</v>
      </c>
      <c r="G338" s="112" t="s">
        <v>438</v>
      </c>
      <c r="H338" s="112" t="s">
        <v>41</v>
      </c>
      <c r="I338" s="113" t="s">
        <v>439</v>
      </c>
      <c r="J338" s="114" t="s">
        <v>269</v>
      </c>
      <c r="K338" s="115">
        <v>50.5</v>
      </c>
      <c r="L338" s="117">
        <f>VLOOKUP(H338,'Prijzenblad P2 - WadA'!$C$2:$H$9,6,FALSE)</f>
        <v>0</v>
      </c>
      <c r="M338" s="274">
        <v>1</v>
      </c>
      <c r="N338" s="116">
        <f t="shared" si="19"/>
        <v>0</v>
      </c>
      <c r="O338" s="2"/>
      <c r="P338" s="5"/>
      <c r="Q338" s="4"/>
    </row>
    <row r="339" spans="1:17" s="3" customFormat="1" ht="14.4" customHeight="1" outlineLevel="2">
      <c r="A339" s="110" t="s">
        <v>61</v>
      </c>
      <c r="B339" s="111" t="s">
        <v>263</v>
      </c>
      <c r="C339" s="111" t="s">
        <v>263</v>
      </c>
      <c r="D339" s="112" t="s">
        <v>276</v>
      </c>
      <c r="E339" s="112" t="s">
        <v>265</v>
      </c>
      <c r="F339" s="112" t="s">
        <v>242</v>
      </c>
      <c r="G339" s="112" t="s">
        <v>440</v>
      </c>
      <c r="H339" s="112" t="s">
        <v>41</v>
      </c>
      <c r="I339" s="113" t="s">
        <v>441</v>
      </c>
      <c r="J339" s="114" t="s">
        <v>269</v>
      </c>
      <c r="K339" s="115">
        <v>24</v>
      </c>
      <c r="L339" s="117">
        <f>VLOOKUP(H339,'Prijzenblad P2 - WadA'!$C$2:$H$9,6,FALSE)</f>
        <v>0</v>
      </c>
      <c r="M339" s="274">
        <v>1</v>
      </c>
      <c r="N339" s="116">
        <f t="shared" si="19"/>
        <v>0</v>
      </c>
      <c r="O339" s="2"/>
      <c r="P339" s="5"/>
      <c r="Q339" s="4"/>
    </row>
    <row r="340" spans="1:17" s="3" customFormat="1" ht="14.4" customHeight="1" outlineLevel="2">
      <c r="A340" s="110" t="s">
        <v>61</v>
      </c>
      <c r="B340" s="111" t="s">
        <v>263</v>
      </c>
      <c r="C340" s="111" t="s">
        <v>263</v>
      </c>
      <c r="D340" s="112" t="s">
        <v>276</v>
      </c>
      <c r="E340" s="112" t="s">
        <v>265</v>
      </c>
      <c r="F340" s="112" t="s">
        <v>242</v>
      </c>
      <c r="G340" s="112" t="s">
        <v>442</v>
      </c>
      <c r="H340" s="112" t="s">
        <v>40</v>
      </c>
      <c r="I340" s="113" t="s">
        <v>443</v>
      </c>
      <c r="J340" s="114" t="s">
        <v>269</v>
      </c>
      <c r="K340" s="115">
        <v>7</v>
      </c>
      <c r="L340" s="117">
        <f>VLOOKUP(H340,'Prijzenblad P2 - WadA'!$C$2:$H$9,6,FALSE)</f>
        <v>0</v>
      </c>
      <c r="M340" s="274">
        <v>1</v>
      </c>
      <c r="N340" s="116">
        <f t="shared" si="19"/>
        <v>0</v>
      </c>
      <c r="O340" s="2"/>
      <c r="P340" s="5"/>
      <c r="Q340" s="4"/>
    </row>
    <row r="341" spans="1:17" s="3" customFormat="1" ht="14.4" customHeight="1" outlineLevel="2">
      <c r="A341" s="110" t="s">
        <v>61</v>
      </c>
      <c r="B341" s="111" t="s">
        <v>263</v>
      </c>
      <c r="C341" s="111" t="s">
        <v>263</v>
      </c>
      <c r="D341" s="112" t="s">
        <v>276</v>
      </c>
      <c r="E341" s="112" t="s">
        <v>265</v>
      </c>
      <c r="F341" s="112" t="s">
        <v>242</v>
      </c>
      <c r="G341" s="112" t="s">
        <v>267</v>
      </c>
      <c r="H341" s="112" t="s">
        <v>44</v>
      </c>
      <c r="I341" s="113" t="s">
        <v>444</v>
      </c>
      <c r="J341" s="114" t="s">
        <v>269</v>
      </c>
      <c r="K341" s="115">
        <v>12</v>
      </c>
      <c r="L341" s="117">
        <f>VLOOKUP(H341,'Prijzenblad P2 - WadA'!$C$2:$H$9,6,FALSE)</f>
        <v>0</v>
      </c>
      <c r="M341" s="274">
        <v>1</v>
      </c>
      <c r="N341" s="116">
        <f t="shared" si="19"/>
        <v>0</v>
      </c>
      <c r="O341" s="2"/>
      <c r="P341" s="5"/>
      <c r="Q341" s="4"/>
    </row>
    <row r="342" spans="1:17" s="3" customFormat="1" ht="14.4" customHeight="1" outlineLevel="2">
      <c r="A342" s="110" t="s">
        <v>61</v>
      </c>
      <c r="B342" s="111" t="s">
        <v>263</v>
      </c>
      <c r="C342" s="111" t="s">
        <v>263</v>
      </c>
      <c r="D342" s="112" t="s">
        <v>276</v>
      </c>
      <c r="E342" s="112" t="s">
        <v>265</v>
      </c>
      <c r="F342" s="112" t="s">
        <v>242</v>
      </c>
      <c r="G342" s="112" t="s">
        <v>445</v>
      </c>
      <c r="H342" s="112" t="s">
        <v>43</v>
      </c>
      <c r="I342" s="113" t="s">
        <v>446</v>
      </c>
      <c r="J342" s="114" t="s">
        <v>269</v>
      </c>
      <c r="K342" s="115">
        <v>8</v>
      </c>
      <c r="L342" s="117">
        <f>VLOOKUP(H342,'Prijzenblad P2 - WadA'!$C$2:$H$9,6,FALSE)</f>
        <v>0</v>
      </c>
      <c r="M342" s="274">
        <v>1</v>
      </c>
      <c r="N342" s="116">
        <f t="shared" si="19"/>
        <v>0</v>
      </c>
      <c r="O342" s="2"/>
      <c r="P342" s="5"/>
      <c r="Q342" s="4"/>
    </row>
    <row r="343" spans="1:17" s="3" customFormat="1" ht="14.4" customHeight="1" outlineLevel="2">
      <c r="A343" s="110" t="s">
        <v>61</v>
      </c>
      <c r="B343" s="111" t="s">
        <v>263</v>
      </c>
      <c r="C343" s="111" t="s">
        <v>263</v>
      </c>
      <c r="D343" s="112" t="s">
        <v>276</v>
      </c>
      <c r="E343" s="112" t="s">
        <v>265</v>
      </c>
      <c r="F343" s="112" t="s">
        <v>242</v>
      </c>
      <c r="G343" s="112" t="s">
        <v>447</v>
      </c>
      <c r="H343" s="112" t="s">
        <v>47</v>
      </c>
      <c r="I343" s="113" t="s">
        <v>448</v>
      </c>
      <c r="J343" s="114" t="s">
        <v>269</v>
      </c>
      <c r="K343" s="115">
        <v>5.5</v>
      </c>
      <c r="L343" s="117">
        <f>VLOOKUP(H343,'Prijzenblad P2 - WadA'!$C$2:$H$9,6,FALSE)</f>
        <v>0</v>
      </c>
      <c r="M343" s="274">
        <v>1</v>
      </c>
      <c r="N343" s="116">
        <f t="shared" si="19"/>
        <v>0</v>
      </c>
      <c r="O343" s="2"/>
      <c r="P343" s="5"/>
      <c r="Q343" s="4"/>
    </row>
    <row r="344" spans="1:17" s="3" customFormat="1" ht="14.4" customHeight="1" outlineLevel="2">
      <c r="A344" s="110" t="s">
        <v>61</v>
      </c>
      <c r="B344" s="111" t="s">
        <v>263</v>
      </c>
      <c r="C344" s="111" t="s">
        <v>263</v>
      </c>
      <c r="D344" s="112" t="s">
        <v>276</v>
      </c>
      <c r="E344" s="112" t="s">
        <v>265</v>
      </c>
      <c r="F344" s="112" t="s">
        <v>242</v>
      </c>
      <c r="G344" s="112" t="s">
        <v>449</v>
      </c>
      <c r="H344" s="112" t="s">
        <v>47</v>
      </c>
      <c r="I344" s="113" t="s">
        <v>450</v>
      </c>
      <c r="J344" s="114" t="s">
        <v>269</v>
      </c>
      <c r="K344" s="115">
        <v>8.5</v>
      </c>
      <c r="L344" s="117">
        <f>VLOOKUP(H344,'Prijzenblad P2 - WadA'!$C$2:$H$9,6,FALSE)</f>
        <v>0</v>
      </c>
      <c r="M344" s="274">
        <v>1</v>
      </c>
      <c r="N344" s="116">
        <f t="shared" si="19"/>
        <v>0</v>
      </c>
      <c r="O344" s="2"/>
      <c r="P344" s="5"/>
      <c r="Q344" s="4"/>
    </row>
    <row r="345" spans="1:17" s="3" customFormat="1" ht="15" customHeight="1" outlineLevel="2">
      <c r="A345" s="110" t="s">
        <v>61</v>
      </c>
      <c r="B345" s="111" t="s">
        <v>263</v>
      </c>
      <c r="C345" s="111" t="s">
        <v>263</v>
      </c>
      <c r="D345" s="112" t="s">
        <v>276</v>
      </c>
      <c r="E345" s="112" t="s">
        <v>265</v>
      </c>
      <c r="F345" s="112" t="s">
        <v>242</v>
      </c>
      <c r="G345" s="112" t="s">
        <v>451</v>
      </c>
      <c r="H345" s="112" t="s">
        <v>40</v>
      </c>
      <c r="I345" s="113" t="s">
        <v>452</v>
      </c>
      <c r="J345" s="114" t="s">
        <v>350</v>
      </c>
      <c r="K345" s="115">
        <v>28.5</v>
      </c>
      <c r="L345" s="117">
        <f>VLOOKUP(H345,'Prijzenblad P2 - WadA'!$C$2:$H$9,6,FALSE)</f>
        <v>0</v>
      </c>
      <c r="M345" s="274">
        <v>1</v>
      </c>
      <c r="N345" s="116">
        <f t="shared" si="19"/>
        <v>0</v>
      </c>
      <c r="O345" s="2"/>
      <c r="P345" s="5"/>
      <c r="Q345" s="4"/>
    </row>
    <row r="346" spans="1:17" s="3" customFormat="1" ht="14.4" customHeight="1" outlineLevel="2">
      <c r="A346" s="110" t="s">
        <v>61</v>
      </c>
      <c r="B346" s="111" t="s">
        <v>263</v>
      </c>
      <c r="C346" s="111" t="s">
        <v>263</v>
      </c>
      <c r="D346" s="112" t="s">
        <v>276</v>
      </c>
      <c r="E346" s="112" t="s">
        <v>265</v>
      </c>
      <c r="F346" s="112" t="s">
        <v>242</v>
      </c>
      <c r="G346" s="118" t="s">
        <v>451</v>
      </c>
      <c r="H346" s="112" t="s">
        <v>40</v>
      </c>
      <c r="I346" s="113" t="s">
        <v>453</v>
      </c>
      <c r="J346" s="114" t="s">
        <v>350</v>
      </c>
      <c r="K346" s="119">
        <v>28.5</v>
      </c>
      <c r="L346" s="117">
        <f>VLOOKUP(H346,'Prijzenblad P2 - WadA'!$C$2:$H$9,6,FALSE)</f>
        <v>0</v>
      </c>
      <c r="M346" s="274">
        <v>1</v>
      </c>
      <c r="N346" s="116">
        <f>IF(L346=0,0,M346*L346*K346)</f>
        <v>0</v>
      </c>
      <c r="O346" s="2"/>
      <c r="P346" s="5"/>
      <c r="Q346" s="4"/>
    </row>
    <row r="347" spans="1:17" s="3" customFormat="1" ht="14.4" customHeight="1" outlineLevel="2">
      <c r="A347" s="110" t="s">
        <v>61</v>
      </c>
      <c r="B347" s="111" t="s">
        <v>263</v>
      </c>
      <c r="C347" s="111" t="s">
        <v>263</v>
      </c>
      <c r="D347" s="112" t="s">
        <v>276</v>
      </c>
      <c r="E347" s="112" t="s">
        <v>265</v>
      </c>
      <c r="F347" s="112" t="s">
        <v>242</v>
      </c>
      <c r="G347" s="112" t="s">
        <v>454</v>
      </c>
      <c r="H347" s="112" t="s">
        <v>43</v>
      </c>
      <c r="I347" s="113" t="s">
        <v>455</v>
      </c>
      <c r="J347" s="114" t="s">
        <v>269</v>
      </c>
      <c r="K347" s="115">
        <v>5</v>
      </c>
      <c r="L347" s="117">
        <f>VLOOKUP(H347,'Prijzenblad P2 - WadA'!$C$2:$H$9,6,FALSE)</f>
        <v>0</v>
      </c>
      <c r="M347" s="274">
        <v>1</v>
      </c>
      <c r="N347" s="116">
        <f t="shared" si="19"/>
        <v>0</v>
      </c>
      <c r="O347" s="2"/>
      <c r="P347" s="5"/>
      <c r="Q347" s="4"/>
    </row>
    <row r="348" spans="1:17" s="3" customFormat="1" ht="14.4" customHeight="1" outlineLevel="2">
      <c r="A348" s="110" t="s">
        <v>61</v>
      </c>
      <c r="B348" s="111" t="s">
        <v>263</v>
      </c>
      <c r="C348" s="111" t="s">
        <v>263</v>
      </c>
      <c r="D348" s="112" t="s">
        <v>276</v>
      </c>
      <c r="E348" s="112" t="s">
        <v>265</v>
      </c>
      <c r="F348" s="112" t="s">
        <v>242</v>
      </c>
      <c r="G348" s="112" t="s">
        <v>456</v>
      </c>
      <c r="H348" s="112" t="s">
        <v>42</v>
      </c>
      <c r="I348" s="113" t="s">
        <v>457</v>
      </c>
      <c r="J348" s="114" t="s">
        <v>269</v>
      </c>
      <c r="K348" s="115">
        <v>4.5</v>
      </c>
      <c r="L348" s="117">
        <f>VLOOKUP(H348,'Prijzenblad P2 - WadA'!$C$2:$H$9,6,FALSE)</f>
        <v>0</v>
      </c>
      <c r="M348" s="274">
        <v>1</v>
      </c>
      <c r="N348" s="116">
        <f t="shared" si="19"/>
        <v>0</v>
      </c>
      <c r="O348" s="2"/>
      <c r="P348" s="5"/>
      <c r="Q348" s="4"/>
    </row>
    <row r="349" spans="1:17" s="3" customFormat="1" ht="14.4" customHeight="1" outlineLevel="2">
      <c r="A349" s="110" t="s">
        <v>61</v>
      </c>
      <c r="B349" s="111" t="s">
        <v>263</v>
      </c>
      <c r="C349" s="111" t="s">
        <v>263</v>
      </c>
      <c r="D349" s="112" t="s">
        <v>276</v>
      </c>
      <c r="E349" s="112" t="s">
        <v>265</v>
      </c>
      <c r="F349" s="112" t="s">
        <v>242</v>
      </c>
      <c r="G349" s="112" t="s">
        <v>270</v>
      </c>
      <c r="H349" s="112" t="s">
        <v>44</v>
      </c>
      <c r="I349" s="113" t="s">
        <v>458</v>
      </c>
      <c r="J349" s="114" t="s">
        <v>269</v>
      </c>
      <c r="K349" s="115">
        <v>2</v>
      </c>
      <c r="L349" s="117">
        <f>VLOOKUP(H349,'Prijzenblad P2 - WadA'!$C$2:$H$9,6,FALSE)</f>
        <v>0</v>
      </c>
      <c r="M349" s="274">
        <v>1</v>
      </c>
      <c r="N349" s="116">
        <f t="shared" si="19"/>
        <v>0</v>
      </c>
      <c r="O349" s="2"/>
      <c r="P349" s="5"/>
      <c r="Q349" s="4"/>
    </row>
    <row r="350" spans="1:17" s="3" customFormat="1" ht="15" customHeight="1" outlineLevel="1">
      <c r="A350" s="122"/>
      <c r="B350" s="123" t="s">
        <v>459</v>
      </c>
      <c r="C350" s="123"/>
      <c r="D350" s="124"/>
      <c r="E350" s="124"/>
      <c r="F350" s="124"/>
      <c r="G350" s="124"/>
      <c r="H350" s="124"/>
      <c r="I350" s="125"/>
      <c r="J350" s="126"/>
      <c r="K350" s="127">
        <f>SUM(K242:K349)</f>
        <v>2968.5</v>
      </c>
      <c r="L350" s="128"/>
      <c r="M350" s="128"/>
      <c r="N350" s="237">
        <f>SUM(N242:N349)</f>
        <v>0</v>
      </c>
      <c r="O350" s="2"/>
      <c r="P350" s="5"/>
      <c r="Q350" s="4"/>
    </row>
    <row r="351" spans="1:17" s="3" customFormat="1" ht="14.4" customHeight="1" outlineLevel="2">
      <c r="A351" s="110" t="s">
        <v>61</v>
      </c>
      <c r="B351" s="111" t="s">
        <v>460</v>
      </c>
      <c r="C351" s="111" t="s">
        <v>460</v>
      </c>
      <c r="D351" s="112" t="s">
        <v>461</v>
      </c>
      <c r="E351" s="112" t="s">
        <v>265</v>
      </c>
      <c r="F351" s="112" t="s">
        <v>266</v>
      </c>
      <c r="G351" s="129" t="s">
        <v>145</v>
      </c>
      <c r="H351" s="129" t="s">
        <v>44</v>
      </c>
      <c r="I351" s="130" t="s">
        <v>462</v>
      </c>
      <c r="J351" s="129" t="s">
        <v>166</v>
      </c>
      <c r="K351" s="121">
        <f>SUM(94.6+38.27)</f>
        <v>132.87</v>
      </c>
      <c r="L351" s="117">
        <f>VLOOKUP(H351,'Prijzenblad P2 - WadA'!$C$2:$H$9,6,FALSE)</f>
        <v>0</v>
      </c>
      <c r="M351" s="274">
        <v>1</v>
      </c>
      <c r="N351" s="116">
        <f t="shared" ref="N351:N365" si="20">IF(L351=0,0,M351*L351*K351)</f>
        <v>0</v>
      </c>
      <c r="O351" s="2"/>
      <c r="P351" s="5"/>
      <c r="Q351" s="4"/>
    </row>
    <row r="352" spans="1:17" s="3" customFormat="1" ht="14.4" customHeight="1" outlineLevel="2">
      <c r="A352" s="110" t="s">
        <v>61</v>
      </c>
      <c r="B352" s="111" t="s">
        <v>460</v>
      </c>
      <c r="C352" s="111" t="s">
        <v>460</v>
      </c>
      <c r="D352" s="112" t="s">
        <v>461</v>
      </c>
      <c r="E352" s="112" t="s">
        <v>265</v>
      </c>
      <c r="F352" s="112" t="s">
        <v>266</v>
      </c>
      <c r="G352" s="129" t="s">
        <v>109</v>
      </c>
      <c r="H352" s="129" t="s">
        <v>44</v>
      </c>
      <c r="I352" s="130" t="s">
        <v>463</v>
      </c>
      <c r="J352" s="129" t="s">
        <v>198</v>
      </c>
      <c r="K352" s="121">
        <f>SUM(32.79+7.12)</f>
        <v>39.909999999999997</v>
      </c>
      <c r="L352" s="117">
        <f>VLOOKUP(H352,'Prijzenblad P2 - WadA'!$C$2:$H$9,6,FALSE)</f>
        <v>0</v>
      </c>
      <c r="M352" s="274">
        <v>1</v>
      </c>
      <c r="N352" s="116">
        <f t="shared" si="20"/>
        <v>0</v>
      </c>
      <c r="O352" s="2"/>
      <c r="P352" s="5"/>
      <c r="Q352" s="4"/>
    </row>
    <row r="353" spans="1:17" s="3" customFormat="1" ht="14.4" customHeight="1" outlineLevel="2">
      <c r="A353" s="110" t="s">
        <v>61</v>
      </c>
      <c r="B353" s="111" t="s">
        <v>460</v>
      </c>
      <c r="C353" s="111" t="s">
        <v>460</v>
      </c>
      <c r="D353" s="112" t="s">
        <v>461</v>
      </c>
      <c r="E353" s="112" t="s">
        <v>265</v>
      </c>
      <c r="F353" s="112" t="s">
        <v>266</v>
      </c>
      <c r="G353" s="129" t="s">
        <v>243</v>
      </c>
      <c r="H353" s="129" t="s">
        <v>44</v>
      </c>
      <c r="I353" s="130" t="s">
        <v>464</v>
      </c>
      <c r="J353" s="129" t="s">
        <v>166</v>
      </c>
      <c r="K353" s="121">
        <v>5.7</v>
      </c>
      <c r="L353" s="117">
        <f>VLOOKUP(H353,'Prijzenblad P2 - WadA'!$C$2:$H$9,6,FALSE)</f>
        <v>0</v>
      </c>
      <c r="M353" s="274">
        <v>1</v>
      </c>
      <c r="N353" s="116">
        <f t="shared" si="20"/>
        <v>0</v>
      </c>
      <c r="O353" s="2"/>
      <c r="P353" s="5"/>
      <c r="Q353" s="4"/>
    </row>
    <row r="354" spans="1:17" s="3" customFormat="1" ht="14.4" customHeight="1" outlineLevel="2">
      <c r="A354" s="110" t="s">
        <v>61</v>
      </c>
      <c r="B354" s="111" t="s">
        <v>460</v>
      </c>
      <c r="C354" s="111" t="s">
        <v>460</v>
      </c>
      <c r="D354" s="112" t="s">
        <v>461</v>
      </c>
      <c r="E354" s="112" t="s">
        <v>265</v>
      </c>
      <c r="F354" s="112" t="s">
        <v>266</v>
      </c>
      <c r="G354" s="129" t="s">
        <v>465</v>
      </c>
      <c r="H354" s="129" t="s">
        <v>40</v>
      </c>
      <c r="I354" s="130" t="s">
        <v>466</v>
      </c>
      <c r="J354" s="129" t="s">
        <v>166</v>
      </c>
      <c r="K354" s="121">
        <v>20.100000000000001</v>
      </c>
      <c r="L354" s="117">
        <f>VLOOKUP(H354,'Prijzenblad P2 - WadA'!$C$2:$H$9,6,FALSE)</f>
        <v>0</v>
      </c>
      <c r="M354" s="274">
        <v>1</v>
      </c>
      <c r="N354" s="116">
        <f t="shared" si="20"/>
        <v>0</v>
      </c>
      <c r="O354" s="2"/>
      <c r="P354" s="5"/>
      <c r="Q354" s="4"/>
    </row>
    <row r="355" spans="1:17" s="3" customFormat="1" ht="14.4" customHeight="1" outlineLevel="2">
      <c r="A355" s="110" t="s">
        <v>61</v>
      </c>
      <c r="B355" s="111" t="s">
        <v>460</v>
      </c>
      <c r="C355" s="111" t="s">
        <v>460</v>
      </c>
      <c r="D355" s="112" t="s">
        <v>461</v>
      </c>
      <c r="E355" s="112" t="s">
        <v>265</v>
      </c>
      <c r="F355" s="112" t="s">
        <v>266</v>
      </c>
      <c r="G355" s="129" t="s">
        <v>467</v>
      </c>
      <c r="H355" s="129" t="s">
        <v>40</v>
      </c>
      <c r="I355" s="130" t="s">
        <v>468</v>
      </c>
      <c r="J355" s="129" t="s">
        <v>166</v>
      </c>
      <c r="K355" s="121">
        <v>45.6</v>
      </c>
      <c r="L355" s="117">
        <f>VLOOKUP(H355,'Prijzenblad P2 - WadA'!$C$2:$H$9,6,FALSE)</f>
        <v>0</v>
      </c>
      <c r="M355" s="274">
        <v>1</v>
      </c>
      <c r="N355" s="116">
        <f t="shared" si="20"/>
        <v>0</v>
      </c>
      <c r="O355" s="2"/>
      <c r="P355" s="5"/>
      <c r="Q355" s="4"/>
    </row>
    <row r="356" spans="1:17" s="3" customFormat="1" ht="14.4" customHeight="1" outlineLevel="2">
      <c r="A356" s="110" t="s">
        <v>61</v>
      </c>
      <c r="B356" s="111" t="s">
        <v>460</v>
      </c>
      <c r="C356" s="111" t="s">
        <v>460</v>
      </c>
      <c r="D356" s="112" t="s">
        <v>461</v>
      </c>
      <c r="E356" s="112" t="s">
        <v>265</v>
      </c>
      <c r="F356" s="112" t="s">
        <v>266</v>
      </c>
      <c r="G356" s="129" t="s">
        <v>86</v>
      </c>
      <c r="H356" s="129" t="s">
        <v>43</v>
      </c>
      <c r="I356" s="130" t="s">
        <v>469</v>
      </c>
      <c r="J356" s="129" t="s">
        <v>610</v>
      </c>
      <c r="K356" s="121">
        <v>4.7</v>
      </c>
      <c r="L356" s="117">
        <f>VLOOKUP(H356,'Prijzenblad P2 - WadA'!$C$2:$H$9,6,FALSE)</f>
        <v>0</v>
      </c>
      <c r="M356" s="274">
        <v>1</v>
      </c>
      <c r="N356" s="116">
        <f t="shared" si="20"/>
        <v>0</v>
      </c>
      <c r="O356" s="2"/>
      <c r="P356" s="5"/>
      <c r="Q356" s="4"/>
    </row>
    <row r="357" spans="1:17" s="3" customFormat="1" ht="14.4" customHeight="1" outlineLevel="2">
      <c r="A357" s="110" t="s">
        <v>61</v>
      </c>
      <c r="B357" s="111" t="s">
        <v>460</v>
      </c>
      <c r="C357" s="111" t="s">
        <v>460</v>
      </c>
      <c r="D357" s="112" t="s">
        <v>461</v>
      </c>
      <c r="E357" s="112" t="s">
        <v>265</v>
      </c>
      <c r="F357" s="112" t="s">
        <v>266</v>
      </c>
      <c r="G357" s="129" t="s">
        <v>235</v>
      </c>
      <c r="H357" s="129" t="s">
        <v>41</v>
      </c>
      <c r="I357" s="130" t="s">
        <v>470</v>
      </c>
      <c r="J357" s="129" t="s">
        <v>610</v>
      </c>
      <c r="K357" s="121">
        <v>5.7</v>
      </c>
      <c r="L357" s="117">
        <f>VLOOKUP(H357,'Prijzenblad P2 - WadA'!$C$2:$H$9,6,FALSE)</f>
        <v>0</v>
      </c>
      <c r="M357" s="274">
        <v>1</v>
      </c>
      <c r="N357" s="116">
        <f t="shared" si="20"/>
        <v>0</v>
      </c>
      <c r="O357" s="2"/>
      <c r="P357" s="5"/>
      <c r="Q357" s="4"/>
    </row>
    <row r="358" spans="1:17" s="3" customFormat="1" ht="14.4" customHeight="1" outlineLevel="2">
      <c r="A358" s="110" t="s">
        <v>61</v>
      </c>
      <c r="B358" s="111" t="s">
        <v>460</v>
      </c>
      <c r="C358" s="111" t="s">
        <v>460</v>
      </c>
      <c r="D358" s="112" t="s">
        <v>461</v>
      </c>
      <c r="E358" s="112" t="s">
        <v>265</v>
      </c>
      <c r="F358" s="112" t="s">
        <v>266</v>
      </c>
      <c r="G358" s="129" t="s">
        <v>235</v>
      </c>
      <c r="H358" s="129" t="s">
        <v>41</v>
      </c>
      <c r="I358" s="130" t="s">
        <v>471</v>
      </c>
      <c r="J358" s="129" t="s">
        <v>198</v>
      </c>
      <c r="K358" s="121">
        <v>60.7</v>
      </c>
      <c r="L358" s="117">
        <f>VLOOKUP(H358,'Prijzenblad P2 - WadA'!$C$2:$H$9,6,FALSE)</f>
        <v>0</v>
      </c>
      <c r="M358" s="274">
        <v>1</v>
      </c>
      <c r="N358" s="116">
        <f t="shared" si="20"/>
        <v>0</v>
      </c>
      <c r="O358" s="2"/>
      <c r="P358" s="5"/>
      <c r="Q358" s="4"/>
    </row>
    <row r="359" spans="1:17" s="3" customFormat="1" ht="15" customHeight="1" outlineLevel="2">
      <c r="A359" s="110" t="s">
        <v>61</v>
      </c>
      <c r="B359" s="111" t="s">
        <v>460</v>
      </c>
      <c r="C359" s="111" t="s">
        <v>460</v>
      </c>
      <c r="D359" s="112" t="s">
        <v>461</v>
      </c>
      <c r="E359" s="112" t="s">
        <v>265</v>
      </c>
      <c r="F359" s="112" t="s">
        <v>266</v>
      </c>
      <c r="G359" s="129" t="s">
        <v>235</v>
      </c>
      <c r="H359" s="129" t="s">
        <v>41</v>
      </c>
      <c r="I359" s="130" t="s">
        <v>473</v>
      </c>
      <c r="J359" s="129" t="s">
        <v>198</v>
      </c>
      <c r="K359" s="121">
        <v>60.7</v>
      </c>
      <c r="L359" s="117">
        <f>VLOOKUP(H359,'Prijzenblad P2 - WadA'!$C$2:$H$9,6,FALSE)</f>
        <v>0</v>
      </c>
      <c r="M359" s="274">
        <v>1</v>
      </c>
      <c r="N359" s="116">
        <f t="shared" si="20"/>
        <v>0</v>
      </c>
      <c r="O359" s="2"/>
      <c r="P359" s="5"/>
      <c r="Q359" s="4"/>
    </row>
    <row r="360" spans="1:17" s="3" customFormat="1" ht="14.4" customHeight="1" outlineLevel="2">
      <c r="A360" s="110" t="s">
        <v>61</v>
      </c>
      <c r="B360" s="111" t="s">
        <v>460</v>
      </c>
      <c r="C360" s="111" t="s">
        <v>460</v>
      </c>
      <c r="D360" s="112" t="s">
        <v>461</v>
      </c>
      <c r="E360" s="112" t="s">
        <v>265</v>
      </c>
      <c r="F360" s="112" t="s">
        <v>266</v>
      </c>
      <c r="G360" s="129" t="s">
        <v>472</v>
      </c>
      <c r="H360" s="129" t="s">
        <v>43</v>
      </c>
      <c r="I360" s="130" t="s">
        <v>474</v>
      </c>
      <c r="J360" s="129" t="s">
        <v>610</v>
      </c>
      <c r="K360" s="121">
        <v>5.9</v>
      </c>
      <c r="L360" s="117">
        <f>VLOOKUP(H360,'Prijzenblad P2 - WadA'!$C$2:$H$9,6,FALSE)</f>
        <v>0</v>
      </c>
      <c r="M360" s="274">
        <v>1</v>
      </c>
      <c r="N360" s="116">
        <f t="shared" si="20"/>
        <v>0</v>
      </c>
      <c r="O360" s="2"/>
      <c r="P360" s="5"/>
      <c r="Q360" s="4"/>
    </row>
    <row r="361" spans="1:17" s="3" customFormat="1" ht="14.4" customHeight="1" outlineLevel="2">
      <c r="A361" s="110" t="s">
        <v>61</v>
      </c>
      <c r="B361" s="111" t="s">
        <v>460</v>
      </c>
      <c r="C361" s="111" t="s">
        <v>460</v>
      </c>
      <c r="D361" s="112" t="s">
        <v>461</v>
      </c>
      <c r="E361" s="112" t="s">
        <v>265</v>
      </c>
      <c r="F361" s="112" t="s">
        <v>266</v>
      </c>
      <c r="G361" s="129" t="s">
        <v>472</v>
      </c>
      <c r="H361" s="129" t="s">
        <v>43</v>
      </c>
      <c r="I361" s="130" t="s">
        <v>475</v>
      </c>
      <c r="J361" s="129" t="s">
        <v>610</v>
      </c>
      <c r="K361" s="121">
        <v>5.9</v>
      </c>
      <c r="L361" s="117">
        <f>VLOOKUP(H361,'Prijzenblad P2 - WadA'!$C$2:$H$9,6,FALSE)</f>
        <v>0</v>
      </c>
      <c r="M361" s="274">
        <v>1</v>
      </c>
      <c r="N361" s="116">
        <f t="shared" si="20"/>
        <v>0</v>
      </c>
      <c r="O361" s="2"/>
      <c r="P361" s="5"/>
      <c r="Q361" s="4"/>
    </row>
    <row r="362" spans="1:17" s="3" customFormat="1" ht="14.4" customHeight="1" outlineLevel="2">
      <c r="A362" s="110" t="s">
        <v>61</v>
      </c>
      <c r="B362" s="111" t="s">
        <v>460</v>
      </c>
      <c r="C362" s="111" t="s">
        <v>460</v>
      </c>
      <c r="D362" s="112" t="s">
        <v>461</v>
      </c>
      <c r="E362" s="112" t="s">
        <v>265</v>
      </c>
      <c r="F362" s="112" t="s">
        <v>266</v>
      </c>
      <c r="G362" s="129" t="s">
        <v>235</v>
      </c>
      <c r="H362" s="129" t="s">
        <v>41</v>
      </c>
      <c r="I362" s="130" t="s">
        <v>476</v>
      </c>
      <c r="J362" s="129" t="s">
        <v>198</v>
      </c>
      <c r="K362" s="121">
        <v>60.8</v>
      </c>
      <c r="L362" s="117">
        <f>VLOOKUP(H362,'Prijzenblad P2 - WadA'!$C$2:$H$9,6,FALSE)</f>
        <v>0</v>
      </c>
      <c r="M362" s="274">
        <v>1</v>
      </c>
      <c r="N362" s="116">
        <f t="shared" si="20"/>
        <v>0</v>
      </c>
      <c r="O362" s="2"/>
      <c r="P362" s="5"/>
      <c r="Q362" s="4"/>
    </row>
    <row r="363" spans="1:17" s="3" customFormat="1" ht="14.4" customHeight="1" outlineLevel="2">
      <c r="A363" s="110" t="s">
        <v>61</v>
      </c>
      <c r="B363" s="111" t="s">
        <v>460</v>
      </c>
      <c r="C363" s="111" t="s">
        <v>460</v>
      </c>
      <c r="D363" s="112" t="s">
        <v>461</v>
      </c>
      <c r="E363" s="112" t="s">
        <v>265</v>
      </c>
      <c r="F363" s="112" t="s">
        <v>266</v>
      </c>
      <c r="G363" s="129" t="s">
        <v>235</v>
      </c>
      <c r="H363" s="129" t="s">
        <v>41</v>
      </c>
      <c r="I363" s="130" t="s">
        <v>477</v>
      </c>
      <c r="J363" s="129" t="s">
        <v>198</v>
      </c>
      <c r="K363" s="121">
        <v>60.7</v>
      </c>
      <c r="L363" s="117">
        <f>VLOOKUP(H363,'Prijzenblad P2 - WadA'!$C$2:$H$9,6,FALSE)</f>
        <v>0</v>
      </c>
      <c r="M363" s="274">
        <v>1</v>
      </c>
      <c r="N363" s="116">
        <f t="shared" si="20"/>
        <v>0</v>
      </c>
      <c r="O363" s="2"/>
      <c r="P363" s="5"/>
      <c r="Q363" s="4"/>
    </row>
    <row r="364" spans="1:17" s="3" customFormat="1" ht="14.4" customHeight="1" outlineLevel="2">
      <c r="A364" s="110" t="s">
        <v>61</v>
      </c>
      <c r="B364" s="111" t="s">
        <v>460</v>
      </c>
      <c r="C364" s="111" t="s">
        <v>460</v>
      </c>
      <c r="D364" s="112" t="s">
        <v>461</v>
      </c>
      <c r="E364" s="112" t="s">
        <v>265</v>
      </c>
      <c r="F364" s="112" t="s">
        <v>266</v>
      </c>
      <c r="G364" s="129" t="s">
        <v>472</v>
      </c>
      <c r="H364" s="129" t="s">
        <v>43</v>
      </c>
      <c r="I364" s="130" t="s">
        <v>478</v>
      </c>
      <c r="J364" s="129" t="s">
        <v>610</v>
      </c>
      <c r="K364" s="121">
        <v>5.9</v>
      </c>
      <c r="L364" s="117">
        <f>VLOOKUP(H364,'Prijzenblad P2 - WadA'!$C$2:$H$9,6,FALSE)</f>
        <v>0</v>
      </c>
      <c r="M364" s="274">
        <v>1</v>
      </c>
      <c r="N364" s="116">
        <f t="shared" si="20"/>
        <v>0</v>
      </c>
      <c r="O364" s="2"/>
      <c r="P364" s="5"/>
      <c r="Q364" s="4"/>
    </row>
    <row r="365" spans="1:17" s="3" customFormat="1" ht="14.4" customHeight="1" outlineLevel="2">
      <c r="A365" s="110" t="s">
        <v>61</v>
      </c>
      <c r="B365" s="111" t="s">
        <v>460</v>
      </c>
      <c r="C365" s="111" t="s">
        <v>460</v>
      </c>
      <c r="D365" s="112" t="s">
        <v>461</v>
      </c>
      <c r="E365" s="112" t="s">
        <v>265</v>
      </c>
      <c r="F365" s="112" t="s">
        <v>266</v>
      </c>
      <c r="G365" s="129" t="s">
        <v>472</v>
      </c>
      <c r="H365" s="129" t="s">
        <v>43</v>
      </c>
      <c r="I365" s="130" t="s">
        <v>479</v>
      </c>
      <c r="J365" s="129" t="s">
        <v>610</v>
      </c>
      <c r="K365" s="121">
        <v>5.9</v>
      </c>
      <c r="L365" s="117">
        <f>VLOOKUP(H365,'Prijzenblad P2 - WadA'!$C$2:$H$9,6,FALSE)</f>
        <v>0</v>
      </c>
      <c r="M365" s="274">
        <v>1</v>
      </c>
      <c r="N365" s="116">
        <f t="shared" si="20"/>
        <v>0</v>
      </c>
      <c r="O365" s="2"/>
      <c r="P365" s="5"/>
      <c r="Q365" s="4"/>
    </row>
    <row r="366" spans="1:17" s="3" customFormat="1" ht="14.4" customHeight="1" outlineLevel="2">
      <c r="A366" s="110" t="s">
        <v>61</v>
      </c>
      <c r="B366" s="111" t="s">
        <v>460</v>
      </c>
      <c r="C366" s="111" t="s">
        <v>460</v>
      </c>
      <c r="D366" s="112" t="s">
        <v>461</v>
      </c>
      <c r="E366" s="112" t="s">
        <v>265</v>
      </c>
      <c r="F366" s="112" t="s">
        <v>266</v>
      </c>
      <c r="G366" s="129" t="s">
        <v>235</v>
      </c>
      <c r="H366" s="129" t="s">
        <v>41</v>
      </c>
      <c r="I366" s="130" t="s">
        <v>480</v>
      </c>
      <c r="J366" s="129" t="s">
        <v>198</v>
      </c>
      <c r="K366" s="121">
        <v>60.7</v>
      </c>
      <c r="L366" s="117">
        <f>VLOOKUP(H366,'Prijzenblad P2 - WadA'!$C$2:$H$9,6,FALSE)</f>
        <v>0</v>
      </c>
      <c r="M366" s="274">
        <v>1</v>
      </c>
      <c r="N366" s="116">
        <f t="shared" ref="N366:N390" si="21">IF(L366=0,0,M366*L366*K366)</f>
        <v>0</v>
      </c>
      <c r="O366" s="2"/>
      <c r="P366" s="5"/>
      <c r="Q366" s="4"/>
    </row>
    <row r="367" spans="1:17" s="3" customFormat="1" ht="14.4" customHeight="1" outlineLevel="2">
      <c r="A367" s="110" t="s">
        <v>61</v>
      </c>
      <c r="B367" s="111" t="s">
        <v>460</v>
      </c>
      <c r="C367" s="111" t="s">
        <v>460</v>
      </c>
      <c r="D367" s="112" t="s">
        <v>461</v>
      </c>
      <c r="E367" s="112" t="s">
        <v>265</v>
      </c>
      <c r="F367" s="112" t="s">
        <v>266</v>
      </c>
      <c r="G367" s="129" t="s">
        <v>235</v>
      </c>
      <c r="H367" s="129" t="s">
        <v>41</v>
      </c>
      <c r="I367" s="130" t="s">
        <v>481</v>
      </c>
      <c r="J367" s="129" t="s">
        <v>198</v>
      </c>
      <c r="K367" s="121">
        <v>60.8</v>
      </c>
      <c r="L367" s="117">
        <f>VLOOKUP(H367,'Prijzenblad P2 - WadA'!$C$2:$H$9,6,FALSE)</f>
        <v>0</v>
      </c>
      <c r="M367" s="274">
        <v>1</v>
      </c>
      <c r="N367" s="116">
        <f t="shared" si="21"/>
        <v>0</v>
      </c>
      <c r="O367" s="2"/>
      <c r="P367" s="5"/>
      <c r="Q367" s="4"/>
    </row>
    <row r="368" spans="1:17" s="3" customFormat="1" ht="14.4" customHeight="1" outlineLevel="2">
      <c r="A368" s="110" t="s">
        <v>61</v>
      </c>
      <c r="B368" s="111" t="s">
        <v>460</v>
      </c>
      <c r="C368" s="111" t="s">
        <v>460</v>
      </c>
      <c r="D368" s="112" t="s">
        <v>461</v>
      </c>
      <c r="E368" s="112" t="s">
        <v>265</v>
      </c>
      <c r="F368" s="112" t="s">
        <v>266</v>
      </c>
      <c r="G368" s="129" t="s">
        <v>472</v>
      </c>
      <c r="H368" s="129" t="s">
        <v>43</v>
      </c>
      <c r="I368" s="130" t="s">
        <v>482</v>
      </c>
      <c r="J368" s="129" t="s">
        <v>610</v>
      </c>
      <c r="K368" s="121">
        <v>5.9</v>
      </c>
      <c r="L368" s="117">
        <f>VLOOKUP(H368,'Prijzenblad P2 - WadA'!$C$2:$H$9,6,FALSE)</f>
        <v>0</v>
      </c>
      <c r="M368" s="274">
        <v>1</v>
      </c>
      <c r="N368" s="116">
        <f t="shared" si="21"/>
        <v>0</v>
      </c>
      <c r="O368" s="2"/>
      <c r="P368" s="5"/>
      <c r="Q368" s="4"/>
    </row>
    <row r="369" spans="1:17" s="3" customFormat="1" ht="14.4" customHeight="1" outlineLevel="2">
      <c r="A369" s="110" t="s">
        <v>61</v>
      </c>
      <c r="B369" s="111" t="s">
        <v>460</v>
      </c>
      <c r="C369" s="111" t="s">
        <v>460</v>
      </c>
      <c r="D369" s="112" t="s">
        <v>461</v>
      </c>
      <c r="E369" s="112" t="s">
        <v>265</v>
      </c>
      <c r="F369" s="112" t="s">
        <v>266</v>
      </c>
      <c r="G369" s="129" t="s">
        <v>472</v>
      </c>
      <c r="H369" s="129" t="s">
        <v>43</v>
      </c>
      <c r="I369" s="130" t="s">
        <v>483</v>
      </c>
      <c r="J369" s="129" t="s">
        <v>610</v>
      </c>
      <c r="K369" s="121">
        <v>5.9</v>
      </c>
      <c r="L369" s="117">
        <f>VLOOKUP(H369,'Prijzenblad P2 - WadA'!$C$2:$H$9,6,FALSE)</f>
        <v>0</v>
      </c>
      <c r="M369" s="274">
        <v>1</v>
      </c>
      <c r="N369" s="116">
        <f t="shared" si="21"/>
        <v>0</v>
      </c>
      <c r="O369" s="2"/>
      <c r="P369" s="5"/>
      <c r="Q369" s="4"/>
    </row>
    <row r="370" spans="1:17" s="3" customFormat="1" ht="14.4" customHeight="1" outlineLevel="2">
      <c r="A370" s="110" t="s">
        <v>61</v>
      </c>
      <c r="B370" s="111" t="s">
        <v>460</v>
      </c>
      <c r="C370" s="111" t="s">
        <v>460</v>
      </c>
      <c r="D370" s="112" t="s">
        <v>461</v>
      </c>
      <c r="E370" s="112" t="s">
        <v>265</v>
      </c>
      <c r="F370" s="112" t="s">
        <v>266</v>
      </c>
      <c r="G370" s="129" t="s">
        <v>235</v>
      </c>
      <c r="H370" s="129" t="s">
        <v>41</v>
      </c>
      <c r="I370" s="130" t="s">
        <v>484</v>
      </c>
      <c r="J370" s="129" t="s">
        <v>198</v>
      </c>
      <c r="K370" s="121">
        <v>60.8</v>
      </c>
      <c r="L370" s="117">
        <f>VLOOKUP(H370,'Prijzenblad P2 - WadA'!$C$2:$H$9,6,FALSE)</f>
        <v>0</v>
      </c>
      <c r="M370" s="274">
        <v>1</v>
      </c>
      <c r="N370" s="116">
        <f t="shared" si="21"/>
        <v>0</v>
      </c>
      <c r="O370" s="2"/>
      <c r="P370" s="5"/>
      <c r="Q370" s="4"/>
    </row>
    <row r="371" spans="1:17" s="3" customFormat="1" ht="14.4" customHeight="1" outlineLevel="2">
      <c r="A371" s="110" t="s">
        <v>61</v>
      </c>
      <c r="B371" s="111" t="s">
        <v>460</v>
      </c>
      <c r="C371" s="111" t="s">
        <v>460</v>
      </c>
      <c r="D371" s="112" t="s">
        <v>461</v>
      </c>
      <c r="E371" s="112" t="s">
        <v>265</v>
      </c>
      <c r="F371" s="112" t="s">
        <v>266</v>
      </c>
      <c r="G371" s="129" t="s">
        <v>109</v>
      </c>
      <c r="H371" s="129" t="s">
        <v>44</v>
      </c>
      <c r="I371" s="130" t="s">
        <v>485</v>
      </c>
      <c r="J371" s="129" t="s">
        <v>198</v>
      </c>
      <c r="K371" s="121">
        <f>SUM(7.44+33.08+12.18+25.47+4.8)</f>
        <v>82.969999999999985</v>
      </c>
      <c r="L371" s="117">
        <f>VLOOKUP(H371,'Prijzenblad P2 - WadA'!$C$2:$H$9,6,FALSE)</f>
        <v>0</v>
      </c>
      <c r="M371" s="274">
        <v>1</v>
      </c>
      <c r="N371" s="116">
        <f t="shared" si="21"/>
        <v>0</v>
      </c>
      <c r="O371" s="2"/>
      <c r="P371" s="5"/>
      <c r="Q371" s="4"/>
    </row>
    <row r="372" spans="1:17" s="3" customFormat="1" ht="14.4" customHeight="1" outlineLevel="2">
      <c r="A372" s="110" t="s">
        <v>61</v>
      </c>
      <c r="B372" s="111" t="s">
        <v>460</v>
      </c>
      <c r="C372" s="111" t="s">
        <v>460</v>
      </c>
      <c r="D372" s="112" t="s">
        <v>461</v>
      </c>
      <c r="E372" s="112" t="s">
        <v>265</v>
      </c>
      <c r="F372" s="112" t="s">
        <v>266</v>
      </c>
      <c r="G372" s="129" t="s">
        <v>114</v>
      </c>
      <c r="H372" s="129" t="s">
        <v>47</v>
      </c>
      <c r="I372" s="130" t="s">
        <v>486</v>
      </c>
      <c r="J372" s="129" t="s">
        <v>1179</v>
      </c>
      <c r="K372" s="121">
        <v>39.5</v>
      </c>
      <c r="L372" s="117">
        <f>VLOOKUP(H372,'Prijzenblad P2 - WadA'!$C$2:$H$9,6,FALSE)</f>
        <v>0</v>
      </c>
      <c r="M372" s="274">
        <v>1</v>
      </c>
      <c r="N372" s="116">
        <f t="shared" si="21"/>
        <v>0</v>
      </c>
      <c r="O372" s="2"/>
      <c r="P372" s="5"/>
      <c r="Q372" s="4"/>
    </row>
    <row r="373" spans="1:17" s="3" customFormat="1" ht="14.4" customHeight="1" outlineLevel="2">
      <c r="A373" s="110" t="s">
        <v>61</v>
      </c>
      <c r="B373" s="111" t="s">
        <v>460</v>
      </c>
      <c r="C373" s="111" t="s">
        <v>460</v>
      </c>
      <c r="D373" s="112" t="s">
        <v>461</v>
      </c>
      <c r="E373" s="112" t="s">
        <v>265</v>
      </c>
      <c r="F373" s="112" t="s">
        <v>266</v>
      </c>
      <c r="G373" s="129" t="s">
        <v>487</v>
      </c>
      <c r="H373" s="129" t="s">
        <v>43</v>
      </c>
      <c r="I373" s="130" t="s">
        <v>488</v>
      </c>
      <c r="J373" s="129" t="s">
        <v>610</v>
      </c>
      <c r="K373" s="121">
        <v>6.6</v>
      </c>
      <c r="L373" s="117">
        <f>VLOOKUP(H373,'Prijzenblad P2 - WadA'!$C$2:$H$9,6,FALSE)</f>
        <v>0</v>
      </c>
      <c r="M373" s="274">
        <v>1</v>
      </c>
      <c r="N373" s="116">
        <f t="shared" si="21"/>
        <v>0</v>
      </c>
      <c r="O373" s="2"/>
      <c r="P373" s="5"/>
      <c r="Q373" s="4"/>
    </row>
    <row r="374" spans="1:17" s="3" customFormat="1" ht="14.4" customHeight="1" outlineLevel="2">
      <c r="A374" s="110" t="s">
        <v>61</v>
      </c>
      <c r="B374" s="111" t="s">
        <v>460</v>
      </c>
      <c r="C374" s="111" t="s">
        <v>460</v>
      </c>
      <c r="D374" s="112" t="s">
        <v>461</v>
      </c>
      <c r="E374" s="112" t="s">
        <v>265</v>
      </c>
      <c r="F374" s="112" t="s">
        <v>266</v>
      </c>
      <c r="G374" s="129" t="s">
        <v>489</v>
      </c>
      <c r="H374" s="129" t="s">
        <v>47</v>
      </c>
      <c r="I374" s="130" t="s">
        <v>490</v>
      </c>
      <c r="J374" s="129" t="s">
        <v>1179</v>
      </c>
      <c r="K374" s="121">
        <v>3.2</v>
      </c>
      <c r="L374" s="117">
        <f>VLOOKUP(H374,'Prijzenblad P2 - WadA'!$C$2:$H$9,6,FALSE)</f>
        <v>0</v>
      </c>
      <c r="M374" s="274">
        <v>1</v>
      </c>
      <c r="N374" s="116">
        <f t="shared" si="21"/>
        <v>0</v>
      </c>
      <c r="O374" s="2"/>
      <c r="P374" s="5"/>
      <c r="Q374" s="4"/>
    </row>
    <row r="375" spans="1:17" s="3" customFormat="1" ht="14.4" customHeight="1" outlineLevel="2">
      <c r="A375" s="110" t="s">
        <v>61</v>
      </c>
      <c r="B375" s="111" t="s">
        <v>460</v>
      </c>
      <c r="C375" s="111" t="s">
        <v>460</v>
      </c>
      <c r="D375" s="112" t="s">
        <v>461</v>
      </c>
      <c r="E375" s="112" t="s">
        <v>265</v>
      </c>
      <c r="F375" s="112" t="s">
        <v>266</v>
      </c>
      <c r="G375" s="129" t="s">
        <v>114</v>
      </c>
      <c r="H375" s="129" t="s">
        <v>47</v>
      </c>
      <c r="I375" s="130" t="s">
        <v>491</v>
      </c>
      <c r="J375" s="129" t="s">
        <v>1179</v>
      </c>
      <c r="K375" s="121">
        <v>3.9</v>
      </c>
      <c r="L375" s="117">
        <f>VLOOKUP(H375,'Prijzenblad P2 - WadA'!$C$2:$H$9,6,FALSE)</f>
        <v>0</v>
      </c>
      <c r="M375" s="274">
        <v>1</v>
      </c>
      <c r="N375" s="116">
        <f t="shared" si="21"/>
        <v>0</v>
      </c>
      <c r="O375" s="2"/>
      <c r="P375" s="5"/>
      <c r="Q375" s="4"/>
    </row>
    <row r="376" spans="1:17" s="3" customFormat="1" ht="14.4" customHeight="1" outlineLevel="2">
      <c r="A376" s="110" t="s">
        <v>61</v>
      </c>
      <c r="B376" s="111" t="s">
        <v>460</v>
      </c>
      <c r="C376" s="111" t="s">
        <v>460</v>
      </c>
      <c r="D376" s="112" t="s">
        <v>461</v>
      </c>
      <c r="E376" s="112" t="s">
        <v>265</v>
      </c>
      <c r="F376" s="112" t="s">
        <v>266</v>
      </c>
      <c r="G376" s="129" t="s">
        <v>492</v>
      </c>
      <c r="H376" s="129" t="s">
        <v>40</v>
      </c>
      <c r="I376" s="130" t="s">
        <v>493</v>
      </c>
      <c r="J376" s="129" t="s">
        <v>198</v>
      </c>
      <c r="K376" s="121">
        <v>24.6</v>
      </c>
      <c r="L376" s="117">
        <f>VLOOKUP(H376,'Prijzenblad P2 - WadA'!$C$2:$H$9,6,FALSE)</f>
        <v>0</v>
      </c>
      <c r="M376" s="274">
        <v>1</v>
      </c>
      <c r="N376" s="116">
        <f t="shared" si="21"/>
        <v>0</v>
      </c>
      <c r="O376" s="2"/>
      <c r="P376" s="5"/>
      <c r="Q376" s="4"/>
    </row>
    <row r="377" spans="1:17" s="3" customFormat="1" ht="14.4" customHeight="1" outlineLevel="2">
      <c r="A377" s="110" t="s">
        <v>61</v>
      </c>
      <c r="B377" s="111" t="s">
        <v>460</v>
      </c>
      <c r="C377" s="111" t="s">
        <v>460</v>
      </c>
      <c r="D377" s="112" t="s">
        <v>461</v>
      </c>
      <c r="E377" s="112" t="s">
        <v>265</v>
      </c>
      <c r="F377" s="112" t="s">
        <v>266</v>
      </c>
      <c r="G377" s="129" t="s">
        <v>111</v>
      </c>
      <c r="H377" s="129" t="s">
        <v>40</v>
      </c>
      <c r="I377" s="130" t="s">
        <v>494</v>
      </c>
      <c r="J377" s="129" t="s">
        <v>198</v>
      </c>
      <c r="K377" s="121">
        <v>16.600000000000001</v>
      </c>
      <c r="L377" s="117">
        <f>VLOOKUP(H377,'Prijzenblad P2 - WadA'!$C$2:$H$9,6,FALSE)</f>
        <v>0</v>
      </c>
      <c r="M377" s="274">
        <v>1</v>
      </c>
      <c r="N377" s="116">
        <f>IF(L377=0,0,M377*L377*K377)</f>
        <v>0</v>
      </c>
      <c r="O377" s="2"/>
      <c r="P377" s="5"/>
      <c r="Q377" s="4"/>
    </row>
    <row r="378" spans="1:17" s="3" customFormat="1" ht="14.4" customHeight="1" outlineLevel="2">
      <c r="A378" s="110" t="s">
        <v>61</v>
      </c>
      <c r="B378" s="111" t="s">
        <v>460</v>
      </c>
      <c r="C378" s="111" t="s">
        <v>460</v>
      </c>
      <c r="D378" s="112" t="s">
        <v>461</v>
      </c>
      <c r="E378" s="112" t="s">
        <v>265</v>
      </c>
      <c r="F378" s="112" t="s">
        <v>266</v>
      </c>
      <c r="G378" s="129" t="s">
        <v>495</v>
      </c>
      <c r="H378" s="129" t="s">
        <v>40</v>
      </c>
      <c r="I378" s="130" t="s">
        <v>496</v>
      </c>
      <c r="J378" s="129" t="s">
        <v>198</v>
      </c>
      <c r="K378" s="121">
        <v>25.2</v>
      </c>
      <c r="L378" s="117">
        <f>VLOOKUP(H378,'Prijzenblad P2 - WadA'!$C$2:$H$9,6,FALSE)</f>
        <v>0</v>
      </c>
      <c r="M378" s="274">
        <v>1</v>
      </c>
      <c r="N378" s="116">
        <f t="shared" si="21"/>
        <v>0</v>
      </c>
      <c r="O378" s="2"/>
      <c r="P378" s="5"/>
      <c r="Q378" s="4"/>
    </row>
    <row r="379" spans="1:17" s="3" customFormat="1" ht="15" customHeight="1" outlineLevel="2">
      <c r="A379" s="110" t="s">
        <v>61</v>
      </c>
      <c r="B379" s="111" t="s">
        <v>460</v>
      </c>
      <c r="C379" s="111" t="s">
        <v>460</v>
      </c>
      <c r="D379" s="112" t="s">
        <v>461</v>
      </c>
      <c r="E379" s="112" t="s">
        <v>265</v>
      </c>
      <c r="F379" s="112" t="s">
        <v>266</v>
      </c>
      <c r="G379" s="129" t="s">
        <v>235</v>
      </c>
      <c r="H379" s="129" t="s">
        <v>41</v>
      </c>
      <c r="I379" s="130" t="s">
        <v>497</v>
      </c>
      <c r="J379" s="129" t="s">
        <v>198</v>
      </c>
      <c r="K379" s="121">
        <v>56.6</v>
      </c>
      <c r="L379" s="117">
        <f>VLOOKUP(H379,'Prijzenblad P2 - WadA'!$C$2:$H$9,6,FALSE)</f>
        <v>0</v>
      </c>
      <c r="M379" s="274">
        <v>1</v>
      </c>
      <c r="N379" s="116">
        <f t="shared" si="21"/>
        <v>0</v>
      </c>
      <c r="O379" s="2"/>
      <c r="P379" s="5"/>
      <c r="Q379" s="4"/>
    </row>
    <row r="380" spans="1:17" s="3" customFormat="1" ht="14.4" customHeight="1" outlineLevel="2">
      <c r="A380" s="110" t="s">
        <v>61</v>
      </c>
      <c r="B380" s="111" t="s">
        <v>460</v>
      </c>
      <c r="C380" s="111" t="s">
        <v>460</v>
      </c>
      <c r="D380" s="112" t="s">
        <v>461</v>
      </c>
      <c r="E380" s="112" t="s">
        <v>265</v>
      </c>
      <c r="F380" s="112" t="s">
        <v>266</v>
      </c>
      <c r="G380" s="129" t="s">
        <v>498</v>
      </c>
      <c r="H380" s="129" t="s">
        <v>47</v>
      </c>
      <c r="I380" s="130" t="s">
        <v>499</v>
      </c>
      <c r="J380" s="129" t="s">
        <v>1179</v>
      </c>
      <c r="K380" s="121">
        <v>0</v>
      </c>
      <c r="L380" s="117">
        <f>VLOOKUP(H380,'Prijzenblad P2 - WadA'!$C$2:$H$9,6,FALSE)</f>
        <v>0</v>
      </c>
      <c r="M380" s="274">
        <v>1</v>
      </c>
      <c r="N380" s="116">
        <f t="shared" si="21"/>
        <v>0</v>
      </c>
      <c r="O380" s="2"/>
      <c r="P380" s="5"/>
      <c r="Q380" s="4"/>
    </row>
    <row r="381" spans="1:17" s="3" customFormat="1" ht="14.4" customHeight="1" outlineLevel="2">
      <c r="A381" s="110" t="s">
        <v>61</v>
      </c>
      <c r="B381" s="111" t="s">
        <v>460</v>
      </c>
      <c r="C381" s="111" t="s">
        <v>460</v>
      </c>
      <c r="D381" s="112" t="s">
        <v>461</v>
      </c>
      <c r="E381" s="112" t="s">
        <v>265</v>
      </c>
      <c r="F381" s="112" t="s">
        <v>266</v>
      </c>
      <c r="G381" s="129" t="s">
        <v>114</v>
      </c>
      <c r="H381" s="129" t="s">
        <v>47</v>
      </c>
      <c r="I381" s="130" t="s">
        <v>500</v>
      </c>
      <c r="J381" s="129" t="s">
        <v>1179</v>
      </c>
      <c r="K381" s="121">
        <v>0</v>
      </c>
      <c r="L381" s="117">
        <f>VLOOKUP(H381,'Prijzenblad P2 - WadA'!$C$2:$H$9,6,FALSE)</f>
        <v>0</v>
      </c>
      <c r="M381" s="274">
        <v>1</v>
      </c>
      <c r="N381" s="116">
        <f t="shared" si="21"/>
        <v>0</v>
      </c>
      <c r="O381" s="2"/>
      <c r="P381" s="5"/>
      <c r="Q381" s="4"/>
    </row>
    <row r="382" spans="1:17" s="3" customFormat="1" ht="14.4" customHeight="1" outlineLevel="2">
      <c r="A382" s="110" t="s">
        <v>61</v>
      </c>
      <c r="B382" s="111" t="s">
        <v>460</v>
      </c>
      <c r="C382" s="111" t="s">
        <v>460</v>
      </c>
      <c r="D382" s="112" t="s">
        <v>461</v>
      </c>
      <c r="E382" s="112" t="s">
        <v>265</v>
      </c>
      <c r="F382" s="112" t="s">
        <v>266</v>
      </c>
      <c r="G382" s="129" t="s">
        <v>235</v>
      </c>
      <c r="H382" s="129" t="s">
        <v>41</v>
      </c>
      <c r="I382" s="130" t="s">
        <v>501</v>
      </c>
      <c r="J382" s="129" t="s">
        <v>198</v>
      </c>
      <c r="K382" s="121">
        <v>56.6</v>
      </c>
      <c r="L382" s="117">
        <f>VLOOKUP(H382,'Prijzenblad P2 - WadA'!$C$2:$H$9,6,FALSE)</f>
        <v>0</v>
      </c>
      <c r="M382" s="274">
        <v>1</v>
      </c>
      <c r="N382" s="116">
        <f t="shared" si="21"/>
        <v>0</v>
      </c>
      <c r="O382" s="2"/>
      <c r="P382" s="5"/>
      <c r="Q382" s="4"/>
    </row>
    <row r="383" spans="1:17" s="3" customFormat="1" ht="14.4" customHeight="1" outlineLevel="2">
      <c r="A383" s="110" t="s">
        <v>61</v>
      </c>
      <c r="B383" s="111" t="s">
        <v>460</v>
      </c>
      <c r="C383" s="111" t="s">
        <v>460</v>
      </c>
      <c r="D383" s="112" t="s">
        <v>461</v>
      </c>
      <c r="E383" s="112" t="s">
        <v>265</v>
      </c>
      <c r="F383" s="112" t="s">
        <v>266</v>
      </c>
      <c r="G383" s="129" t="s">
        <v>235</v>
      </c>
      <c r="H383" s="129" t="s">
        <v>41</v>
      </c>
      <c r="I383" s="130" t="s">
        <v>502</v>
      </c>
      <c r="J383" s="129" t="s">
        <v>166</v>
      </c>
      <c r="K383" s="121">
        <v>59.9</v>
      </c>
      <c r="L383" s="117">
        <f>VLOOKUP(H383,'Prijzenblad P2 - WadA'!$C$2:$H$9,6,FALSE)</f>
        <v>0</v>
      </c>
      <c r="M383" s="274">
        <v>1</v>
      </c>
      <c r="N383" s="116">
        <f t="shared" si="21"/>
        <v>0</v>
      </c>
      <c r="O383" s="2"/>
      <c r="P383" s="5"/>
      <c r="Q383" s="4"/>
    </row>
    <row r="384" spans="1:17" s="3" customFormat="1" ht="14.4" customHeight="1" outlineLevel="2">
      <c r="A384" s="110" t="s">
        <v>61</v>
      </c>
      <c r="B384" s="111" t="s">
        <v>460</v>
      </c>
      <c r="C384" s="111" t="s">
        <v>460</v>
      </c>
      <c r="D384" s="112" t="s">
        <v>461</v>
      </c>
      <c r="E384" s="112" t="s">
        <v>265</v>
      </c>
      <c r="F384" s="112" t="s">
        <v>266</v>
      </c>
      <c r="G384" s="129" t="s">
        <v>235</v>
      </c>
      <c r="H384" s="129" t="s">
        <v>41</v>
      </c>
      <c r="I384" s="130" t="s">
        <v>503</v>
      </c>
      <c r="J384" s="129" t="s">
        <v>166</v>
      </c>
      <c r="K384" s="121">
        <v>60</v>
      </c>
      <c r="L384" s="117">
        <f>VLOOKUP(H384,'Prijzenblad P2 - WadA'!$C$2:$H$9,6,FALSE)</f>
        <v>0</v>
      </c>
      <c r="M384" s="274">
        <v>1</v>
      </c>
      <c r="N384" s="116">
        <f t="shared" si="21"/>
        <v>0</v>
      </c>
      <c r="O384" s="2"/>
      <c r="P384" s="5"/>
      <c r="Q384" s="4"/>
    </row>
    <row r="385" spans="1:17" s="3" customFormat="1" ht="14.4" customHeight="1" outlineLevel="2">
      <c r="A385" s="110" t="s">
        <v>61</v>
      </c>
      <c r="B385" s="111" t="s">
        <v>460</v>
      </c>
      <c r="C385" s="111" t="s">
        <v>460</v>
      </c>
      <c r="D385" s="112" t="s">
        <v>461</v>
      </c>
      <c r="E385" s="112" t="s">
        <v>265</v>
      </c>
      <c r="F385" s="112" t="s">
        <v>266</v>
      </c>
      <c r="G385" s="129" t="s">
        <v>123</v>
      </c>
      <c r="H385" s="129" t="s">
        <v>41</v>
      </c>
      <c r="I385" s="130" t="s">
        <v>504</v>
      </c>
      <c r="J385" s="129" t="s">
        <v>198</v>
      </c>
      <c r="K385" s="121">
        <v>14.7</v>
      </c>
      <c r="L385" s="117">
        <f>VLOOKUP(H385,'Prijzenblad P2 - WadA'!$C$2:$H$9,6,FALSE)</f>
        <v>0</v>
      </c>
      <c r="M385" s="274">
        <v>1</v>
      </c>
      <c r="N385" s="116">
        <f t="shared" si="21"/>
        <v>0</v>
      </c>
      <c r="O385" s="2"/>
      <c r="P385" s="5"/>
      <c r="Q385" s="4"/>
    </row>
    <row r="386" spans="1:17" s="3" customFormat="1" ht="14.4" customHeight="1" outlineLevel="2">
      <c r="A386" s="110" t="s">
        <v>61</v>
      </c>
      <c r="B386" s="111" t="s">
        <v>460</v>
      </c>
      <c r="C386" s="111" t="s">
        <v>460</v>
      </c>
      <c r="D386" s="112" t="s">
        <v>461</v>
      </c>
      <c r="E386" s="112" t="s">
        <v>265</v>
      </c>
      <c r="F386" s="112" t="s">
        <v>266</v>
      </c>
      <c r="G386" s="129" t="s">
        <v>114</v>
      </c>
      <c r="H386" s="129" t="s">
        <v>47</v>
      </c>
      <c r="I386" s="130" t="s">
        <v>505</v>
      </c>
      <c r="J386" s="129" t="s">
        <v>1179</v>
      </c>
      <c r="K386" s="121">
        <v>58.6</v>
      </c>
      <c r="L386" s="117">
        <f>VLOOKUP(H386,'Prijzenblad P2 - WadA'!$C$2:$H$9,6,FALSE)</f>
        <v>0</v>
      </c>
      <c r="M386" s="274">
        <v>1</v>
      </c>
      <c r="N386" s="116">
        <f t="shared" si="21"/>
        <v>0</v>
      </c>
      <c r="O386" s="2"/>
      <c r="P386" s="5"/>
      <c r="Q386" s="4"/>
    </row>
    <row r="387" spans="1:17" s="3" customFormat="1" ht="14.4" customHeight="1" outlineLevel="2">
      <c r="A387" s="110" t="s">
        <v>61</v>
      </c>
      <c r="B387" s="111" t="s">
        <v>460</v>
      </c>
      <c r="C387" s="111" t="s">
        <v>460</v>
      </c>
      <c r="D387" s="112" t="s">
        <v>461</v>
      </c>
      <c r="E387" s="112" t="s">
        <v>265</v>
      </c>
      <c r="F387" s="112" t="s">
        <v>242</v>
      </c>
      <c r="G387" s="129" t="s">
        <v>80</v>
      </c>
      <c r="H387" s="129" t="s">
        <v>44</v>
      </c>
      <c r="I387" s="130" t="s">
        <v>507</v>
      </c>
      <c r="J387" s="129" t="s">
        <v>198</v>
      </c>
      <c r="K387" s="121">
        <v>37.6</v>
      </c>
      <c r="L387" s="117">
        <f>VLOOKUP(H387,'Prijzenblad P2 - WadA'!$C$2:$H$9,6,FALSE)</f>
        <v>0</v>
      </c>
      <c r="M387" s="274">
        <v>1</v>
      </c>
      <c r="N387" s="116">
        <f t="shared" si="21"/>
        <v>0</v>
      </c>
      <c r="O387" s="2"/>
      <c r="P387" s="5"/>
      <c r="Q387" s="4"/>
    </row>
    <row r="388" spans="1:17" s="3" customFormat="1" ht="14.4" customHeight="1" outlineLevel="2">
      <c r="A388" s="110" t="s">
        <v>61</v>
      </c>
      <c r="B388" s="111" t="s">
        <v>460</v>
      </c>
      <c r="C388" s="111" t="s">
        <v>460</v>
      </c>
      <c r="D388" s="112" t="s">
        <v>461</v>
      </c>
      <c r="E388" s="112" t="s">
        <v>265</v>
      </c>
      <c r="F388" s="112" t="s">
        <v>242</v>
      </c>
      <c r="G388" s="129" t="s">
        <v>109</v>
      </c>
      <c r="H388" s="129" t="s">
        <v>44</v>
      </c>
      <c r="I388" s="130" t="s">
        <v>508</v>
      </c>
      <c r="J388" s="129" t="s">
        <v>198</v>
      </c>
      <c r="K388" s="121">
        <f>SUM(6.12+32.79+14.53+15.85)</f>
        <v>69.289999999999992</v>
      </c>
      <c r="L388" s="117">
        <f>VLOOKUP(H388,'Prijzenblad P2 - WadA'!$C$2:$H$9,6,FALSE)</f>
        <v>0</v>
      </c>
      <c r="M388" s="274">
        <v>1</v>
      </c>
      <c r="N388" s="116">
        <f t="shared" si="21"/>
        <v>0</v>
      </c>
      <c r="O388" s="2"/>
      <c r="P388" s="5"/>
      <c r="Q388" s="4"/>
    </row>
    <row r="389" spans="1:17" s="3" customFormat="1" ht="14.4" customHeight="1" outlineLevel="2">
      <c r="A389" s="110" t="s">
        <v>61</v>
      </c>
      <c r="B389" s="111" t="s">
        <v>460</v>
      </c>
      <c r="C389" s="111" t="s">
        <v>460</v>
      </c>
      <c r="D389" s="112" t="s">
        <v>461</v>
      </c>
      <c r="E389" s="112" t="s">
        <v>265</v>
      </c>
      <c r="F389" s="112" t="s">
        <v>242</v>
      </c>
      <c r="G389" s="129" t="s">
        <v>472</v>
      </c>
      <c r="H389" s="129" t="s">
        <v>43</v>
      </c>
      <c r="I389" s="130" t="s">
        <v>509</v>
      </c>
      <c r="J389" s="129" t="s">
        <v>610</v>
      </c>
      <c r="K389" s="121">
        <v>5.7</v>
      </c>
      <c r="L389" s="117">
        <f>VLOOKUP(H389,'Prijzenblad P2 - WadA'!$C$2:$H$9,6,FALSE)</f>
        <v>0</v>
      </c>
      <c r="M389" s="274">
        <v>1</v>
      </c>
      <c r="N389" s="116">
        <f t="shared" si="21"/>
        <v>0</v>
      </c>
      <c r="O389" s="2"/>
      <c r="P389" s="5"/>
      <c r="Q389" s="4"/>
    </row>
    <row r="390" spans="1:17" s="3" customFormat="1" ht="14.4" customHeight="1" outlineLevel="2">
      <c r="A390" s="110" t="s">
        <v>61</v>
      </c>
      <c r="B390" s="111" t="s">
        <v>460</v>
      </c>
      <c r="C390" s="111" t="s">
        <v>460</v>
      </c>
      <c r="D390" s="112" t="s">
        <v>461</v>
      </c>
      <c r="E390" s="112" t="s">
        <v>265</v>
      </c>
      <c r="F390" s="112" t="s">
        <v>242</v>
      </c>
      <c r="G390" s="129" t="s">
        <v>235</v>
      </c>
      <c r="H390" s="129" t="s">
        <v>41</v>
      </c>
      <c r="I390" s="130" t="s">
        <v>510</v>
      </c>
      <c r="J390" s="129" t="s">
        <v>198</v>
      </c>
      <c r="K390" s="121">
        <v>60.7</v>
      </c>
      <c r="L390" s="117">
        <f>VLOOKUP(H390,'Prijzenblad P2 - WadA'!$C$2:$H$9,6,FALSE)</f>
        <v>0</v>
      </c>
      <c r="M390" s="274">
        <v>1</v>
      </c>
      <c r="N390" s="116">
        <f t="shared" si="21"/>
        <v>0</v>
      </c>
      <c r="O390" s="2"/>
      <c r="P390" s="5"/>
      <c r="Q390" s="4"/>
    </row>
    <row r="391" spans="1:17" s="3" customFormat="1" ht="14.4" customHeight="1" outlineLevel="2">
      <c r="A391" s="110" t="s">
        <v>61</v>
      </c>
      <c r="B391" s="111" t="s">
        <v>460</v>
      </c>
      <c r="C391" s="111" t="s">
        <v>460</v>
      </c>
      <c r="D391" s="112" t="s">
        <v>461</v>
      </c>
      <c r="E391" s="112" t="s">
        <v>265</v>
      </c>
      <c r="F391" s="112" t="s">
        <v>242</v>
      </c>
      <c r="G391" s="129" t="s">
        <v>235</v>
      </c>
      <c r="H391" s="129" t="s">
        <v>41</v>
      </c>
      <c r="I391" s="130" t="s">
        <v>511</v>
      </c>
      <c r="J391" s="129" t="s">
        <v>198</v>
      </c>
      <c r="K391" s="121">
        <v>60.8</v>
      </c>
      <c r="L391" s="117">
        <f>VLOOKUP(H391,'Prijzenblad P2 - WadA'!$C$2:$H$9,6,FALSE)</f>
        <v>0</v>
      </c>
      <c r="M391" s="274">
        <v>1</v>
      </c>
      <c r="N391" s="116">
        <f t="shared" ref="N391:N427" si="22">IF(L391=0,0,M391*L391*K391)</f>
        <v>0</v>
      </c>
      <c r="O391" s="2"/>
      <c r="P391" s="5"/>
      <c r="Q391" s="4"/>
    </row>
    <row r="392" spans="1:17" s="3" customFormat="1" ht="14.4" customHeight="1" outlineLevel="2">
      <c r="A392" s="110" t="s">
        <v>61</v>
      </c>
      <c r="B392" s="111" t="s">
        <v>460</v>
      </c>
      <c r="C392" s="111" t="s">
        <v>460</v>
      </c>
      <c r="D392" s="112" t="s">
        <v>461</v>
      </c>
      <c r="E392" s="112" t="s">
        <v>265</v>
      </c>
      <c r="F392" s="112" t="s">
        <v>242</v>
      </c>
      <c r="G392" s="129" t="s">
        <v>472</v>
      </c>
      <c r="H392" s="129" t="s">
        <v>43</v>
      </c>
      <c r="I392" s="130" t="s">
        <v>512</v>
      </c>
      <c r="J392" s="129" t="s">
        <v>610</v>
      </c>
      <c r="K392" s="121">
        <v>5.9</v>
      </c>
      <c r="L392" s="117">
        <f>VLOOKUP(H392,'Prijzenblad P2 - WadA'!$C$2:$H$9,6,FALSE)</f>
        <v>0</v>
      </c>
      <c r="M392" s="274">
        <v>1</v>
      </c>
      <c r="N392" s="116">
        <f t="shared" si="22"/>
        <v>0</v>
      </c>
      <c r="O392" s="2"/>
      <c r="P392" s="5"/>
      <c r="Q392" s="4"/>
    </row>
    <row r="393" spans="1:17" s="3" customFormat="1" ht="14.4" customHeight="1" outlineLevel="2">
      <c r="A393" s="110" t="s">
        <v>61</v>
      </c>
      <c r="B393" s="111" t="s">
        <v>460</v>
      </c>
      <c r="C393" s="111" t="s">
        <v>460</v>
      </c>
      <c r="D393" s="112" t="s">
        <v>461</v>
      </c>
      <c r="E393" s="112" t="s">
        <v>265</v>
      </c>
      <c r="F393" s="112" t="s">
        <v>242</v>
      </c>
      <c r="G393" s="129" t="s">
        <v>472</v>
      </c>
      <c r="H393" s="129" t="s">
        <v>43</v>
      </c>
      <c r="I393" s="130" t="s">
        <v>513</v>
      </c>
      <c r="J393" s="129" t="s">
        <v>610</v>
      </c>
      <c r="K393" s="121">
        <v>5.9</v>
      </c>
      <c r="L393" s="117">
        <f>VLOOKUP(H393,'Prijzenblad P2 - WadA'!$C$2:$H$9,6,FALSE)</f>
        <v>0</v>
      </c>
      <c r="M393" s="274">
        <v>1</v>
      </c>
      <c r="N393" s="116">
        <f t="shared" si="22"/>
        <v>0</v>
      </c>
      <c r="O393" s="2"/>
      <c r="P393" s="5"/>
      <c r="Q393" s="4"/>
    </row>
    <row r="394" spans="1:17" s="3" customFormat="1" ht="15" customHeight="1" outlineLevel="2">
      <c r="A394" s="110" t="s">
        <v>61</v>
      </c>
      <c r="B394" s="111" t="s">
        <v>460</v>
      </c>
      <c r="C394" s="111" t="s">
        <v>460</v>
      </c>
      <c r="D394" s="112" t="s">
        <v>461</v>
      </c>
      <c r="E394" s="112" t="s">
        <v>265</v>
      </c>
      <c r="F394" s="112" t="s">
        <v>242</v>
      </c>
      <c r="G394" s="129" t="s">
        <v>235</v>
      </c>
      <c r="H394" s="129" t="s">
        <v>41</v>
      </c>
      <c r="I394" s="130" t="s">
        <v>514</v>
      </c>
      <c r="J394" s="129" t="s">
        <v>198</v>
      </c>
      <c r="K394" s="121">
        <v>60.7</v>
      </c>
      <c r="L394" s="117">
        <f>VLOOKUP(H394,'Prijzenblad P2 - WadA'!$C$2:$H$9,6,FALSE)</f>
        <v>0</v>
      </c>
      <c r="M394" s="274">
        <v>1</v>
      </c>
      <c r="N394" s="116">
        <f t="shared" si="22"/>
        <v>0</v>
      </c>
      <c r="O394" s="2"/>
      <c r="P394" s="5"/>
      <c r="Q394" s="4"/>
    </row>
    <row r="395" spans="1:17" s="3" customFormat="1" ht="14.4" customHeight="1" outlineLevel="2">
      <c r="A395" s="110" t="s">
        <v>61</v>
      </c>
      <c r="B395" s="111" t="s">
        <v>460</v>
      </c>
      <c r="C395" s="111" t="s">
        <v>460</v>
      </c>
      <c r="D395" s="112" t="s">
        <v>461</v>
      </c>
      <c r="E395" s="112" t="s">
        <v>265</v>
      </c>
      <c r="F395" s="112" t="s">
        <v>242</v>
      </c>
      <c r="G395" s="129" t="s">
        <v>235</v>
      </c>
      <c r="H395" s="129" t="s">
        <v>41</v>
      </c>
      <c r="I395" s="130" t="s">
        <v>515</v>
      </c>
      <c r="J395" s="129" t="s">
        <v>198</v>
      </c>
      <c r="K395" s="121">
        <v>60.7</v>
      </c>
      <c r="L395" s="117">
        <f>VLOOKUP(H395,'Prijzenblad P2 - WadA'!$C$2:$H$9,6,FALSE)</f>
        <v>0</v>
      </c>
      <c r="M395" s="274">
        <v>1</v>
      </c>
      <c r="N395" s="116">
        <f t="shared" si="22"/>
        <v>0</v>
      </c>
      <c r="O395" s="2"/>
      <c r="P395" s="5"/>
      <c r="Q395" s="4"/>
    </row>
    <row r="396" spans="1:17" s="3" customFormat="1" ht="14.4" customHeight="1" outlineLevel="2">
      <c r="A396" s="110" t="s">
        <v>61</v>
      </c>
      <c r="B396" s="111" t="s">
        <v>460</v>
      </c>
      <c r="C396" s="111" t="s">
        <v>460</v>
      </c>
      <c r="D396" s="112" t="s">
        <v>461</v>
      </c>
      <c r="E396" s="112" t="s">
        <v>265</v>
      </c>
      <c r="F396" s="112" t="s">
        <v>242</v>
      </c>
      <c r="G396" s="129" t="s">
        <v>472</v>
      </c>
      <c r="H396" s="129" t="s">
        <v>43</v>
      </c>
      <c r="I396" s="130" t="s">
        <v>516</v>
      </c>
      <c r="J396" s="129" t="s">
        <v>610</v>
      </c>
      <c r="K396" s="121">
        <v>5.9</v>
      </c>
      <c r="L396" s="117">
        <f>VLOOKUP(H396,'Prijzenblad P2 - WadA'!$C$2:$H$9,6,FALSE)</f>
        <v>0</v>
      </c>
      <c r="M396" s="274">
        <v>1</v>
      </c>
      <c r="N396" s="116">
        <f t="shared" si="22"/>
        <v>0</v>
      </c>
      <c r="O396" s="2"/>
      <c r="P396" s="5"/>
      <c r="Q396" s="4"/>
    </row>
    <row r="397" spans="1:17" s="3" customFormat="1" ht="14.4" customHeight="1" outlineLevel="2">
      <c r="A397" s="110" t="s">
        <v>61</v>
      </c>
      <c r="B397" s="111" t="s">
        <v>460</v>
      </c>
      <c r="C397" s="111" t="s">
        <v>460</v>
      </c>
      <c r="D397" s="112" t="s">
        <v>461</v>
      </c>
      <c r="E397" s="112" t="s">
        <v>265</v>
      </c>
      <c r="F397" s="112" t="s">
        <v>242</v>
      </c>
      <c r="G397" s="129" t="s">
        <v>472</v>
      </c>
      <c r="H397" s="129" t="s">
        <v>43</v>
      </c>
      <c r="I397" s="130" t="s">
        <v>517</v>
      </c>
      <c r="J397" s="129" t="s">
        <v>610</v>
      </c>
      <c r="K397" s="121">
        <v>5.9</v>
      </c>
      <c r="L397" s="117">
        <f>VLOOKUP(H397,'Prijzenblad P2 - WadA'!$C$2:$H$9,6,FALSE)</f>
        <v>0</v>
      </c>
      <c r="M397" s="274">
        <v>1</v>
      </c>
      <c r="N397" s="116">
        <f t="shared" si="22"/>
        <v>0</v>
      </c>
      <c r="O397" s="2"/>
      <c r="P397" s="5"/>
      <c r="Q397" s="4"/>
    </row>
    <row r="398" spans="1:17" s="3" customFormat="1" ht="14.4" customHeight="1" outlineLevel="2">
      <c r="A398" s="110" t="s">
        <v>61</v>
      </c>
      <c r="B398" s="111" t="s">
        <v>460</v>
      </c>
      <c r="C398" s="111" t="s">
        <v>460</v>
      </c>
      <c r="D398" s="112" t="s">
        <v>461</v>
      </c>
      <c r="E398" s="112" t="s">
        <v>265</v>
      </c>
      <c r="F398" s="112" t="s">
        <v>242</v>
      </c>
      <c r="G398" s="129" t="s">
        <v>235</v>
      </c>
      <c r="H398" s="129" t="s">
        <v>41</v>
      </c>
      <c r="I398" s="130" t="s">
        <v>518</v>
      </c>
      <c r="J398" s="129" t="s">
        <v>198</v>
      </c>
      <c r="K398" s="121">
        <v>60.7</v>
      </c>
      <c r="L398" s="117">
        <f>VLOOKUP(H398,'Prijzenblad P2 - WadA'!$C$2:$H$9,6,FALSE)</f>
        <v>0</v>
      </c>
      <c r="M398" s="274">
        <v>1</v>
      </c>
      <c r="N398" s="116">
        <f t="shared" si="22"/>
        <v>0</v>
      </c>
      <c r="O398" s="2"/>
      <c r="P398" s="5"/>
      <c r="Q398" s="4"/>
    </row>
    <row r="399" spans="1:17" s="3" customFormat="1" ht="14.4" customHeight="1" outlineLevel="2">
      <c r="A399" s="110" t="s">
        <v>61</v>
      </c>
      <c r="B399" s="111" t="s">
        <v>460</v>
      </c>
      <c r="C399" s="111" t="s">
        <v>460</v>
      </c>
      <c r="D399" s="112" t="s">
        <v>461</v>
      </c>
      <c r="E399" s="112" t="s">
        <v>265</v>
      </c>
      <c r="F399" s="112" t="s">
        <v>242</v>
      </c>
      <c r="G399" s="129" t="s">
        <v>235</v>
      </c>
      <c r="H399" s="129" t="s">
        <v>41</v>
      </c>
      <c r="I399" s="130" t="s">
        <v>519</v>
      </c>
      <c r="J399" s="129" t="s">
        <v>198</v>
      </c>
      <c r="K399" s="121">
        <v>60.7</v>
      </c>
      <c r="L399" s="117">
        <f>VLOOKUP(H399,'Prijzenblad P2 - WadA'!$C$2:$H$9,6,FALSE)</f>
        <v>0</v>
      </c>
      <c r="M399" s="274">
        <v>1</v>
      </c>
      <c r="N399" s="116">
        <f t="shared" si="22"/>
        <v>0</v>
      </c>
      <c r="O399" s="2"/>
      <c r="P399" s="5"/>
      <c r="Q399" s="4"/>
    </row>
    <row r="400" spans="1:17" s="3" customFormat="1" ht="14.4" customHeight="1" outlineLevel="2">
      <c r="A400" s="110" t="s">
        <v>61</v>
      </c>
      <c r="B400" s="111" t="s">
        <v>460</v>
      </c>
      <c r="C400" s="111" t="s">
        <v>460</v>
      </c>
      <c r="D400" s="112" t="s">
        <v>461</v>
      </c>
      <c r="E400" s="112" t="s">
        <v>265</v>
      </c>
      <c r="F400" s="112" t="s">
        <v>242</v>
      </c>
      <c r="G400" s="129" t="s">
        <v>506</v>
      </c>
      <c r="H400" s="129" t="s">
        <v>43</v>
      </c>
      <c r="I400" s="130" t="s">
        <v>520</v>
      </c>
      <c r="J400" s="129" t="s">
        <v>610</v>
      </c>
      <c r="K400" s="121">
        <v>5.9</v>
      </c>
      <c r="L400" s="117">
        <f>VLOOKUP(H400,'Prijzenblad P2 - WadA'!$C$2:$H$9,6,FALSE)</f>
        <v>0</v>
      </c>
      <c r="M400" s="274">
        <v>1</v>
      </c>
      <c r="N400" s="116">
        <f t="shared" si="22"/>
        <v>0</v>
      </c>
      <c r="O400" s="2"/>
      <c r="P400" s="5"/>
      <c r="Q400" s="4"/>
    </row>
    <row r="401" spans="1:17" s="3" customFormat="1" ht="14.4" customHeight="1" outlineLevel="2">
      <c r="A401" s="110" t="s">
        <v>61</v>
      </c>
      <c r="B401" s="111" t="s">
        <v>460</v>
      </c>
      <c r="C401" s="111" t="s">
        <v>460</v>
      </c>
      <c r="D401" s="112" t="s">
        <v>461</v>
      </c>
      <c r="E401" s="112" t="s">
        <v>265</v>
      </c>
      <c r="F401" s="112" t="s">
        <v>242</v>
      </c>
      <c r="G401" s="129" t="s">
        <v>506</v>
      </c>
      <c r="H401" s="129" t="s">
        <v>43</v>
      </c>
      <c r="I401" s="130" t="s">
        <v>521</v>
      </c>
      <c r="J401" s="129" t="s">
        <v>610</v>
      </c>
      <c r="K401" s="121">
        <v>5.9</v>
      </c>
      <c r="L401" s="117">
        <f>VLOOKUP(H401,'Prijzenblad P2 - WadA'!$C$2:$H$9,6,FALSE)</f>
        <v>0</v>
      </c>
      <c r="M401" s="274">
        <v>1</v>
      </c>
      <c r="N401" s="116">
        <f t="shared" si="22"/>
        <v>0</v>
      </c>
      <c r="O401" s="2"/>
      <c r="P401" s="5"/>
      <c r="Q401" s="4"/>
    </row>
    <row r="402" spans="1:17" s="3" customFormat="1" ht="14.4" customHeight="1" outlineLevel="2">
      <c r="A402" s="110" t="s">
        <v>61</v>
      </c>
      <c r="B402" s="111" t="s">
        <v>460</v>
      </c>
      <c r="C402" s="111" t="s">
        <v>460</v>
      </c>
      <c r="D402" s="112" t="s">
        <v>461</v>
      </c>
      <c r="E402" s="112" t="s">
        <v>265</v>
      </c>
      <c r="F402" s="112" t="s">
        <v>242</v>
      </c>
      <c r="G402" s="129" t="s">
        <v>235</v>
      </c>
      <c r="H402" s="129" t="s">
        <v>41</v>
      </c>
      <c r="I402" s="130" t="s">
        <v>522</v>
      </c>
      <c r="J402" s="129" t="s">
        <v>198</v>
      </c>
      <c r="K402" s="121">
        <v>60.8</v>
      </c>
      <c r="L402" s="117">
        <f>VLOOKUP(H402,'Prijzenblad P2 - WadA'!$C$2:$H$9,6,FALSE)</f>
        <v>0</v>
      </c>
      <c r="M402" s="274">
        <v>1</v>
      </c>
      <c r="N402" s="116">
        <f t="shared" si="22"/>
        <v>0</v>
      </c>
      <c r="O402" s="2"/>
      <c r="P402" s="5"/>
      <c r="Q402" s="4"/>
    </row>
    <row r="403" spans="1:17" s="3" customFormat="1" ht="14.4" customHeight="1" outlineLevel="2">
      <c r="A403" s="110" t="s">
        <v>61</v>
      </c>
      <c r="B403" s="111" t="s">
        <v>460</v>
      </c>
      <c r="C403" s="111" t="s">
        <v>460</v>
      </c>
      <c r="D403" s="112" t="s">
        <v>461</v>
      </c>
      <c r="E403" s="112" t="s">
        <v>265</v>
      </c>
      <c r="F403" s="112" t="s">
        <v>242</v>
      </c>
      <c r="G403" s="129" t="s">
        <v>235</v>
      </c>
      <c r="H403" s="129" t="s">
        <v>41</v>
      </c>
      <c r="I403" s="130" t="s">
        <v>523</v>
      </c>
      <c r="J403" s="129" t="s">
        <v>198</v>
      </c>
      <c r="K403" s="121">
        <v>58.2</v>
      </c>
      <c r="L403" s="117">
        <f>VLOOKUP(H403,'Prijzenblad P2 - WadA'!$C$2:$H$9,6,FALSE)</f>
        <v>0</v>
      </c>
      <c r="M403" s="274">
        <v>1</v>
      </c>
      <c r="N403" s="116">
        <f t="shared" si="22"/>
        <v>0</v>
      </c>
      <c r="O403" s="2"/>
      <c r="P403" s="5"/>
      <c r="Q403" s="4"/>
    </row>
    <row r="404" spans="1:17" s="3" customFormat="1" ht="14.4" customHeight="1" outlineLevel="2">
      <c r="A404" s="110" t="s">
        <v>61</v>
      </c>
      <c r="B404" s="111" t="s">
        <v>460</v>
      </c>
      <c r="C404" s="111" t="s">
        <v>460</v>
      </c>
      <c r="D404" s="112" t="s">
        <v>461</v>
      </c>
      <c r="E404" s="112" t="s">
        <v>265</v>
      </c>
      <c r="F404" s="112" t="s">
        <v>242</v>
      </c>
      <c r="G404" s="129" t="s">
        <v>114</v>
      </c>
      <c r="H404" s="129" t="s">
        <v>47</v>
      </c>
      <c r="I404" s="130" t="s">
        <v>524</v>
      </c>
      <c r="J404" s="129" t="s">
        <v>1179</v>
      </c>
      <c r="K404" s="121">
        <v>0</v>
      </c>
      <c r="L404" s="117">
        <f>VLOOKUP(H404,'Prijzenblad P2 - WadA'!$C$2:$H$9,6,FALSE)</f>
        <v>0</v>
      </c>
      <c r="M404" s="274">
        <v>1</v>
      </c>
      <c r="N404" s="116">
        <f t="shared" si="22"/>
        <v>0</v>
      </c>
      <c r="O404" s="2"/>
      <c r="P404" s="5"/>
      <c r="Q404" s="4"/>
    </row>
    <row r="405" spans="1:17" s="3" customFormat="1" ht="14.4" customHeight="1" outlineLevel="2">
      <c r="A405" s="110" t="s">
        <v>61</v>
      </c>
      <c r="B405" s="111" t="s">
        <v>460</v>
      </c>
      <c r="C405" s="111" t="s">
        <v>460</v>
      </c>
      <c r="D405" s="112" t="s">
        <v>461</v>
      </c>
      <c r="E405" s="112" t="s">
        <v>265</v>
      </c>
      <c r="F405" s="112" t="s">
        <v>242</v>
      </c>
      <c r="G405" s="129" t="s">
        <v>235</v>
      </c>
      <c r="H405" s="129" t="s">
        <v>41</v>
      </c>
      <c r="I405" s="130" t="s">
        <v>525</v>
      </c>
      <c r="J405" s="129" t="s">
        <v>198</v>
      </c>
      <c r="K405" s="121">
        <v>61.6</v>
      </c>
      <c r="L405" s="117">
        <f>VLOOKUP(H405,'Prijzenblad P2 - WadA'!$C$2:$H$9,6,FALSE)</f>
        <v>0</v>
      </c>
      <c r="M405" s="274">
        <v>1</v>
      </c>
      <c r="N405" s="116">
        <f t="shared" si="22"/>
        <v>0</v>
      </c>
      <c r="O405" s="2"/>
      <c r="P405" s="5"/>
      <c r="Q405" s="4"/>
    </row>
    <row r="406" spans="1:17" s="3" customFormat="1" ht="14.4" customHeight="1" outlineLevel="2">
      <c r="A406" s="110" t="s">
        <v>61</v>
      </c>
      <c r="B406" s="111" t="s">
        <v>460</v>
      </c>
      <c r="C406" s="111" t="s">
        <v>460</v>
      </c>
      <c r="D406" s="112" t="s">
        <v>461</v>
      </c>
      <c r="E406" s="112" t="s">
        <v>265</v>
      </c>
      <c r="F406" s="112" t="s">
        <v>242</v>
      </c>
      <c r="G406" s="129" t="s">
        <v>80</v>
      </c>
      <c r="H406" s="129" t="s">
        <v>44</v>
      </c>
      <c r="I406" s="130" t="s">
        <v>526</v>
      </c>
      <c r="J406" s="129" t="s">
        <v>198</v>
      </c>
      <c r="K406" s="121">
        <v>7.5</v>
      </c>
      <c r="L406" s="117">
        <f>VLOOKUP(H406,'Prijzenblad P2 - WadA'!$C$2:$H$9,6,FALSE)</f>
        <v>0</v>
      </c>
      <c r="M406" s="274">
        <v>1</v>
      </c>
      <c r="N406" s="116">
        <f t="shared" si="22"/>
        <v>0</v>
      </c>
      <c r="O406" s="2"/>
      <c r="P406" s="5"/>
      <c r="Q406" s="4"/>
    </row>
    <row r="407" spans="1:17" s="3" customFormat="1" ht="14.4" customHeight="1" outlineLevel="2">
      <c r="A407" s="110" t="s">
        <v>61</v>
      </c>
      <c r="B407" s="111" t="s">
        <v>460</v>
      </c>
      <c r="C407" s="111" t="s">
        <v>460</v>
      </c>
      <c r="D407" s="112" t="s">
        <v>461</v>
      </c>
      <c r="E407" s="112" t="s">
        <v>265</v>
      </c>
      <c r="F407" s="112" t="s">
        <v>242</v>
      </c>
      <c r="G407" s="129" t="s">
        <v>109</v>
      </c>
      <c r="H407" s="129" t="s">
        <v>44</v>
      </c>
      <c r="I407" s="130" t="s">
        <v>527</v>
      </c>
      <c r="J407" s="129" t="s">
        <v>198</v>
      </c>
      <c r="K407" s="121">
        <v>18.54</v>
      </c>
      <c r="L407" s="117">
        <f>VLOOKUP(H407,'Prijzenblad P2 - WadA'!$C$2:$H$9,6,FALSE)</f>
        <v>0</v>
      </c>
      <c r="M407" s="274">
        <v>1</v>
      </c>
      <c r="N407" s="116">
        <f t="shared" si="22"/>
        <v>0</v>
      </c>
      <c r="O407" s="2"/>
      <c r="P407" s="5"/>
      <c r="Q407" s="4"/>
    </row>
    <row r="408" spans="1:17" s="3" customFormat="1" ht="14.4" customHeight="1" outlineLevel="2">
      <c r="A408" s="110" t="s">
        <v>61</v>
      </c>
      <c r="B408" s="111" t="s">
        <v>460</v>
      </c>
      <c r="C408" s="111" t="s">
        <v>460</v>
      </c>
      <c r="D408" s="112" t="s">
        <v>461</v>
      </c>
      <c r="E408" s="112" t="s">
        <v>265</v>
      </c>
      <c r="F408" s="112" t="s">
        <v>242</v>
      </c>
      <c r="G408" s="129" t="s">
        <v>109</v>
      </c>
      <c r="H408" s="129" t="s">
        <v>44</v>
      </c>
      <c r="I408" s="130" t="s">
        <v>528</v>
      </c>
      <c r="J408" s="129" t="s">
        <v>198</v>
      </c>
      <c r="K408" s="121">
        <f>SUM(19.22+12+10.6+32.59+5.05)</f>
        <v>79.459999999999994</v>
      </c>
      <c r="L408" s="117">
        <f>VLOOKUP(H408,'Prijzenblad P2 - WadA'!$C$2:$H$9,6,FALSE)</f>
        <v>0</v>
      </c>
      <c r="M408" s="274">
        <v>1</v>
      </c>
      <c r="N408" s="116">
        <f t="shared" si="22"/>
        <v>0</v>
      </c>
      <c r="O408" s="2"/>
      <c r="P408" s="5"/>
      <c r="Q408" s="4"/>
    </row>
    <row r="409" spans="1:17" s="3" customFormat="1" ht="14.4" customHeight="1" outlineLevel="2">
      <c r="A409" s="110" t="s">
        <v>61</v>
      </c>
      <c r="B409" s="111" t="s">
        <v>460</v>
      </c>
      <c r="C409" s="111" t="s">
        <v>460</v>
      </c>
      <c r="D409" s="112" t="s">
        <v>461</v>
      </c>
      <c r="E409" s="112" t="s">
        <v>265</v>
      </c>
      <c r="F409" s="112" t="s">
        <v>242</v>
      </c>
      <c r="G409" s="129" t="s">
        <v>252</v>
      </c>
      <c r="H409" s="129" t="s">
        <v>44</v>
      </c>
      <c r="I409" s="130" t="s">
        <v>529</v>
      </c>
      <c r="J409" s="129" t="s">
        <v>198</v>
      </c>
      <c r="K409" s="121">
        <v>4.0599999999999996</v>
      </c>
      <c r="L409" s="117">
        <f>VLOOKUP(H409,'Prijzenblad P2 - WadA'!$C$2:$H$9,6,FALSE)</f>
        <v>0</v>
      </c>
      <c r="M409" s="274">
        <v>1</v>
      </c>
      <c r="N409" s="116">
        <f t="shared" si="22"/>
        <v>0</v>
      </c>
      <c r="O409" s="2"/>
      <c r="P409" s="5"/>
      <c r="Q409" s="4"/>
    </row>
    <row r="410" spans="1:17" s="3" customFormat="1" ht="14.4" customHeight="1" outlineLevel="2">
      <c r="A410" s="110" t="s">
        <v>61</v>
      </c>
      <c r="B410" s="111" t="s">
        <v>460</v>
      </c>
      <c r="C410" s="111" t="s">
        <v>460</v>
      </c>
      <c r="D410" s="112" t="s">
        <v>461</v>
      </c>
      <c r="E410" s="112" t="s">
        <v>265</v>
      </c>
      <c r="F410" s="112" t="s">
        <v>242</v>
      </c>
      <c r="G410" s="129" t="s">
        <v>86</v>
      </c>
      <c r="H410" s="129" t="s">
        <v>43</v>
      </c>
      <c r="I410" s="130" t="s">
        <v>530</v>
      </c>
      <c r="J410" s="129" t="s">
        <v>610</v>
      </c>
      <c r="K410" s="121">
        <v>1.72</v>
      </c>
      <c r="L410" s="117">
        <f>VLOOKUP(H410,'Prijzenblad P2 - WadA'!$C$2:$H$9,6,FALSE)</f>
        <v>0</v>
      </c>
      <c r="M410" s="274">
        <v>1</v>
      </c>
      <c r="N410" s="116">
        <f t="shared" si="22"/>
        <v>0</v>
      </c>
      <c r="O410" s="2"/>
      <c r="P410" s="5"/>
      <c r="Q410" s="4"/>
    </row>
    <row r="411" spans="1:17" s="3" customFormat="1" ht="14.4" customHeight="1" outlineLevel="2">
      <c r="A411" s="110" t="s">
        <v>61</v>
      </c>
      <c r="B411" s="111" t="s">
        <v>460</v>
      </c>
      <c r="C411" s="111" t="s">
        <v>460</v>
      </c>
      <c r="D411" s="112" t="s">
        <v>461</v>
      </c>
      <c r="E411" s="112" t="s">
        <v>265</v>
      </c>
      <c r="F411" s="112" t="s">
        <v>242</v>
      </c>
      <c r="G411" s="129" t="s">
        <v>111</v>
      </c>
      <c r="H411" s="129" t="s">
        <v>40</v>
      </c>
      <c r="I411" s="130" t="s">
        <v>531</v>
      </c>
      <c r="J411" s="129" t="s">
        <v>198</v>
      </c>
      <c r="K411" s="121">
        <v>14.7</v>
      </c>
      <c r="L411" s="117">
        <f>VLOOKUP(H411,'Prijzenblad P2 - WadA'!$C$2:$H$9,6,FALSE)</f>
        <v>0</v>
      </c>
      <c r="M411" s="274">
        <v>1</v>
      </c>
      <c r="N411" s="116">
        <f t="shared" si="22"/>
        <v>0</v>
      </c>
      <c r="O411" s="2"/>
      <c r="P411" s="5"/>
      <c r="Q411" s="4"/>
    </row>
    <row r="412" spans="1:17" s="3" customFormat="1" ht="14.4" customHeight="1" outlineLevel="2">
      <c r="A412" s="110" t="s">
        <v>61</v>
      </c>
      <c r="B412" s="111" t="s">
        <v>460</v>
      </c>
      <c r="C412" s="111" t="s">
        <v>460</v>
      </c>
      <c r="D412" s="112" t="s">
        <v>461</v>
      </c>
      <c r="E412" s="112" t="s">
        <v>265</v>
      </c>
      <c r="F412" s="112" t="s">
        <v>242</v>
      </c>
      <c r="G412" s="129" t="s">
        <v>506</v>
      </c>
      <c r="H412" s="129" t="s">
        <v>43</v>
      </c>
      <c r="I412" s="130" t="s">
        <v>532</v>
      </c>
      <c r="J412" s="129" t="s">
        <v>610</v>
      </c>
      <c r="K412" s="121">
        <v>4.8</v>
      </c>
      <c r="L412" s="117">
        <f>VLOOKUP(H412,'Prijzenblad P2 - WadA'!$C$2:$H$9,6,FALSE)</f>
        <v>0</v>
      </c>
      <c r="M412" s="274">
        <v>1</v>
      </c>
      <c r="N412" s="116">
        <f t="shared" si="22"/>
        <v>0</v>
      </c>
      <c r="O412" s="2"/>
      <c r="P412" s="5"/>
      <c r="Q412" s="4"/>
    </row>
    <row r="413" spans="1:17" s="3" customFormat="1" ht="14.4" customHeight="1" outlineLevel="2">
      <c r="A413" s="110" t="s">
        <v>61</v>
      </c>
      <c r="B413" s="111" t="s">
        <v>460</v>
      </c>
      <c r="C413" s="111" t="s">
        <v>460</v>
      </c>
      <c r="D413" s="112" t="s">
        <v>461</v>
      </c>
      <c r="E413" s="112" t="s">
        <v>265</v>
      </c>
      <c r="F413" s="112" t="s">
        <v>242</v>
      </c>
      <c r="G413" s="129" t="s">
        <v>472</v>
      </c>
      <c r="H413" s="129" t="s">
        <v>43</v>
      </c>
      <c r="I413" s="130" t="s">
        <v>533</v>
      </c>
      <c r="J413" s="129" t="s">
        <v>610</v>
      </c>
      <c r="K413" s="121">
        <v>4.8</v>
      </c>
      <c r="L413" s="117">
        <f>VLOOKUP(H413,'Prijzenblad P2 - WadA'!$C$2:$H$9,6,FALSE)</f>
        <v>0</v>
      </c>
      <c r="M413" s="274">
        <v>1</v>
      </c>
      <c r="N413" s="116">
        <f t="shared" si="22"/>
        <v>0</v>
      </c>
      <c r="O413" s="2"/>
      <c r="P413" s="5"/>
      <c r="Q413" s="4"/>
    </row>
    <row r="414" spans="1:17" s="3" customFormat="1" ht="14.4" customHeight="1" outlineLevel="2">
      <c r="A414" s="110" t="s">
        <v>61</v>
      </c>
      <c r="B414" s="111" t="s">
        <v>460</v>
      </c>
      <c r="C414" s="111" t="s">
        <v>460</v>
      </c>
      <c r="D414" s="129" t="s">
        <v>461</v>
      </c>
      <c r="E414" s="129" t="s">
        <v>265</v>
      </c>
      <c r="F414" s="129" t="s">
        <v>242</v>
      </c>
      <c r="G414" s="129" t="s">
        <v>223</v>
      </c>
      <c r="H414" s="129" t="s">
        <v>44</v>
      </c>
      <c r="I414" s="130" t="s">
        <v>534</v>
      </c>
      <c r="J414" s="129" t="s">
        <v>1206</v>
      </c>
      <c r="K414" s="121">
        <v>15</v>
      </c>
      <c r="L414" s="465">
        <f>VLOOKUP(H414,'Prijzenblad P2 - WadA'!$C$2:$H$9,6,FALSE)</f>
        <v>0</v>
      </c>
      <c r="M414" s="466">
        <v>1</v>
      </c>
      <c r="N414" s="467">
        <f t="shared" si="22"/>
        <v>0</v>
      </c>
      <c r="O414" s="2"/>
      <c r="P414" s="5"/>
      <c r="Q414" s="4"/>
    </row>
    <row r="415" spans="1:17" s="3" customFormat="1" ht="15" customHeight="1" outlineLevel="2">
      <c r="A415" s="110" t="s">
        <v>61</v>
      </c>
      <c r="B415" s="111" t="s">
        <v>460</v>
      </c>
      <c r="C415" s="111" t="s">
        <v>460</v>
      </c>
      <c r="D415" s="112" t="s">
        <v>461</v>
      </c>
      <c r="E415" s="112" t="s">
        <v>265</v>
      </c>
      <c r="F415" s="112" t="s">
        <v>242</v>
      </c>
      <c r="G415" s="129" t="s">
        <v>235</v>
      </c>
      <c r="H415" s="129" t="s">
        <v>41</v>
      </c>
      <c r="I415" s="130" t="s">
        <v>535</v>
      </c>
      <c r="J415" s="129" t="s">
        <v>198</v>
      </c>
      <c r="K415" s="121">
        <v>55.9</v>
      </c>
      <c r="L415" s="117">
        <f>VLOOKUP(H415,'Prijzenblad P2 - WadA'!$C$2:$H$9,6,FALSE)</f>
        <v>0</v>
      </c>
      <c r="M415" s="274">
        <v>1</v>
      </c>
      <c r="N415" s="116">
        <f t="shared" si="22"/>
        <v>0</v>
      </c>
      <c r="O415" s="2"/>
      <c r="P415" s="5"/>
      <c r="Q415" s="4"/>
    </row>
    <row r="416" spans="1:17" s="3" customFormat="1" ht="14.4" customHeight="1" outlineLevel="2">
      <c r="A416" s="110" t="s">
        <v>61</v>
      </c>
      <c r="B416" s="111" t="s">
        <v>460</v>
      </c>
      <c r="C416" s="111" t="s">
        <v>460</v>
      </c>
      <c r="D416" s="112" t="s">
        <v>461</v>
      </c>
      <c r="E416" s="112" t="s">
        <v>265</v>
      </c>
      <c r="F416" s="112" t="s">
        <v>242</v>
      </c>
      <c r="G416" s="129" t="s">
        <v>235</v>
      </c>
      <c r="H416" s="129" t="s">
        <v>41</v>
      </c>
      <c r="I416" s="130" t="s">
        <v>536</v>
      </c>
      <c r="J416" s="129" t="s">
        <v>198</v>
      </c>
      <c r="K416" s="121">
        <v>55.6</v>
      </c>
      <c r="L416" s="117">
        <f>VLOOKUP(H416,'Prijzenblad P2 - WadA'!$C$2:$H$9,6,FALSE)</f>
        <v>0</v>
      </c>
      <c r="M416" s="274">
        <v>1</v>
      </c>
      <c r="N416" s="116">
        <f t="shared" si="22"/>
        <v>0</v>
      </c>
      <c r="O416" s="2"/>
      <c r="P416" s="5"/>
      <c r="Q416" s="4"/>
    </row>
    <row r="417" spans="1:17" s="3" customFormat="1" ht="14.4" customHeight="1" outlineLevel="2">
      <c r="A417" s="110" t="s">
        <v>61</v>
      </c>
      <c r="B417" s="111" t="s">
        <v>460</v>
      </c>
      <c r="C417" s="111" t="s">
        <v>460</v>
      </c>
      <c r="D417" s="112" t="s">
        <v>461</v>
      </c>
      <c r="E417" s="112" t="s">
        <v>265</v>
      </c>
      <c r="F417" s="112" t="s">
        <v>242</v>
      </c>
      <c r="G417" s="129" t="s">
        <v>498</v>
      </c>
      <c r="H417" s="129" t="s">
        <v>47</v>
      </c>
      <c r="I417" s="130" t="s">
        <v>537</v>
      </c>
      <c r="J417" s="129" t="s">
        <v>1179</v>
      </c>
      <c r="K417" s="121">
        <v>0</v>
      </c>
      <c r="L417" s="117">
        <f>VLOOKUP(H417,'Prijzenblad P2 - WadA'!$C$2:$H$9,6,FALSE)</f>
        <v>0</v>
      </c>
      <c r="M417" s="274">
        <v>1</v>
      </c>
      <c r="N417" s="116">
        <f t="shared" si="22"/>
        <v>0</v>
      </c>
      <c r="O417" s="2"/>
      <c r="P417" s="5"/>
      <c r="Q417" s="4"/>
    </row>
    <row r="418" spans="1:17" s="3" customFormat="1" ht="14.4" customHeight="1" outlineLevel="2">
      <c r="A418" s="110" t="s">
        <v>61</v>
      </c>
      <c r="B418" s="111" t="s">
        <v>460</v>
      </c>
      <c r="C418" s="111" t="s">
        <v>460</v>
      </c>
      <c r="D418" s="112" t="s">
        <v>461</v>
      </c>
      <c r="E418" s="112" t="s">
        <v>265</v>
      </c>
      <c r="F418" s="112" t="s">
        <v>242</v>
      </c>
      <c r="G418" s="129" t="s">
        <v>538</v>
      </c>
      <c r="H418" s="129" t="s">
        <v>47</v>
      </c>
      <c r="I418" s="130" t="s">
        <v>539</v>
      </c>
      <c r="J418" s="129" t="s">
        <v>1179</v>
      </c>
      <c r="K418" s="121">
        <v>13.3</v>
      </c>
      <c r="L418" s="117">
        <f>VLOOKUP(H418,'Prijzenblad P2 - WadA'!$C$2:$H$9,6,FALSE)</f>
        <v>0</v>
      </c>
      <c r="M418" s="274">
        <v>1</v>
      </c>
      <c r="N418" s="116">
        <f t="shared" si="22"/>
        <v>0</v>
      </c>
      <c r="O418" s="2"/>
      <c r="P418" s="5"/>
      <c r="Q418" s="4"/>
    </row>
    <row r="419" spans="1:17" s="3" customFormat="1" ht="14.4" customHeight="1" outlineLevel="2">
      <c r="A419" s="110" t="s">
        <v>61</v>
      </c>
      <c r="B419" s="111" t="s">
        <v>460</v>
      </c>
      <c r="C419" s="111" t="s">
        <v>460</v>
      </c>
      <c r="D419" s="112" t="s">
        <v>461</v>
      </c>
      <c r="E419" s="112" t="s">
        <v>265</v>
      </c>
      <c r="F419" s="112" t="s">
        <v>242</v>
      </c>
      <c r="G419" s="129" t="s">
        <v>235</v>
      </c>
      <c r="H419" s="129" t="s">
        <v>41</v>
      </c>
      <c r="I419" s="130" t="s">
        <v>540</v>
      </c>
      <c r="J419" s="129" t="s">
        <v>198</v>
      </c>
      <c r="K419" s="121">
        <v>55.6</v>
      </c>
      <c r="L419" s="117">
        <f>VLOOKUP(H419,'Prijzenblad P2 - WadA'!$C$2:$H$9,6,FALSE)</f>
        <v>0</v>
      </c>
      <c r="M419" s="274">
        <v>1</v>
      </c>
      <c r="N419" s="116">
        <f t="shared" si="22"/>
        <v>0</v>
      </c>
      <c r="O419" s="2"/>
      <c r="P419" s="5"/>
      <c r="Q419" s="4"/>
    </row>
    <row r="420" spans="1:17" s="3" customFormat="1" ht="14.4" customHeight="1" outlineLevel="2">
      <c r="A420" s="110" t="s">
        <v>61</v>
      </c>
      <c r="B420" s="111" t="s">
        <v>460</v>
      </c>
      <c r="C420" s="111" t="s">
        <v>460</v>
      </c>
      <c r="D420" s="112" t="s">
        <v>461</v>
      </c>
      <c r="E420" s="112" t="s">
        <v>265</v>
      </c>
      <c r="F420" s="112" t="s">
        <v>242</v>
      </c>
      <c r="G420" s="129" t="s">
        <v>235</v>
      </c>
      <c r="H420" s="129" t="s">
        <v>41</v>
      </c>
      <c r="I420" s="130" t="s">
        <v>541</v>
      </c>
      <c r="J420" s="129" t="s">
        <v>198</v>
      </c>
      <c r="K420" s="121">
        <v>60.3</v>
      </c>
      <c r="L420" s="117">
        <f>VLOOKUP(H420,'Prijzenblad P2 - WadA'!$C$2:$H$9,6,FALSE)</f>
        <v>0</v>
      </c>
      <c r="M420" s="274">
        <v>1</v>
      </c>
      <c r="N420" s="116">
        <f t="shared" si="22"/>
        <v>0</v>
      </c>
      <c r="O420" s="2"/>
      <c r="P420" s="5"/>
      <c r="Q420" s="4"/>
    </row>
    <row r="421" spans="1:17" s="3" customFormat="1" ht="14.4" customHeight="1" outlineLevel="2">
      <c r="A421" s="110" t="s">
        <v>61</v>
      </c>
      <c r="B421" s="111" t="s">
        <v>460</v>
      </c>
      <c r="C421" s="111" t="s">
        <v>460</v>
      </c>
      <c r="D421" s="112" t="s">
        <v>461</v>
      </c>
      <c r="E421" s="112" t="s">
        <v>265</v>
      </c>
      <c r="F421" s="112" t="s">
        <v>242</v>
      </c>
      <c r="G421" s="129" t="s">
        <v>542</v>
      </c>
      <c r="H421" s="129" t="s">
        <v>44</v>
      </c>
      <c r="I421" s="130" t="s">
        <v>543</v>
      </c>
      <c r="J421" s="129" t="s">
        <v>198</v>
      </c>
      <c r="K421" s="121">
        <v>4</v>
      </c>
      <c r="L421" s="117">
        <f>VLOOKUP(H421,'Prijzenblad P2 - WadA'!$C$2:$H$9,6,FALSE)</f>
        <v>0</v>
      </c>
      <c r="M421" s="274">
        <v>1</v>
      </c>
      <c r="N421" s="116">
        <f t="shared" si="22"/>
        <v>0</v>
      </c>
      <c r="O421" s="2"/>
      <c r="P421" s="5"/>
      <c r="Q421" s="4"/>
    </row>
    <row r="422" spans="1:17" s="3" customFormat="1" ht="14.4" customHeight="1" outlineLevel="2">
      <c r="A422" s="110" t="s">
        <v>61</v>
      </c>
      <c r="B422" s="111" t="s">
        <v>460</v>
      </c>
      <c r="C422" s="111" t="s">
        <v>460</v>
      </c>
      <c r="D422" s="112" t="s">
        <v>461</v>
      </c>
      <c r="E422" s="112" t="s">
        <v>265</v>
      </c>
      <c r="F422" s="112" t="s">
        <v>242</v>
      </c>
      <c r="G422" s="129" t="s">
        <v>235</v>
      </c>
      <c r="H422" s="129" t="s">
        <v>41</v>
      </c>
      <c r="I422" s="130" t="s">
        <v>544</v>
      </c>
      <c r="J422" s="129" t="s">
        <v>198</v>
      </c>
      <c r="K422" s="121">
        <v>60.4</v>
      </c>
      <c r="L422" s="117">
        <f>VLOOKUP(H422,'Prijzenblad P2 - WadA'!$C$2:$H$9,6,FALSE)</f>
        <v>0</v>
      </c>
      <c r="M422" s="274">
        <v>1</v>
      </c>
      <c r="N422" s="116">
        <f t="shared" si="22"/>
        <v>0</v>
      </c>
      <c r="O422" s="2"/>
      <c r="P422" s="5"/>
      <c r="Q422" s="4"/>
    </row>
    <row r="423" spans="1:17" s="3" customFormat="1" ht="14.4" customHeight="1" outlineLevel="2">
      <c r="A423" s="110" t="s">
        <v>61</v>
      </c>
      <c r="B423" s="111" t="s">
        <v>460</v>
      </c>
      <c r="C423" s="111" t="s">
        <v>460</v>
      </c>
      <c r="D423" s="112" t="s">
        <v>461</v>
      </c>
      <c r="E423" s="112" t="s">
        <v>265</v>
      </c>
      <c r="F423" s="112" t="s">
        <v>242</v>
      </c>
      <c r="G423" s="129" t="s">
        <v>114</v>
      </c>
      <c r="H423" s="129" t="s">
        <v>47</v>
      </c>
      <c r="I423" s="130" t="s">
        <v>545</v>
      </c>
      <c r="J423" s="129" t="s">
        <v>1207</v>
      </c>
      <c r="K423" s="121">
        <v>11.8</v>
      </c>
      <c r="L423" s="117">
        <f>VLOOKUP(H423,'Prijzenblad P2 - WadA'!$C$2:$H$9,6,FALSE)</f>
        <v>0</v>
      </c>
      <c r="M423" s="274">
        <v>1</v>
      </c>
      <c r="N423" s="116">
        <f>IF(L423=0,0,M423*L423*K423)</f>
        <v>0</v>
      </c>
      <c r="O423" s="2"/>
      <c r="P423" s="5"/>
      <c r="Q423" s="4"/>
    </row>
    <row r="424" spans="1:17" s="3" customFormat="1" ht="14.4" customHeight="1" outlineLevel="2">
      <c r="A424" s="110" t="s">
        <v>61</v>
      </c>
      <c r="B424" s="111" t="s">
        <v>460</v>
      </c>
      <c r="C424" s="111" t="s">
        <v>460</v>
      </c>
      <c r="D424" s="112" t="s">
        <v>461</v>
      </c>
      <c r="E424" s="112" t="s">
        <v>265</v>
      </c>
      <c r="F424" s="112" t="s">
        <v>242</v>
      </c>
      <c r="G424" s="129" t="s">
        <v>546</v>
      </c>
      <c r="H424" s="129" t="s">
        <v>40</v>
      </c>
      <c r="I424" s="130" t="s">
        <v>547</v>
      </c>
      <c r="J424" s="129" t="s">
        <v>166</v>
      </c>
      <c r="K424" s="121">
        <v>18.8</v>
      </c>
      <c r="L424" s="117">
        <f>VLOOKUP(H424,'Prijzenblad P2 - WadA'!$C$2:$H$9,6,FALSE)</f>
        <v>0</v>
      </c>
      <c r="M424" s="274">
        <v>1</v>
      </c>
      <c r="N424" s="116">
        <f t="shared" si="22"/>
        <v>0</v>
      </c>
      <c r="O424" s="2"/>
      <c r="P424" s="5"/>
      <c r="Q424" s="4"/>
    </row>
    <row r="425" spans="1:17" s="3" customFormat="1" ht="14.4" customHeight="1" outlineLevel="2">
      <c r="A425" s="110" t="s">
        <v>61</v>
      </c>
      <c r="B425" s="111" t="s">
        <v>460</v>
      </c>
      <c r="C425" s="111" t="s">
        <v>460</v>
      </c>
      <c r="D425" s="112" t="s">
        <v>461</v>
      </c>
      <c r="E425" s="112" t="s">
        <v>265</v>
      </c>
      <c r="F425" s="112" t="s">
        <v>242</v>
      </c>
      <c r="G425" s="129" t="s">
        <v>472</v>
      </c>
      <c r="H425" s="129" t="s">
        <v>43</v>
      </c>
      <c r="I425" s="130" t="s">
        <v>548</v>
      </c>
      <c r="J425" s="129" t="s">
        <v>610</v>
      </c>
      <c r="K425" s="121">
        <v>5.6</v>
      </c>
      <c r="L425" s="117">
        <f>VLOOKUP(H425,'Prijzenblad P2 - WadA'!$C$2:$H$9,6,FALSE)</f>
        <v>0</v>
      </c>
      <c r="M425" s="274">
        <v>1</v>
      </c>
      <c r="N425" s="116">
        <f t="shared" si="22"/>
        <v>0</v>
      </c>
      <c r="O425" s="2"/>
      <c r="P425" s="5"/>
      <c r="Q425" s="4"/>
    </row>
    <row r="426" spans="1:17" s="3" customFormat="1" ht="14.4" customHeight="1" outlineLevel="2">
      <c r="A426" s="110" t="s">
        <v>61</v>
      </c>
      <c r="B426" s="111" t="s">
        <v>460</v>
      </c>
      <c r="C426" s="111" t="s">
        <v>460</v>
      </c>
      <c r="D426" s="112" t="s">
        <v>461</v>
      </c>
      <c r="E426" s="112" t="s">
        <v>265</v>
      </c>
      <c r="F426" s="112" t="s">
        <v>242</v>
      </c>
      <c r="G426" s="129" t="s">
        <v>1208</v>
      </c>
      <c r="H426" s="129" t="s">
        <v>41</v>
      </c>
      <c r="I426" s="130" t="s">
        <v>549</v>
      </c>
      <c r="J426" s="129" t="s">
        <v>198</v>
      </c>
      <c r="K426" s="121">
        <v>63.2</v>
      </c>
      <c r="L426" s="117">
        <f>VLOOKUP(H426,'Prijzenblad P2 - WadA'!$C$2:$H$9,6,FALSE)</f>
        <v>0</v>
      </c>
      <c r="M426" s="274">
        <v>1</v>
      </c>
      <c r="N426" s="116">
        <f>IF(L426=0,0,M426*L426*K426)</f>
        <v>0</v>
      </c>
      <c r="O426" s="2"/>
      <c r="P426" s="5"/>
      <c r="Q426" s="4"/>
    </row>
    <row r="427" spans="1:17" s="3" customFormat="1" ht="14.4" customHeight="1" outlineLevel="2">
      <c r="A427" s="110" t="s">
        <v>61</v>
      </c>
      <c r="B427" s="111" t="s">
        <v>460</v>
      </c>
      <c r="C427" s="111" t="s">
        <v>460</v>
      </c>
      <c r="D427" s="112" t="s">
        <v>461</v>
      </c>
      <c r="E427" s="112" t="s">
        <v>265</v>
      </c>
      <c r="F427" s="129" t="s">
        <v>1216</v>
      </c>
      <c r="G427" s="129" t="s">
        <v>123</v>
      </c>
      <c r="H427" s="129" t="s">
        <v>41</v>
      </c>
      <c r="I427" s="130" t="s">
        <v>1217</v>
      </c>
      <c r="J427" s="129" t="s">
        <v>198</v>
      </c>
      <c r="K427" s="121">
        <v>55.9</v>
      </c>
      <c r="L427" s="117">
        <f>VLOOKUP(H427,'Prijzenblad P2 - WadA'!$C$2:$H$9,6,FALSE)</f>
        <v>0</v>
      </c>
      <c r="M427" s="274">
        <v>1</v>
      </c>
      <c r="N427" s="116">
        <f t="shared" si="22"/>
        <v>0</v>
      </c>
      <c r="O427" s="2"/>
      <c r="P427" s="5"/>
      <c r="Q427" s="4"/>
    </row>
    <row r="428" spans="1:17" s="3" customFormat="1" ht="14.4" customHeight="1" outlineLevel="2">
      <c r="A428" s="110" t="s">
        <v>61</v>
      </c>
      <c r="B428" s="111" t="s">
        <v>460</v>
      </c>
      <c r="C428" s="111" t="s">
        <v>460</v>
      </c>
      <c r="D428" s="112" t="s">
        <v>1214</v>
      </c>
      <c r="E428" s="112" t="s">
        <v>265</v>
      </c>
      <c r="F428" s="129" t="s">
        <v>1216</v>
      </c>
      <c r="G428" s="129" t="s">
        <v>92</v>
      </c>
      <c r="H428" s="129" t="s">
        <v>41</v>
      </c>
      <c r="I428" s="130" t="s">
        <v>1218</v>
      </c>
      <c r="J428" s="129" t="s">
        <v>198</v>
      </c>
      <c r="K428" s="121">
        <v>55.9</v>
      </c>
      <c r="L428" s="117">
        <f>VLOOKUP(H428,'Prijzenblad P2 - WadA'!$C$2:$H$9,6,FALSE)</f>
        <v>0</v>
      </c>
      <c r="M428" s="274">
        <v>1</v>
      </c>
      <c r="N428" s="116">
        <f t="shared" ref="N428:N430" si="23">IF(L428=0,0,M428*L428*K428)</f>
        <v>0</v>
      </c>
      <c r="O428" s="2"/>
      <c r="P428" s="5"/>
      <c r="Q428" s="4"/>
    </row>
    <row r="429" spans="1:17" s="3" customFormat="1" ht="14.4" customHeight="1" outlineLevel="2">
      <c r="A429" s="110" t="s">
        <v>61</v>
      </c>
      <c r="B429" s="111" t="s">
        <v>460</v>
      </c>
      <c r="C429" s="111" t="s">
        <v>460</v>
      </c>
      <c r="D429" s="112" t="s">
        <v>1215</v>
      </c>
      <c r="E429" s="112" t="s">
        <v>265</v>
      </c>
      <c r="F429" s="129" t="s">
        <v>1216</v>
      </c>
      <c r="G429" s="129" t="s">
        <v>472</v>
      </c>
      <c r="H429" s="129" t="s">
        <v>43</v>
      </c>
      <c r="I429" s="130" t="s">
        <v>1219</v>
      </c>
      <c r="J429" s="129" t="s">
        <v>610</v>
      </c>
      <c r="K429" s="121">
        <v>4.8</v>
      </c>
      <c r="L429" s="117">
        <f>VLOOKUP(H429,'Prijzenblad P2 - WadA'!$C$2:$H$9,6,FALSE)</f>
        <v>0</v>
      </c>
      <c r="M429" s="274">
        <v>1</v>
      </c>
      <c r="N429" s="116">
        <f t="shared" si="23"/>
        <v>0</v>
      </c>
      <c r="O429" s="2"/>
      <c r="P429" s="5"/>
      <c r="Q429" s="4"/>
    </row>
    <row r="430" spans="1:17" s="3" customFormat="1" outlineLevel="1">
      <c r="A430" s="110" t="s">
        <v>61</v>
      </c>
      <c r="B430" s="111" t="s">
        <v>460</v>
      </c>
      <c r="C430" s="111" t="s">
        <v>460</v>
      </c>
      <c r="D430" s="112" t="s">
        <v>1215</v>
      </c>
      <c r="E430" s="112" t="s">
        <v>265</v>
      </c>
      <c r="F430" s="129" t="s">
        <v>1223</v>
      </c>
      <c r="G430" s="129" t="s">
        <v>123</v>
      </c>
      <c r="H430" s="129" t="s">
        <v>41</v>
      </c>
      <c r="I430" s="130" t="s">
        <v>1220</v>
      </c>
      <c r="J430" s="129" t="s">
        <v>198</v>
      </c>
      <c r="K430" s="121">
        <v>55.9</v>
      </c>
      <c r="L430" s="117">
        <f>VLOOKUP(H430,'Prijzenblad P2 - WadA'!$C$2:$H$9,6,FALSE)</f>
        <v>0</v>
      </c>
      <c r="M430" s="274">
        <v>1</v>
      </c>
      <c r="N430" s="116">
        <f t="shared" si="23"/>
        <v>0</v>
      </c>
      <c r="O430" s="2"/>
      <c r="P430" s="5"/>
      <c r="Q430" s="4"/>
    </row>
    <row r="431" spans="1:17" s="3" customFormat="1" ht="14.4" customHeight="1" outlineLevel="2">
      <c r="A431" s="123"/>
      <c r="B431" s="123" t="s">
        <v>550</v>
      </c>
      <c r="C431" s="123"/>
      <c r="D431" s="123"/>
      <c r="E431" s="123"/>
      <c r="F431" s="123"/>
      <c r="G431" s="123"/>
      <c r="H431" s="123"/>
      <c r="I431" s="228"/>
      <c r="J431" s="123"/>
      <c r="K431" s="235">
        <f>SUM(K351:K430)</f>
        <v>2644.6200000000017</v>
      </c>
      <c r="L431" s="123"/>
      <c r="M431" s="123"/>
      <c r="N431" s="236">
        <f>SUM(N351:N430)</f>
        <v>0</v>
      </c>
      <c r="O431" s="2"/>
      <c r="P431" s="5"/>
      <c r="Q431" s="4"/>
    </row>
    <row r="432" spans="1:17" s="3" customFormat="1" ht="14.4" customHeight="1" outlineLevel="2">
      <c r="A432" s="110" t="s">
        <v>61</v>
      </c>
      <c r="B432" s="111" t="s">
        <v>551</v>
      </c>
      <c r="C432" s="111" t="s">
        <v>552</v>
      </c>
      <c r="D432" s="112" t="s">
        <v>553</v>
      </c>
      <c r="E432" s="112" t="s">
        <v>265</v>
      </c>
      <c r="F432" s="112" t="s">
        <v>266</v>
      </c>
      <c r="G432" s="112" t="s">
        <v>554</v>
      </c>
      <c r="H432" s="112" t="s">
        <v>44</v>
      </c>
      <c r="I432" s="113" t="s">
        <v>268</v>
      </c>
      <c r="J432" s="112" t="s">
        <v>1211</v>
      </c>
      <c r="K432" s="115">
        <v>5.98</v>
      </c>
      <c r="L432" s="117">
        <f>VLOOKUP(H432,'Prijzenblad P2 - WadA'!$C$2:$H$9,6,FALSE)</f>
        <v>0</v>
      </c>
      <c r="M432" s="274">
        <v>1</v>
      </c>
      <c r="N432" s="116">
        <f t="shared" ref="N432:N466" si="24">IF(L432=0,0,M432*L432*K432)</f>
        <v>0</v>
      </c>
      <c r="O432" s="2"/>
      <c r="P432" s="5"/>
      <c r="Q432" s="4"/>
    </row>
    <row r="433" spans="1:17" s="3" customFormat="1" ht="14.4" customHeight="1" outlineLevel="2">
      <c r="A433" s="110" t="s">
        <v>61</v>
      </c>
      <c r="B433" s="111" t="s">
        <v>551</v>
      </c>
      <c r="C433" s="111" t="s">
        <v>552</v>
      </c>
      <c r="D433" s="112" t="s">
        <v>553</v>
      </c>
      <c r="E433" s="112" t="s">
        <v>265</v>
      </c>
      <c r="F433" s="112" t="s">
        <v>266</v>
      </c>
      <c r="G433" s="129" t="s">
        <v>555</v>
      </c>
      <c r="H433" s="112" t="s">
        <v>40</v>
      </c>
      <c r="I433" s="113" t="s">
        <v>556</v>
      </c>
      <c r="J433" s="112" t="s">
        <v>198</v>
      </c>
      <c r="K433" s="115">
        <v>21.5</v>
      </c>
      <c r="L433" s="117">
        <f>VLOOKUP(H433,'Prijzenblad P2 - WadA'!$C$2:$H$9,6,FALSE)</f>
        <v>0</v>
      </c>
      <c r="M433" s="274">
        <v>1</v>
      </c>
      <c r="N433" s="116">
        <f>IF(L433=0,0,M433*L433*K433)</f>
        <v>0</v>
      </c>
      <c r="O433" s="2"/>
      <c r="P433" s="5"/>
      <c r="Q433" s="4"/>
    </row>
    <row r="434" spans="1:17" s="3" customFormat="1" ht="14.4" customHeight="1" outlineLevel="2">
      <c r="A434" s="110" t="s">
        <v>61</v>
      </c>
      <c r="B434" s="111" t="s">
        <v>551</v>
      </c>
      <c r="C434" s="111" t="s">
        <v>552</v>
      </c>
      <c r="D434" s="112" t="s">
        <v>553</v>
      </c>
      <c r="E434" s="112" t="s">
        <v>265</v>
      </c>
      <c r="F434" s="112" t="s">
        <v>266</v>
      </c>
      <c r="G434" s="129" t="s">
        <v>557</v>
      </c>
      <c r="H434" s="112" t="s">
        <v>44</v>
      </c>
      <c r="I434" s="113" t="s">
        <v>271</v>
      </c>
      <c r="J434" s="112" t="s">
        <v>198</v>
      </c>
      <c r="K434" s="115">
        <v>146.9</v>
      </c>
      <c r="L434" s="117">
        <f>VLOOKUP(H434,'Prijzenblad P2 - WadA'!$C$2:$H$9,6,FALSE)</f>
        <v>0</v>
      </c>
      <c r="M434" s="274">
        <v>1</v>
      </c>
      <c r="N434" s="116">
        <f t="shared" si="24"/>
        <v>0</v>
      </c>
      <c r="O434" s="2"/>
      <c r="P434" s="5"/>
      <c r="Q434" s="4"/>
    </row>
    <row r="435" spans="1:17" s="3" customFormat="1" ht="15" customHeight="1" outlineLevel="2">
      <c r="A435" s="110" t="s">
        <v>61</v>
      </c>
      <c r="B435" s="111" t="s">
        <v>551</v>
      </c>
      <c r="C435" s="111" t="s">
        <v>552</v>
      </c>
      <c r="D435" s="112" t="s">
        <v>553</v>
      </c>
      <c r="E435" s="112" t="s">
        <v>265</v>
      </c>
      <c r="F435" s="112" t="s">
        <v>266</v>
      </c>
      <c r="G435" s="129" t="s">
        <v>558</v>
      </c>
      <c r="H435" s="112" t="s">
        <v>44</v>
      </c>
      <c r="I435" s="113" t="s">
        <v>273</v>
      </c>
      <c r="J435" s="112" t="s">
        <v>198</v>
      </c>
      <c r="K435" s="115">
        <v>115.68</v>
      </c>
      <c r="L435" s="117">
        <f>VLOOKUP(H435,'Prijzenblad P2 - WadA'!$C$2:$H$9,6,FALSE)</f>
        <v>0</v>
      </c>
      <c r="M435" s="274">
        <v>1</v>
      </c>
      <c r="N435" s="116">
        <f t="shared" si="24"/>
        <v>0</v>
      </c>
      <c r="O435" s="2"/>
      <c r="P435" s="5"/>
      <c r="Q435" s="4"/>
    </row>
    <row r="436" spans="1:17" s="3" customFormat="1" ht="14.4" customHeight="1" outlineLevel="2">
      <c r="A436" s="110" t="s">
        <v>61</v>
      </c>
      <c r="B436" s="111" t="s">
        <v>551</v>
      </c>
      <c r="C436" s="111" t="s">
        <v>552</v>
      </c>
      <c r="D436" s="112" t="s">
        <v>553</v>
      </c>
      <c r="E436" s="112" t="s">
        <v>265</v>
      </c>
      <c r="F436" s="112" t="s">
        <v>266</v>
      </c>
      <c r="G436" s="129" t="s">
        <v>559</v>
      </c>
      <c r="H436" s="112" t="s">
        <v>41</v>
      </c>
      <c r="I436" s="113" t="s">
        <v>275</v>
      </c>
      <c r="J436" s="112" t="s">
        <v>198</v>
      </c>
      <c r="K436" s="115">
        <v>55</v>
      </c>
      <c r="L436" s="117">
        <f>VLOOKUP(H436,'Prijzenblad P2 - WadA'!$C$2:$H$9,6,FALSE)</f>
        <v>0</v>
      </c>
      <c r="M436" s="274">
        <v>1</v>
      </c>
      <c r="N436" s="116">
        <f t="shared" si="24"/>
        <v>0</v>
      </c>
      <c r="O436" s="2"/>
      <c r="P436" s="5"/>
      <c r="Q436" s="4"/>
    </row>
    <row r="437" spans="1:17" s="3" customFormat="1" ht="14.4" customHeight="1" outlineLevel="2">
      <c r="A437" s="110" t="s">
        <v>61</v>
      </c>
      <c r="B437" s="111" t="s">
        <v>551</v>
      </c>
      <c r="C437" s="111" t="s">
        <v>552</v>
      </c>
      <c r="D437" s="112" t="s">
        <v>553</v>
      </c>
      <c r="E437" s="112" t="s">
        <v>265</v>
      </c>
      <c r="F437" s="112" t="s">
        <v>266</v>
      </c>
      <c r="G437" s="129" t="s">
        <v>560</v>
      </c>
      <c r="H437" s="112" t="s">
        <v>46</v>
      </c>
      <c r="I437" s="113" t="s">
        <v>278</v>
      </c>
      <c r="J437" s="112" t="s">
        <v>1209</v>
      </c>
      <c r="K437" s="115">
        <v>80</v>
      </c>
      <c r="L437" s="117">
        <f>VLOOKUP(H437,'Prijzenblad P2 - WadA'!$C$2:$H$9,6,FALSE)</f>
        <v>0</v>
      </c>
      <c r="M437" s="274">
        <v>1</v>
      </c>
      <c r="N437" s="116">
        <f t="shared" si="24"/>
        <v>0</v>
      </c>
      <c r="O437" s="2"/>
      <c r="P437" s="5"/>
      <c r="Q437" s="4"/>
    </row>
    <row r="438" spans="1:17" s="3" customFormat="1" ht="14.4" customHeight="1" outlineLevel="2">
      <c r="A438" s="110" t="s">
        <v>61</v>
      </c>
      <c r="B438" s="111" t="s">
        <v>551</v>
      </c>
      <c r="C438" s="111" t="s">
        <v>552</v>
      </c>
      <c r="D438" s="112" t="s">
        <v>553</v>
      </c>
      <c r="E438" s="112" t="s">
        <v>265</v>
      </c>
      <c r="F438" s="112" t="s">
        <v>266</v>
      </c>
      <c r="G438" s="129" t="s">
        <v>561</v>
      </c>
      <c r="H438" s="112" t="s">
        <v>44</v>
      </c>
      <c r="I438" s="113" t="s">
        <v>562</v>
      </c>
      <c r="J438" s="112" t="s">
        <v>1211</v>
      </c>
      <c r="K438" s="115">
        <v>17.5</v>
      </c>
      <c r="L438" s="117">
        <f>VLOOKUP(H438,'Prijzenblad P2 - WadA'!$C$2:$H$9,6,FALSE)</f>
        <v>0</v>
      </c>
      <c r="M438" s="274">
        <v>1</v>
      </c>
      <c r="N438" s="116">
        <f t="shared" si="24"/>
        <v>0</v>
      </c>
      <c r="O438" s="2"/>
      <c r="P438" s="5"/>
      <c r="Q438" s="4"/>
    </row>
    <row r="439" spans="1:17" s="3" customFormat="1" ht="14.4" customHeight="1" outlineLevel="2">
      <c r="A439" s="110" t="s">
        <v>61</v>
      </c>
      <c r="B439" s="111" t="s">
        <v>551</v>
      </c>
      <c r="C439" s="111" t="s">
        <v>552</v>
      </c>
      <c r="D439" s="112" t="s">
        <v>553</v>
      </c>
      <c r="E439" s="112" t="s">
        <v>265</v>
      </c>
      <c r="F439" s="112" t="s">
        <v>266</v>
      </c>
      <c r="G439" s="129" t="s">
        <v>563</v>
      </c>
      <c r="H439" s="112" t="s">
        <v>41</v>
      </c>
      <c r="I439" s="113" t="s">
        <v>281</v>
      </c>
      <c r="J439" s="112" t="s">
        <v>198</v>
      </c>
      <c r="K439" s="115">
        <v>55</v>
      </c>
      <c r="L439" s="117">
        <f>VLOOKUP(H439,'Prijzenblad P2 - WadA'!$C$2:$H$9,6,FALSE)</f>
        <v>0</v>
      </c>
      <c r="M439" s="274">
        <v>1</v>
      </c>
      <c r="N439" s="116">
        <f t="shared" si="24"/>
        <v>0</v>
      </c>
      <c r="O439" s="2"/>
      <c r="P439" s="5"/>
      <c r="Q439" s="4"/>
    </row>
    <row r="440" spans="1:17" s="3" customFormat="1" ht="14.4" customHeight="1" outlineLevel="2">
      <c r="A440" s="110" t="s">
        <v>61</v>
      </c>
      <c r="B440" s="111" t="s">
        <v>551</v>
      </c>
      <c r="C440" s="111" t="s">
        <v>552</v>
      </c>
      <c r="D440" s="112" t="s">
        <v>553</v>
      </c>
      <c r="E440" s="112" t="s">
        <v>265</v>
      </c>
      <c r="F440" s="112" t="s">
        <v>266</v>
      </c>
      <c r="G440" s="129" t="s">
        <v>564</v>
      </c>
      <c r="H440" s="112" t="s">
        <v>41</v>
      </c>
      <c r="I440" s="113" t="s">
        <v>283</v>
      </c>
      <c r="J440" s="112" t="s">
        <v>198</v>
      </c>
      <c r="K440" s="115">
        <v>55</v>
      </c>
      <c r="L440" s="117">
        <f>VLOOKUP(H440,'Prijzenblad P2 - WadA'!$C$2:$H$9,6,FALSE)</f>
        <v>0</v>
      </c>
      <c r="M440" s="274">
        <v>1</v>
      </c>
      <c r="N440" s="116">
        <f t="shared" si="24"/>
        <v>0</v>
      </c>
      <c r="O440" s="2"/>
      <c r="P440" s="5"/>
      <c r="Q440" s="4"/>
    </row>
    <row r="441" spans="1:17" s="3" customFormat="1" ht="14.4" customHeight="1" outlineLevel="2">
      <c r="A441" s="110" t="s">
        <v>61</v>
      </c>
      <c r="B441" s="111" t="s">
        <v>551</v>
      </c>
      <c r="C441" s="111" t="s">
        <v>552</v>
      </c>
      <c r="D441" s="112" t="s">
        <v>553</v>
      </c>
      <c r="E441" s="112" t="s">
        <v>265</v>
      </c>
      <c r="F441" s="112" t="s">
        <v>266</v>
      </c>
      <c r="G441" s="129" t="s">
        <v>565</v>
      </c>
      <c r="H441" s="112" t="s">
        <v>41</v>
      </c>
      <c r="I441" s="113" t="s">
        <v>284</v>
      </c>
      <c r="J441" s="112" t="s">
        <v>198</v>
      </c>
      <c r="K441" s="115">
        <v>55</v>
      </c>
      <c r="L441" s="117">
        <f>VLOOKUP(H441,'Prijzenblad P2 - WadA'!$C$2:$H$9,6,FALSE)</f>
        <v>0</v>
      </c>
      <c r="M441" s="274">
        <v>1</v>
      </c>
      <c r="N441" s="116">
        <f t="shared" si="24"/>
        <v>0</v>
      </c>
      <c r="O441" s="2"/>
      <c r="P441" s="5"/>
      <c r="Q441" s="4"/>
    </row>
    <row r="442" spans="1:17" s="3" customFormat="1" ht="14.4" customHeight="1" outlineLevel="2">
      <c r="A442" s="110" t="s">
        <v>61</v>
      </c>
      <c r="B442" s="111" t="s">
        <v>551</v>
      </c>
      <c r="C442" s="111" t="s">
        <v>552</v>
      </c>
      <c r="D442" s="112" t="s">
        <v>553</v>
      </c>
      <c r="E442" s="112" t="s">
        <v>265</v>
      </c>
      <c r="F442" s="112" t="s">
        <v>266</v>
      </c>
      <c r="G442" s="129" t="s">
        <v>566</v>
      </c>
      <c r="H442" s="112" t="s">
        <v>41</v>
      </c>
      <c r="I442" s="113" t="s">
        <v>285</v>
      </c>
      <c r="J442" s="112" t="s">
        <v>198</v>
      </c>
      <c r="K442" s="115">
        <v>55</v>
      </c>
      <c r="L442" s="117">
        <f>VLOOKUP(H442,'Prijzenblad P2 - WadA'!$C$2:$H$9,6,FALSE)</f>
        <v>0</v>
      </c>
      <c r="M442" s="274">
        <v>1</v>
      </c>
      <c r="N442" s="116">
        <f t="shared" si="24"/>
        <v>0</v>
      </c>
      <c r="O442" s="2"/>
      <c r="P442" s="5"/>
      <c r="Q442" s="4"/>
    </row>
    <row r="443" spans="1:17" s="3" customFormat="1" ht="14.4" customHeight="1" outlineLevel="2">
      <c r="A443" s="110" t="s">
        <v>61</v>
      </c>
      <c r="B443" s="111" t="s">
        <v>551</v>
      </c>
      <c r="C443" s="111" t="s">
        <v>552</v>
      </c>
      <c r="D443" s="112" t="s">
        <v>553</v>
      </c>
      <c r="E443" s="112" t="s">
        <v>265</v>
      </c>
      <c r="F443" s="112" t="s">
        <v>266</v>
      </c>
      <c r="G443" s="129" t="s">
        <v>567</v>
      </c>
      <c r="H443" s="112" t="s">
        <v>40</v>
      </c>
      <c r="I443" s="113" t="s">
        <v>286</v>
      </c>
      <c r="J443" s="112" t="s">
        <v>198</v>
      </c>
      <c r="K443" s="115">
        <v>61</v>
      </c>
      <c r="L443" s="117">
        <f>VLOOKUP(H443,'Prijzenblad P2 - WadA'!$C$2:$H$9,6,FALSE)</f>
        <v>0</v>
      </c>
      <c r="M443" s="274">
        <v>1</v>
      </c>
      <c r="N443" s="116">
        <f t="shared" si="24"/>
        <v>0</v>
      </c>
      <c r="O443" s="2"/>
      <c r="P443" s="5"/>
      <c r="Q443" s="4"/>
    </row>
    <row r="444" spans="1:17" s="3" customFormat="1" ht="14.4" customHeight="1" outlineLevel="2">
      <c r="A444" s="110" t="s">
        <v>61</v>
      </c>
      <c r="B444" s="111" t="s">
        <v>551</v>
      </c>
      <c r="C444" s="111" t="s">
        <v>552</v>
      </c>
      <c r="D444" s="112" t="s">
        <v>553</v>
      </c>
      <c r="E444" s="112" t="s">
        <v>265</v>
      </c>
      <c r="F444" s="112" t="s">
        <v>266</v>
      </c>
      <c r="G444" s="129" t="s">
        <v>568</v>
      </c>
      <c r="H444" s="112" t="s">
        <v>43</v>
      </c>
      <c r="I444" s="113" t="s">
        <v>287</v>
      </c>
      <c r="J444" s="112" t="s">
        <v>610</v>
      </c>
      <c r="K444" s="115">
        <v>3.6</v>
      </c>
      <c r="L444" s="117">
        <f>VLOOKUP(H444,'Prijzenblad P2 - WadA'!$C$2:$H$9,6,FALSE)</f>
        <v>0</v>
      </c>
      <c r="M444" s="274">
        <v>1</v>
      </c>
      <c r="N444" s="116">
        <f t="shared" si="24"/>
        <v>0</v>
      </c>
      <c r="O444" s="2"/>
      <c r="P444" s="5"/>
      <c r="Q444" s="4"/>
    </row>
    <row r="445" spans="1:17" s="3" customFormat="1" ht="14.4" customHeight="1" outlineLevel="2">
      <c r="A445" s="110" t="s">
        <v>61</v>
      </c>
      <c r="B445" s="111" t="s">
        <v>551</v>
      </c>
      <c r="C445" s="111" t="s">
        <v>552</v>
      </c>
      <c r="D445" s="112" t="s">
        <v>553</v>
      </c>
      <c r="E445" s="112" t="s">
        <v>265</v>
      </c>
      <c r="F445" s="112" t="s">
        <v>266</v>
      </c>
      <c r="G445" s="129" t="s">
        <v>296</v>
      </c>
      <c r="H445" s="112" t="s">
        <v>43</v>
      </c>
      <c r="I445" s="113" t="s">
        <v>288</v>
      </c>
      <c r="J445" s="112" t="s">
        <v>772</v>
      </c>
      <c r="K445" s="121">
        <v>1.5</v>
      </c>
      <c r="L445" s="117">
        <f>VLOOKUP(H445,'Prijzenblad P2 - WadA'!$C$2:$H$9,6,FALSE)</f>
        <v>0</v>
      </c>
      <c r="M445" s="274">
        <v>1</v>
      </c>
      <c r="N445" s="116">
        <f t="shared" si="24"/>
        <v>0</v>
      </c>
      <c r="O445" s="2"/>
      <c r="P445" s="5"/>
      <c r="Q445" s="4"/>
    </row>
    <row r="446" spans="1:17" s="3" customFormat="1" ht="14.4" customHeight="1" outlineLevel="2">
      <c r="A446" s="110" t="s">
        <v>61</v>
      </c>
      <c r="B446" s="111" t="s">
        <v>551</v>
      </c>
      <c r="C446" s="111" t="s">
        <v>552</v>
      </c>
      <c r="D446" s="112" t="s">
        <v>553</v>
      </c>
      <c r="E446" s="112" t="s">
        <v>265</v>
      </c>
      <c r="F446" s="112" t="s">
        <v>266</v>
      </c>
      <c r="G446" s="129" t="s">
        <v>569</v>
      </c>
      <c r="H446" s="112" t="s">
        <v>47</v>
      </c>
      <c r="I446" s="113" t="s">
        <v>290</v>
      </c>
      <c r="J446" s="112" t="s">
        <v>1179</v>
      </c>
      <c r="K446" s="121">
        <v>0</v>
      </c>
      <c r="L446" s="117">
        <f>VLOOKUP(H446,'Prijzenblad P2 - WadA'!$C$2:$H$9,6,FALSE)</f>
        <v>0</v>
      </c>
      <c r="M446" s="274">
        <v>1</v>
      </c>
      <c r="N446" s="116">
        <f t="shared" si="24"/>
        <v>0</v>
      </c>
      <c r="O446" s="2"/>
      <c r="P446" s="5"/>
      <c r="Q446" s="4"/>
    </row>
    <row r="447" spans="1:17" s="3" customFormat="1" ht="14.4" customHeight="1" outlineLevel="2">
      <c r="A447" s="110" t="s">
        <v>61</v>
      </c>
      <c r="B447" s="111" t="s">
        <v>551</v>
      </c>
      <c r="C447" s="111" t="s">
        <v>552</v>
      </c>
      <c r="D447" s="112" t="s">
        <v>553</v>
      </c>
      <c r="E447" s="112" t="s">
        <v>265</v>
      </c>
      <c r="F447" s="112" t="s">
        <v>266</v>
      </c>
      <c r="G447" s="129" t="s">
        <v>561</v>
      </c>
      <c r="H447" s="112" t="s">
        <v>44</v>
      </c>
      <c r="I447" s="113" t="s">
        <v>291</v>
      </c>
      <c r="J447" s="112" t="s">
        <v>1211</v>
      </c>
      <c r="K447" s="121">
        <v>5</v>
      </c>
      <c r="L447" s="117">
        <f>VLOOKUP(H447,'Prijzenblad P2 - WadA'!$C$2:$H$9,6,FALSE)</f>
        <v>0</v>
      </c>
      <c r="M447" s="274">
        <v>1</v>
      </c>
      <c r="N447" s="116">
        <f t="shared" si="24"/>
        <v>0</v>
      </c>
      <c r="O447" s="2"/>
      <c r="P447" s="5"/>
      <c r="Q447" s="4"/>
    </row>
    <row r="448" spans="1:17" s="3" customFormat="1" ht="14.4" customHeight="1" outlineLevel="2">
      <c r="A448" s="110" t="s">
        <v>61</v>
      </c>
      <c r="B448" s="111" t="s">
        <v>551</v>
      </c>
      <c r="C448" s="111" t="s">
        <v>552</v>
      </c>
      <c r="D448" s="112" t="s">
        <v>553</v>
      </c>
      <c r="E448" s="112" t="s">
        <v>265</v>
      </c>
      <c r="F448" s="112" t="s">
        <v>266</v>
      </c>
      <c r="G448" s="129" t="s">
        <v>570</v>
      </c>
      <c r="H448" s="112" t="s">
        <v>47</v>
      </c>
      <c r="I448" s="113" t="s">
        <v>293</v>
      </c>
      <c r="J448" s="112" t="s">
        <v>1179</v>
      </c>
      <c r="K448" s="121">
        <v>0</v>
      </c>
      <c r="L448" s="117">
        <f>VLOOKUP(H448,'Prijzenblad P2 - WadA'!$C$2:$H$9,6,FALSE)</f>
        <v>0</v>
      </c>
      <c r="M448" s="274">
        <v>1</v>
      </c>
      <c r="N448" s="116">
        <f t="shared" si="24"/>
        <v>0</v>
      </c>
      <c r="O448" s="2"/>
      <c r="P448" s="5"/>
      <c r="Q448" s="4"/>
    </row>
    <row r="449" spans="1:17" s="3" customFormat="1" ht="14.4" customHeight="1" outlineLevel="2">
      <c r="A449" s="110" t="s">
        <v>61</v>
      </c>
      <c r="B449" s="111" t="s">
        <v>551</v>
      </c>
      <c r="C449" s="111" t="s">
        <v>552</v>
      </c>
      <c r="D449" s="112" t="s">
        <v>553</v>
      </c>
      <c r="E449" s="112" t="s">
        <v>265</v>
      </c>
      <c r="F449" s="112" t="s">
        <v>266</v>
      </c>
      <c r="G449" s="129" t="s">
        <v>571</v>
      </c>
      <c r="H449" s="112" t="s">
        <v>41</v>
      </c>
      <c r="I449" s="113" t="s">
        <v>295</v>
      </c>
      <c r="J449" s="112" t="s">
        <v>198</v>
      </c>
      <c r="K449" s="115">
        <v>55</v>
      </c>
      <c r="L449" s="117">
        <f>VLOOKUP(H449,'Prijzenblad P2 - WadA'!$C$2:$H$9,6,FALSE)</f>
        <v>0</v>
      </c>
      <c r="M449" s="274">
        <v>1</v>
      </c>
      <c r="N449" s="116">
        <f t="shared" si="24"/>
        <v>0</v>
      </c>
      <c r="O449" s="2"/>
      <c r="P449" s="5"/>
      <c r="Q449" s="4"/>
    </row>
    <row r="450" spans="1:17" s="3" customFormat="1" ht="14.4" customHeight="1" outlineLevel="2">
      <c r="A450" s="110" t="s">
        <v>61</v>
      </c>
      <c r="B450" s="111" t="s">
        <v>551</v>
      </c>
      <c r="C450" s="111" t="s">
        <v>552</v>
      </c>
      <c r="D450" s="112" t="s">
        <v>553</v>
      </c>
      <c r="E450" s="112" t="s">
        <v>265</v>
      </c>
      <c r="F450" s="112" t="s">
        <v>266</v>
      </c>
      <c r="G450" s="129" t="s">
        <v>572</v>
      </c>
      <c r="H450" s="112" t="s">
        <v>41</v>
      </c>
      <c r="I450" s="113" t="s">
        <v>297</v>
      </c>
      <c r="J450" s="112" t="s">
        <v>198</v>
      </c>
      <c r="K450" s="115">
        <v>55</v>
      </c>
      <c r="L450" s="117">
        <f>VLOOKUP(H450,'Prijzenblad P2 - WadA'!$C$2:$H$9,6,FALSE)</f>
        <v>0</v>
      </c>
      <c r="M450" s="274">
        <v>1</v>
      </c>
      <c r="N450" s="116">
        <f t="shared" si="24"/>
        <v>0</v>
      </c>
      <c r="O450" s="2"/>
      <c r="P450" s="5"/>
      <c r="Q450" s="4"/>
    </row>
    <row r="451" spans="1:17" s="3" customFormat="1" ht="14.4" customHeight="1" outlineLevel="2">
      <c r="A451" s="110" t="s">
        <v>61</v>
      </c>
      <c r="B451" s="111" t="s">
        <v>551</v>
      </c>
      <c r="C451" s="111" t="s">
        <v>552</v>
      </c>
      <c r="D451" s="112" t="s">
        <v>553</v>
      </c>
      <c r="E451" s="112" t="s">
        <v>265</v>
      </c>
      <c r="F451" s="112" t="s">
        <v>266</v>
      </c>
      <c r="G451" s="129" t="s">
        <v>573</v>
      </c>
      <c r="H451" s="112" t="s">
        <v>41</v>
      </c>
      <c r="I451" s="113" t="s">
        <v>298</v>
      </c>
      <c r="J451" s="112" t="s">
        <v>198</v>
      </c>
      <c r="K451" s="115">
        <v>55</v>
      </c>
      <c r="L451" s="117">
        <f>VLOOKUP(H451,'Prijzenblad P2 - WadA'!$C$2:$H$9,6,FALSE)</f>
        <v>0</v>
      </c>
      <c r="M451" s="274">
        <v>1</v>
      </c>
      <c r="N451" s="116">
        <f t="shared" si="24"/>
        <v>0</v>
      </c>
      <c r="O451" s="2"/>
      <c r="P451" s="5"/>
      <c r="Q451" s="4"/>
    </row>
    <row r="452" spans="1:17" s="3" customFormat="1" ht="14.4" customHeight="1" outlineLevel="2">
      <c r="A452" s="110" t="s">
        <v>61</v>
      </c>
      <c r="B452" s="111" t="s">
        <v>551</v>
      </c>
      <c r="C452" s="111" t="s">
        <v>552</v>
      </c>
      <c r="D452" s="112" t="s">
        <v>553</v>
      </c>
      <c r="E452" s="112" t="s">
        <v>265</v>
      </c>
      <c r="F452" s="112" t="s">
        <v>266</v>
      </c>
      <c r="G452" s="129" t="s">
        <v>574</v>
      </c>
      <c r="H452" s="112" t="s">
        <v>41</v>
      </c>
      <c r="I452" s="113" t="s">
        <v>300</v>
      </c>
      <c r="J452" s="112" t="s">
        <v>198</v>
      </c>
      <c r="K452" s="115">
        <v>55</v>
      </c>
      <c r="L452" s="117">
        <f>VLOOKUP(H452,'Prijzenblad P2 - WadA'!$C$2:$H$9,6,FALSE)</f>
        <v>0</v>
      </c>
      <c r="M452" s="274">
        <v>1</v>
      </c>
      <c r="N452" s="116">
        <f t="shared" si="24"/>
        <v>0</v>
      </c>
      <c r="O452" s="2"/>
      <c r="P452" s="5"/>
      <c r="Q452" s="4"/>
    </row>
    <row r="453" spans="1:17" s="3" customFormat="1" ht="14.4" customHeight="1" outlineLevel="2">
      <c r="A453" s="110" t="s">
        <v>61</v>
      </c>
      <c r="B453" s="111" t="s">
        <v>551</v>
      </c>
      <c r="C453" s="111" t="s">
        <v>552</v>
      </c>
      <c r="D453" s="112" t="s">
        <v>553</v>
      </c>
      <c r="E453" s="112" t="s">
        <v>265</v>
      </c>
      <c r="F453" s="112" t="s">
        <v>266</v>
      </c>
      <c r="G453" s="129" t="s">
        <v>575</v>
      </c>
      <c r="H453" s="112" t="s">
        <v>44</v>
      </c>
      <c r="I453" s="113" t="s">
        <v>302</v>
      </c>
      <c r="J453" s="112" t="s">
        <v>198</v>
      </c>
      <c r="K453" s="115">
        <v>24</v>
      </c>
      <c r="L453" s="117">
        <f>VLOOKUP(H453,'Prijzenblad P2 - WadA'!$C$2:$H$9,6,FALSE)</f>
        <v>0</v>
      </c>
      <c r="M453" s="274">
        <v>1</v>
      </c>
      <c r="N453" s="116">
        <f t="shared" si="24"/>
        <v>0</v>
      </c>
      <c r="O453" s="2"/>
      <c r="P453" s="5"/>
      <c r="Q453" s="4"/>
    </row>
    <row r="454" spans="1:17" s="3" customFormat="1" ht="14.4" customHeight="1" outlineLevel="2">
      <c r="A454" s="110" t="s">
        <v>61</v>
      </c>
      <c r="B454" s="111" t="s">
        <v>551</v>
      </c>
      <c r="C454" s="111" t="s">
        <v>552</v>
      </c>
      <c r="D454" s="112" t="s">
        <v>553</v>
      </c>
      <c r="E454" s="112" t="s">
        <v>265</v>
      </c>
      <c r="F454" s="112" t="s">
        <v>266</v>
      </c>
      <c r="G454" s="129" t="s">
        <v>299</v>
      </c>
      <c r="H454" s="112" t="s">
        <v>44</v>
      </c>
      <c r="I454" s="113" t="s">
        <v>304</v>
      </c>
      <c r="J454" s="112" t="s">
        <v>198</v>
      </c>
      <c r="K454" s="115">
        <v>19</v>
      </c>
      <c r="L454" s="117">
        <f>VLOOKUP(H454,'Prijzenblad P2 - WadA'!$C$2:$H$9,6,FALSE)</f>
        <v>0</v>
      </c>
      <c r="M454" s="274">
        <v>1</v>
      </c>
      <c r="N454" s="116">
        <f t="shared" si="24"/>
        <v>0</v>
      </c>
      <c r="O454" s="2"/>
      <c r="P454" s="5"/>
      <c r="Q454" s="4"/>
    </row>
    <row r="455" spans="1:17" s="3" customFormat="1" ht="15" customHeight="1" outlineLevel="2">
      <c r="A455" s="110" t="s">
        <v>61</v>
      </c>
      <c r="B455" s="111" t="s">
        <v>551</v>
      </c>
      <c r="C455" s="111" t="s">
        <v>552</v>
      </c>
      <c r="D455" s="112" t="s">
        <v>553</v>
      </c>
      <c r="E455" s="112" t="s">
        <v>265</v>
      </c>
      <c r="F455" s="112" t="s">
        <v>266</v>
      </c>
      <c r="G455" s="129" t="s">
        <v>576</v>
      </c>
      <c r="H455" s="112" t="s">
        <v>47</v>
      </c>
      <c r="I455" s="113" t="s">
        <v>306</v>
      </c>
      <c r="J455" s="112" t="s">
        <v>1179</v>
      </c>
      <c r="K455" s="115">
        <v>0</v>
      </c>
      <c r="L455" s="117">
        <f>VLOOKUP(H455,'Prijzenblad P2 - WadA'!$C$2:$H$9,6,FALSE)</f>
        <v>0</v>
      </c>
      <c r="M455" s="274">
        <v>1</v>
      </c>
      <c r="N455" s="116">
        <f t="shared" si="24"/>
        <v>0</v>
      </c>
      <c r="O455" s="2"/>
      <c r="P455" s="5"/>
      <c r="Q455" s="4"/>
    </row>
    <row r="456" spans="1:17" s="3" customFormat="1" ht="14.4" customHeight="1" outlineLevel="2">
      <c r="A456" s="110" t="s">
        <v>61</v>
      </c>
      <c r="B456" s="111" t="s">
        <v>551</v>
      </c>
      <c r="C456" s="111" t="s">
        <v>552</v>
      </c>
      <c r="D456" s="112" t="s">
        <v>553</v>
      </c>
      <c r="E456" s="112" t="s">
        <v>265</v>
      </c>
      <c r="F456" s="112" t="s">
        <v>266</v>
      </c>
      <c r="G456" s="129" t="s">
        <v>577</v>
      </c>
      <c r="H456" s="112" t="s">
        <v>40</v>
      </c>
      <c r="I456" s="113" t="s">
        <v>308</v>
      </c>
      <c r="J456" s="112" t="s">
        <v>198</v>
      </c>
      <c r="K456" s="115">
        <v>12</v>
      </c>
      <c r="L456" s="117">
        <f>VLOOKUP(H456,'Prijzenblad P2 - WadA'!$C$2:$H$9,6,FALSE)</f>
        <v>0</v>
      </c>
      <c r="M456" s="274">
        <v>1</v>
      </c>
      <c r="N456" s="116">
        <f t="shared" si="24"/>
        <v>0</v>
      </c>
      <c r="O456" s="2"/>
      <c r="P456" s="5"/>
      <c r="Q456" s="4"/>
    </row>
    <row r="457" spans="1:17" s="3" customFormat="1" ht="14.4" customHeight="1" outlineLevel="2">
      <c r="A457" s="110" t="s">
        <v>61</v>
      </c>
      <c r="B457" s="111" t="s">
        <v>551</v>
      </c>
      <c r="C457" s="111" t="s">
        <v>552</v>
      </c>
      <c r="D457" s="112" t="s">
        <v>553</v>
      </c>
      <c r="E457" s="112" t="s">
        <v>265</v>
      </c>
      <c r="F457" s="112" t="s">
        <v>266</v>
      </c>
      <c r="G457" s="129" t="s">
        <v>578</v>
      </c>
      <c r="H457" s="112" t="s">
        <v>41</v>
      </c>
      <c r="I457" s="113" t="s">
        <v>309</v>
      </c>
      <c r="J457" s="112" t="s">
        <v>198</v>
      </c>
      <c r="K457" s="115">
        <v>55</v>
      </c>
      <c r="L457" s="117">
        <f>VLOOKUP(H457,'Prijzenblad P2 - WadA'!$C$2:$H$9,6,FALSE)</f>
        <v>0</v>
      </c>
      <c r="M457" s="274">
        <v>1</v>
      </c>
      <c r="N457" s="116">
        <f t="shared" si="24"/>
        <v>0</v>
      </c>
      <c r="O457" s="2"/>
      <c r="P457" s="5"/>
      <c r="Q457" s="4"/>
    </row>
    <row r="458" spans="1:17" s="3" customFormat="1" ht="14.4" customHeight="1" outlineLevel="2">
      <c r="A458" s="110" t="s">
        <v>61</v>
      </c>
      <c r="B458" s="111" t="s">
        <v>551</v>
      </c>
      <c r="C458" s="111" t="s">
        <v>552</v>
      </c>
      <c r="D458" s="112" t="s">
        <v>553</v>
      </c>
      <c r="E458" s="112" t="s">
        <v>265</v>
      </c>
      <c r="F458" s="112" t="s">
        <v>266</v>
      </c>
      <c r="G458" s="129" t="s">
        <v>579</v>
      </c>
      <c r="H458" s="112" t="s">
        <v>41</v>
      </c>
      <c r="I458" s="113" t="s">
        <v>310</v>
      </c>
      <c r="J458" s="112" t="s">
        <v>198</v>
      </c>
      <c r="K458" s="115">
        <v>55</v>
      </c>
      <c r="L458" s="117">
        <f>VLOOKUP(H458,'Prijzenblad P2 - WadA'!$C$2:$H$9,6,FALSE)</f>
        <v>0</v>
      </c>
      <c r="M458" s="274">
        <v>1</v>
      </c>
      <c r="N458" s="116">
        <f t="shared" si="24"/>
        <v>0</v>
      </c>
      <c r="O458" s="2"/>
      <c r="P458" s="5"/>
      <c r="Q458" s="4"/>
    </row>
    <row r="459" spans="1:17" s="3" customFormat="1" ht="14.4" customHeight="1" outlineLevel="2">
      <c r="A459" s="110" t="s">
        <v>61</v>
      </c>
      <c r="B459" s="111" t="s">
        <v>551</v>
      </c>
      <c r="C459" s="111" t="s">
        <v>552</v>
      </c>
      <c r="D459" s="112" t="s">
        <v>553</v>
      </c>
      <c r="E459" s="112" t="s">
        <v>265</v>
      </c>
      <c r="F459" s="112" t="s">
        <v>266</v>
      </c>
      <c r="G459" s="129" t="s">
        <v>240</v>
      </c>
      <c r="H459" s="112" t="s">
        <v>47</v>
      </c>
      <c r="I459" s="113" t="s">
        <v>311</v>
      </c>
      <c r="J459" s="112" t="s">
        <v>1179</v>
      </c>
      <c r="K459" s="121">
        <v>0</v>
      </c>
      <c r="L459" s="117">
        <f>VLOOKUP(H459,'Prijzenblad P2 - WadA'!$C$2:$H$9,6,FALSE)</f>
        <v>0</v>
      </c>
      <c r="M459" s="274">
        <v>1</v>
      </c>
      <c r="N459" s="116">
        <f t="shared" si="24"/>
        <v>0</v>
      </c>
      <c r="O459" s="2"/>
      <c r="P459" s="5"/>
      <c r="Q459" s="4"/>
    </row>
    <row r="460" spans="1:17" s="3" customFormat="1" ht="14.4" customHeight="1" outlineLevel="2">
      <c r="A460" s="110" t="s">
        <v>61</v>
      </c>
      <c r="B460" s="111" t="s">
        <v>551</v>
      </c>
      <c r="C460" s="111" t="s">
        <v>552</v>
      </c>
      <c r="D460" s="112" t="s">
        <v>553</v>
      </c>
      <c r="E460" s="112" t="s">
        <v>265</v>
      </c>
      <c r="F460" s="112" t="s">
        <v>266</v>
      </c>
      <c r="G460" s="129" t="s">
        <v>580</v>
      </c>
      <c r="H460" s="112" t="s">
        <v>47</v>
      </c>
      <c r="I460" s="113" t="s">
        <v>366</v>
      </c>
      <c r="J460" s="112" t="s">
        <v>1179</v>
      </c>
      <c r="K460" s="121">
        <v>0</v>
      </c>
      <c r="L460" s="117">
        <f>VLOOKUP(H460,'Prijzenblad P2 - WadA'!$C$2:$H$9,6,FALSE)</f>
        <v>0</v>
      </c>
      <c r="M460" s="274">
        <v>1</v>
      </c>
      <c r="N460" s="116">
        <f t="shared" si="24"/>
        <v>0</v>
      </c>
      <c r="O460" s="2"/>
      <c r="P460" s="5"/>
      <c r="Q460" s="4"/>
    </row>
    <row r="461" spans="1:17" s="3" customFormat="1" ht="14.4" customHeight="1" outlineLevel="2">
      <c r="A461" s="110" t="s">
        <v>61</v>
      </c>
      <c r="B461" s="111" t="s">
        <v>551</v>
      </c>
      <c r="C461" s="111" t="s">
        <v>552</v>
      </c>
      <c r="D461" s="112" t="s">
        <v>553</v>
      </c>
      <c r="E461" s="112" t="s">
        <v>265</v>
      </c>
      <c r="F461" s="112" t="s">
        <v>266</v>
      </c>
      <c r="G461" s="129" t="s">
        <v>581</v>
      </c>
      <c r="H461" s="112" t="s">
        <v>43</v>
      </c>
      <c r="I461" s="113" t="s">
        <v>582</v>
      </c>
      <c r="J461" s="112" t="s">
        <v>610</v>
      </c>
      <c r="K461" s="115">
        <v>8.5</v>
      </c>
      <c r="L461" s="117">
        <f>VLOOKUP(H461,'Prijzenblad P2 - WadA'!$C$2:$H$9,6,FALSE)</f>
        <v>0</v>
      </c>
      <c r="M461" s="274">
        <v>1</v>
      </c>
      <c r="N461" s="116">
        <f t="shared" si="24"/>
        <v>0</v>
      </c>
      <c r="O461" s="2"/>
      <c r="P461" s="5"/>
      <c r="Q461" s="4"/>
    </row>
    <row r="462" spans="1:17" s="3" customFormat="1" ht="14.4" customHeight="1" outlineLevel="2">
      <c r="A462" s="110" t="s">
        <v>61</v>
      </c>
      <c r="B462" s="111" t="s">
        <v>551</v>
      </c>
      <c r="C462" s="111" t="s">
        <v>552</v>
      </c>
      <c r="D462" s="112" t="s">
        <v>553</v>
      </c>
      <c r="E462" s="112" t="s">
        <v>265</v>
      </c>
      <c r="F462" s="112" t="s">
        <v>266</v>
      </c>
      <c r="G462" s="129" t="s">
        <v>583</v>
      </c>
      <c r="H462" s="112" t="s">
        <v>43</v>
      </c>
      <c r="I462" s="113" t="s">
        <v>584</v>
      </c>
      <c r="J462" s="112" t="s">
        <v>610</v>
      </c>
      <c r="K462" s="115">
        <v>12.3</v>
      </c>
      <c r="L462" s="117">
        <f>VLOOKUP(H462,'Prijzenblad P2 - WadA'!$C$2:$H$9,6,FALSE)</f>
        <v>0</v>
      </c>
      <c r="M462" s="274">
        <v>1</v>
      </c>
      <c r="N462" s="116">
        <f t="shared" si="24"/>
        <v>0</v>
      </c>
      <c r="O462" s="2"/>
      <c r="P462" s="5"/>
      <c r="Q462" s="4"/>
    </row>
    <row r="463" spans="1:17" s="3" customFormat="1" ht="14.4" customHeight="1" outlineLevel="2">
      <c r="A463" s="110" t="s">
        <v>61</v>
      </c>
      <c r="B463" s="111" t="s">
        <v>551</v>
      </c>
      <c r="C463" s="111" t="s">
        <v>552</v>
      </c>
      <c r="D463" s="112" t="s">
        <v>553</v>
      </c>
      <c r="E463" s="112" t="s">
        <v>265</v>
      </c>
      <c r="F463" s="112" t="s">
        <v>266</v>
      </c>
      <c r="G463" s="129" t="s">
        <v>585</v>
      </c>
      <c r="H463" s="112" t="s">
        <v>43</v>
      </c>
      <c r="I463" s="113" t="s">
        <v>586</v>
      </c>
      <c r="J463" s="112" t="s">
        <v>610</v>
      </c>
      <c r="K463" s="115">
        <v>12.3</v>
      </c>
      <c r="L463" s="117">
        <f>VLOOKUP(H463,'Prijzenblad P2 - WadA'!$C$2:$H$9,6,FALSE)</f>
        <v>0</v>
      </c>
      <c r="M463" s="274">
        <v>1</v>
      </c>
      <c r="N463" s="116">
        <f>IF(L463=0,0,M463*L463*K463)</f>
        <v>0</v>
      </c>
      <c r="O463" s="2"/>
      <c r="P463" s="5"/>
      <c r="Q463" s="4"/>
    </row>
    <row r="464" spans="1:17" s="3" customFormat="1" ht="14.4" customHeight="1" outlineLevel="2">
      <c r="A464" s="110" t="s">
        <v>61</v>
      </c>
      <c r="B464" s="111" t="s">
        <v>551</v>
      </c>
      <c r="C464" s="111" t="s">
        <v>552</v>
      </c>
      <c r="D464" s="112" t="s">
        <v>553</v>
      </c>
      <c r="E464" s="112" t="s">
        <v>265</v>
      </c>
      <c r="F464" s="112" t="s">
        <v>266</v>
      </c>
      <c r="G464" s="129" t="s">
        <v>587</v>
      </c>
      <c r="H464" s="112" t="s">
        <v>43</v>
      </c>
      <c r="I464" s="113" t="s">
        <v>588</v>
      </c>
      <c r="J464" s="112" t="s">
        <v>610</v>
      </c>
      <c r="K464" s="115">
        <v>7.6</v>
      </c>
      <c r="L464" s="117">
        <f>VLOOKUP(H464,'Prijzenblad P2 - WadA'!$C$2:$H$9,6,FALSE)</f>
        <v>0</v>
      </c>
      <c r="M464" s="274">
        <v>1</v>
      </c>
      <c r="N464" s="116">
        <f t="shared" si="24"/>
        <v>0</v>
      </c>
      <c r="O464" s="2"/>
      <c r="P464" s="5"/>
      <c r="Q464" s="4"/>
    </row>
    <row r="465" spans="1:17" s="3" customFormat="1" ht="14.4" customHeight="1" outlineLevel="2">
      <c r="A465" s="110" t="s">
        <v>61</v>
      </c>
      <c r="B465" s="111" t="s">
        <v>551</v>
      </c>
      <c r="C465" s="111" t="s">
        <v>552</v>
      </c>
      <c r="D465" s="112" t="s">
        <v>553</v>
      </c>
      <c r="E465" s="112" t="s">
        <v>265</v>
      </c>
      <c r="F465" s="112" t="s">
        <v>266</v>
      </c>
      <c r="G465" s="129" t="s">
        <v>589</v>
      </c>
      <c r="H465" s="112" t="s">
        <v>40</v>
      </c>
      <c r="I465" s="461"/>
      <c r="J465" s="112" t="s">
        <v>198</v>
      </c>
      <c r="K465" s="115">
        <v>10.6</v>
      </c>
      <c r="L465" s="117">
        <f>VLOOKUP(H465,'Prijzenblad P2 - WadA'!$C$2:$H$9,6,FALSE)</f>
        <v>0</v>
      </c>
      <c r="M465" s="274">
        <v>1</v>
      </c>
      <c r="N465" s="116">
        <f t="shared" si="24"/>
        <v>0</v>
      </c>
      <c r="O465" s="2"/>
      <c r="P465" s="5"/>
      <c r="Q465" s="4"/>
    </row>
    <row r="466" spans="1:17" s="3" customFormat="1" outlineLevel="1">
      <c r="A466" s="110" t="s">
        <v>61</v>
      </c>
      <c r="B466" s="111" t="s">
        <v>551</v>
      </c>
      <c r="C466" s="111" t="s">
        <v>552</v>
      </c>
      <c r="D466" s="112" t="s">
        <v>553</v>
      </c>
      <c r="E466" s="112" t="s">
        <v>265</v>
      </c>
      <c r="F466" s="112" t="s">
        <v>266</v>
      </c>
      <c r="G466" s="129" t="s">
        <v>590</v>
      </c>
      <c r="H466" s="112" t="s">
        <v>47</v>
      </c>
      <c r="I466" s="113" t="s">
        <v>1179</v>
      </c>
      <c r="J466" s="112" t="s">
        <v>1210</v>
      </c>
      <c r="K466" s="115">
        <v>0</v>
      </c>
      <c r="L466" s="117">
        <f>VLOOKUP(H466,'Prijzenblad P2 - WadA'!$C$2:$H$9,6,FALSE)</f>
        <v>0</v>
      </c>
      <c r="M466" s="274">
        <v>1</v>
      </c>
      <c r="N466" s="116">
        <f t="shared" si="24"/>
        <v>0</v>
      </c>
      <c r="O466" s="2"/>
      <c r="P466" s="5"/>
      <c r="Q466" s="4"/>
    </row>
    <row r="467" spans="1:17" s="3" customFormat="1" ht="14.4" customHeight="1" outlineLevel="2">
      <c r="A467" s="123"/>
      <c r="B467" s="123" t="s">
        <v>591</v>
      </c>
      <c r="C467" s="123"/>
      <c r="D467" s="123"/>
      <c r="E467" s="123"/>
      <c r="F467" s="123"/>
      <c r="G467" s="123"/>
      <c r="H467" s="123"/>
      <c r="I467" s="228"/>
      <c r="J467" s="123"/>
      <c r="K467" s="235">
        <f>SUM(K432:K466)</f>
        <v>1169.9599999999996</v>
      </c>
      <c r="L467" s="123"/>
      <c r="M467" s="123"/>
      <c r="N467" s="236">
        <f>SUM(N432:N466)</f>
        <v>0</v>
      </c>
      <c r="O467" s="2"/>
      <c r="Q467" s="4"/>
    </row>
    <row r="468" spans="1:17" s="3" customFormat="1" ht="14.4" customHeight="1" outlineLevel="2">
      <c r="A468" s="110" t="s">
        <v>61</v>
      </c>
      <c r="B468" s="120" t="s">
        <v>592</v>
      </c>
      <c r="C468" s="120" t="s">
        <v>593</v>
      </c>
      <c r="D468" s="112" t="s">
        <v>594</v>
      </c>
      <c r="E468" s="112" t="s">
        <v>595</v>
      </c>
      <c r="F468" s="112" t="s">
        <v>266</v>
      </c>
      <c r="G468" s="112" t="s">
        <v>596</v>
      </c>
      <c r="H468" s="112" t="s">
        <v>44</v>
      </c>
      <c r="I468" s="113" t="s">
        <v>597</v>
      </c>
      <c r="J468" s="114" t="s">
        <v>198</v>
      </c>
      <c r="K468" s="115">
        <v>5.6</v>
      </c>
      <c r="L468" s="117">
        <f>VLOOKUP(H468,'Prijzenblad P2 - WadA'!$C$2:$H$9,6,FALSE)</f>
        <v>0</v>
      </c>
      <c r="M468" s="274">
        <v>1</v>
      </c>
      <c r="N468" s="116">
        <f t="shared" ref="N468:N505" si="25">IF(L468=0,0,M468*L468*K468)</f>
        <v>0</v>
      </c>
      <c r="O468" s="2"/>
      <c r="Q468" s="4"/>
    </row>
    <row r="469" spans="1:17" s="3" customFormat="1" ht="15" customHeight="1" outlineLevel="2">
      <c r="A469" s="110" t="s">
        <v>61</v>
      </c>
      <c r="B469" s="120" t="s">
        <v>592</v>
      </c>
      <c r="C469" s="120" t="s">
        <v>593</v>
      </c>
      <c r="D469" s="112" t="s">
        <v>594</v>
      </c>
      <c r="E469" s="112" t="s">
        <v>595</v>
      </c>
      <c r="F469" s="112" t="s">
        <v>266</v>
      </c>
      <c r="G469" s="112" t="s">
        <v>267</v>
      </c>
      <c r="H469" s="112" t="s">
        <v>44</v>
      </c>
      <c r="I469" s="113" t="s">
        <v>598</v>
      </c>
      <c r="J469" s="114" t="s">
        <v>198</v>
      </c>
      <c r="K469" s="115">
        <v>40.5</v>
      </c>
      <c r="L469" s="117">
        <f>VLOOKUP(H469,'Prijzenblad P2 - WadA'!$C$2:$H$9,6,FALSE)</f>
        <v>0</v>
      </c>
      <c r="M469" s="274">
        <v>1</v>
      </c>
      <c r="N469" s="116">
        <f>IF(L469=0,0,M469*L469*K469)</f>
        <v>0</v>
      </c>
      <c r="O469" s="2"/>
      <c r="Q469" s="4"/>
    </row>
    <row r="470" spans="1:17" s="3" customFormat="1" ht="14.4" customHeight="1" outlineLevel="2">
      <c r="A470" s="110" t="s">
        <v>61</v>
      </c>
      <c r="B470" s="120" t="s">
        <v>592</v>
      </c>
      <c r="C470" s="120" t="s">
        <v>593</v>
      </c>
      <c r="D470" s="112" t="s">
        <v>594</v>
      </c>
      <c r="E470" s="112" t="s">
        <v>595</v>
      </c>
      <c r="F470" s="112" t="s">
        <v>266</v>
      </c>
      <c r="G470" s="112" t="s">
        <v>599</v>
      </c>
      <c r="H470" s="112" t="s">
        <v>44</v>
      </c>
      <c r="I470" s="113" t="s">
        <v>600</v>
      </c>
      <c r="J470" s="114" t="s">
        <v>198</v>
      </c>
      <c r="K470" s="115">
        <v>63</v>
      </c>
      <c r="L470" s="117">
        <f>VLOOKUP(H470,'Prijzenblad P2 - WadA'!$C$2:$H$9,6,FALSE)</f>
        <v>0</v>
      </c>
      <c r="M470" s="274">
        <v>1</v>
      </c>
      <c r="N470" s="116">
        <f t="shared" si="25"/>
        <v>0</v>
      </c>
      <c r="O470" s="2"/>
      <c r="Q470" s="4"/>
    </row>
    <row r="471" spans="1:17" s="3" customFormat="1" ht="14.4" customHeight="1" outlineLevel="2">
      <c r="A471" s="110" t="s">
        <v>61</v>
      </c>
      <c r="B471" s="120" t="s">
        <v>592</v>
      </c>
      <c r="C471" s="120" t="s">
        <v>593</v>
      </c>
      <c r="D471" s="112" t="s">
        <v>594</v>
      </c>
      <c r="E471" s="112" t="s">
        <v>595</v>
      </c>
      <c r="F471" s="112" t="s">
        <v>266</v>
      </c>
      <c r="G471" s="112" t="s">
        <v>240</v>
      </c>
      <c r="H471" s="112" t="s">
        <v>47</v>
      </c>
      <c r="I471" s="113" t="s">
        <v>601</v>
      </c>
      <c r="J471" s="114" t="s">
        <v>198</v>
      </c>
      <c r="K471" s="115">
        <v>11.2</v>
      </c>
      <c r="L471" s="117">
        <f>VLOOKUP(H471,'Prijzenblad P2 - WadA'!$C$2:$H$9,6,FALSE)</f>
        <v>0</v>
      </c>
      <c r="M471" s="274">
        <v>1</v>
      </c>
      <c r="N471" s="116">
        <f t="shared" si="25"/>
        <v>0</v>
      </c>
      <c r="O471" s="2"/>
      <c r="Q471" s="4"/>
    </row>
    <row r="472" spans="1:17" s="3" customFormat="1" ht="14.4" customHeight="1" outlineLevel="2">
      <c r="A472" s="110" t="s">
        <v>61</v>
      </c>
      <c r="B472" s="120" t="s">
        <v>592</v>
      </c>
      <c r="C472" s="120" t="s">
        <v>593</v>
      </c>
      <c r="D472" s="112" t="s">
        <v>594</v>
      </c>
      <c r="E472" s="112" t="s">
        <v>595</v>
      </c>
      <c r="F472" s="112" t="s">
        <v>266</v>
      </c>
      <c r="G472" s="112" t="s">
        <v>559</v>
      </c>
      <c r="H472" s="112" t="s">
        <v>41</v>
      </c>
      <c r="I472" s="113" t="s">
        <v>602</v>
      </c>
      <c r="J472" s="114" t="s">
        <v>198</v>
      </c>
      <c r="K472" s="115">
        <v>52.5</v>
      </c>
      <c r="L472" s="117">
        <f>VLOOKUP(H472,'Prijzenblad P2 - WadA'!$C$2:$H$9,6,FALSE)</f>
        <v>0</v>
      </c>
      <c r="M472" s="274">
        <v>1</v>
      </c>
      <c r="N472" s="116">
        <f t="shared" si="25"/>
        <v>0</v>
      </c>
      <c r="O472" s="2"/>
      <c r="Q472" s="4"/>
    </row>
    <row r="473" spans="1:17" s="3" customFormat="1" ht="14.4" customHeight="1" outlineLevel="2">
      <c r="A473" s="110" t="s">
        <v>61</v>
      </c>
      <c r="B473" s="120" t="s">
        <v>592</v>
      </c>
      <c r="C473" s="120" t="s">
        <v>593</v>
      </c>
      <c r="D473" s="112" t="s">
        <v>594</v>
      </c>
      <c r="E473" s="112" t="s">
        <v>595</v>
      </c>
      <c r="F473" s="112" t="s">
        <v>266</v>
      </c>
      <c r="G473" s="112" t="s">
        <v>603</v>
      </c>
      <c r="H473" s="112" t="s">
        <v>41</v>
      </c>
      <c r="I473" s="113" t="s">
        <v>604</v>
      </c>
      <c r="J473" s="114" t="s">
        <v>198</v>
      </c>
      <c r="K473" s="115">
        <v>52.5</v>
      </c>
      <c r="L473" s="117">
        <f>VLOOKUP(H473,'Prijzenblad P2 - WadA'!$C$2:$H$9,6,FALSE)</f>
        <v>0</v>
      </c>
      <c r="M473" s="274">
        <v>1</v>
      </c>
      <c r="N473" s="116">
        <f t="shared" si="25"/>
        <v>0</v>
      </c>
      <c r="O473" s="2"/>
      <c r="Q473" s="4"/>
    </row>
    <row r="474" spans="1:17" s="3" customFormat="1" ht="14.4" customHeight="1" outlineLevel="2">
      <c r="A474" s="110" t="s">
        <v>61</v>
      </c>
      <c r="B474" s="120" t="s">
        <v>592</v>
      </c>
      <c r="C474" s="120" t="s">
        <v>593</v>
      </c>
      <c r="D474" s="112" t="s">
        <v>594</v>
      </c>
      <c r="E474" s="112" t="s">
        <v>595</v>
      </c>
      <c r="F474" s="112" t="s">
        <v>266</v>
      </c>
      <c r="G474" s="112" t="s">
        <v>563</v>
      </c>
      <c r="H474" s="112" t="s">
        <v>41</v>
      </c>
      <c r="I474" s="113" t="s">
        <v>605</v>
      </c>
      <c r="J474" s="114" t="s">
        <v>198</v>
      </c>
      <c r="K474" s="115">
        <v>52.5</v>
      </c>
      <c r="L474" s="117">
        <f>VLOOKUP(H474,'Prijzenblad P2 - WadA'!$C$2:$H$9,6,FALSE)</f>
        <v>0</v>
      </c>
      <c r="M474" s="274">
        <v>1</v>
      </c>
      <c r="N474" s="116">
        <f t="shared" si="25"/>
        <v>0</v>
      </c>
      <c r="O474" s="2"/>
      <c r="Q474" s="4"/>
    </row>
    <row r="475" spans="1:17" s="3" customFormat="1" ht="14.4" customHeight="1" outlineLevel="2">
      <c r="A475" s="110" t="s">
        <v>61</v>
      </c>
      <c r="B475" s="120" t="s">
        <v>592</v>
      </c>
      <c r="C475" s="120" t="s">
        <v>593</v>
      </c>
      <c r="D475" s="112" t="s">
        <v>594</v>
      </c>
      <c r="E475" s="112" t="s">
        <v>595</v>
      </c>
      <c r="F475" s="112" t="s">
        <v>266</v>
      </c>
      <c r="G475" s="112" t="s">
        <v>606</v>
      </c>
      <c r="H475" s="112" t="s">
        <v>41</v>
      </c>
      <c r="I475" s="113" t="s">
        <v>607</v>
      </c>
      <c r="J475" s="114" t="s">
        <v>198</v>
      </c>
      <c r="K475" s="115">
        <v>52.5</v>
      </c>
      <c r="L475" s="117">
        <f>VLOOKUP(H475,'Prijzenblad P2 - WadA'!$C$2:$H$9,6,FALSE)</f>
        <v>0</v>
      </c>
      <c r="M475" s="274">
        <v>1</v>
      </c>
      <c r="N475" s="116">
        <f t="shared" si="25"/>
        <v>0</v>
      </c>
      <c r="O475" s="2"/>
      <c r="Q475" s="4"/>
    </row>
    <row r="476" spans="1:17" s="3" customFormat="1" ht="14.4" customHeight="1" outlineLevel="2">
      <c r="A476" s="110" t="s">
        <v>61</v>
      </c>
      <c r="B476" s="120" t="s">
        <v>592</v>
      </c>
      <c r="C476" s="120" t="s">
        <v>593</v>
      </c>
      <c r="D476" s="112" t="s">
        <v>594</v>
      </c>
      <c r="E476" s="112" t="s">
        <v>595</v>
      </c>
      <c r="F476" s="112" t="s">
        <v>266</v>
      </c>
      <c r="G476" s="112" t="s">
        <v>579</v>
      </c>
      <c r="H476" s="112" t="s">
        <v>41</v>
      </c>
      <c r="I476" s="113" t="s">
        <v>608</v>
      </c>
      <c r="J476" s="114" t="s">
        <v>198</v>
      </c>
      <c r="K476" s="115">
        <v>52.5</v>
      </c>
      <c r="L476" s="117">
        <f>VLOOKUP(H476,'Prijzenblad P2 - WadA'!$C$2:$H$9,6,FALSE)</f>
        <v>0</v>
      </c>
      <c r="M476" s="274">
        <v>1</v>
      </c>
      <c r="N476" s="116">
        <f t="shared" si="25"/>
        <v>0</v>
      </c>
      <c r="O476" s="2"/>
      <c r="Q476" s="4"/>
    </row>
    <row r="477" spans="1:17" s="3" customFormat="1" ht="14.4" customHeight="1" outlineLevel="2">
      <c r="A477" s="110" t="s">
        <v>61</v>
      </c>
      <c r="B477" s="120" t="s">
        <v>592</v>
      </c>
      <c r="C477" s="120" t="s">
        <v>593</v>
      </c>
      <c r="D477" s="112" t="s">
        <v>594</v>
      </c>
      <c r="E477" s="112" t="s">
        <v>595</v>
      </c>
      <c r="F477" s="112" t="s">
        <v>266</v>
      </c>
      <c r="G477" s="112" t="s">
        <v>1227</v>
      </c>
      <c r="H477" s="112" t="s">
        <v>41</v>
      </c>
      <c r="I477" s="113" t="s">
        <v>282</v>
      </c>
      <c r="J477" s="114" t="s">
        <v>198</v>
      </c>
      <c r="K477" s="115">
        <v>55.3</v>
      </c>
      <c r="L477" s="117">
        <f>VLOOKUP(H477,'Prijzenblad P2 - WadA'!$C$2:$H$9,6,FALSE)</f>
        <v>0</v>
      </c>
      <c r="M477" s="274">
        <v>1</v>
      </c>
      <c r="N477" s="116">
        <f t="shared" si="25"/>
        <v>0</v>
      </c>
      <c r="O477" s="2"/>
      <c r="Q477" s="4"/>
    </row>
    <row r="478" spans="1:17" s="3" customFormat="1" ht="14.4" customHeight="1" outlineLevel="2">
      <c r="A478" s="110" t="s">
        <v>61</v>
      </c>
      <c r="B478" s="120" t="s">
        <v>592</v>
      </c>
      <c r="C478" s="120" t="s">
        <v>593</v>
      </c>
      <c r="D478" s="112" t="s">
        <v>594</v>
      </c>
      <c r="E478" s="112" t="s">
        <v>595</v>
      </c>
      <c r="F478" s="112" t="s">
        <v>266</v>
      </c>
      <c r="G478" s="112" t="s">
        <v>609</v>
      </c>
      <c r="H478" s="112" t="s">
        <v>43</v>
      </c>
      <c r="I478" s="113" t="s">
        <v>283</v>
      </c>
      <c r="J478" s="114" t="s">
        <v>610</v>
      </c>
      <c r="K478" s="115">
        <v>5</v>
      </c>
      <c r="L478" s="117">
        <f>VLOOKUP(H478,'Prijzenblad P2 - WadA'!$C$2:$H$9,6,FALSE)</f>
        <v>0</v>
      </c>
      <c r="M478" s="274">
        <v>1</v>
      </c>
      <c r="N478" s="116">
        <f t="shared" si="25"/>
        <v>0</v>
      </c>
      <c r="O478" s="2"/>
      <c r="Q478" s="4"/>
    </row>
    <row r="479" spans="1:17" s="3" customFormat="1" ht="14.4" customHeight="1" outlineLevel="2">
      <c r="A479" s="110" t="s">
        <v>61</v>
      </c>
      <c r="B479" s="120" t="s">
        <v>592</v>
      </c>
      <c r="C479" s="120" t="s">
        <v>593</v>
      </c>
      <c r="D479" s="112" t="s">
        <v>594</v>
      </c>
      <c r="E479" s="112" t="s">
        <v>595</v>
      </c>
      <c r="F479" s="112" t="s">
        <v>266</v>
      </c>
      <c r="G479" s="112" t="s">
        <v>289</v>
      </c>
      <c r="H479" s="112" t="s">
        <v>43</v>
      </c>
      <c r="I479" s="113" t="s">
        <v>284</v>
      </c>
      <c r="J479" s="114" t="s">
        <v>610</v>
      </c>
      <c r="K479" s="115">
        <v>10.199999999999999</v>
      </c>
      <c r="L479" s="117">
        <f>VLOOKUP(H479,'Prijzenblad P2 - WadA'!$C$2:$H$9,6,FALSE)</f>
        <v>0</v>
      </c>
      <c r="M479" s="274">
        <v>1</v>
      </c>
      <c r="N479" s="116">
        <f t="shared" si="25"/>
        <v>0</v>
      </c>
      <c r="O479" s="2"/>
      <c r="Q479" s="4"/>
    </row>
    <row r="480" spans="1:17" s="3" customFormat="1" ht="14.4" customHeight="1" outlineLevel="2">
      <c r="A480" s="110" t="s">
        <v>61</v>
      </c>
      <c r="B480" s="120" t="s">
        <v>592</v>
      </c>
      <c r="C480" s="120" t="s">
        <v>593</v>
      </c>
      <c r="D480" s="112" t="s">
        <v>594</v>
      </c>
      <c r="E480" s="112" t="s">
        <v>595</v>
      </c>
      <c r="F480" s="112" t="s">
        <v>266</v>
      </c>
      <c r="G480" s="112" t="s">
        <v>289</v>
      </c>
      <c r="H480" s="112" t="s">
        <v>43</v>
      </c>
      <c r="I480" s="113" t="s">
        <v>285</v>
      </c>
      <c r="J480" s="114" t="s">
        <v>610</v>
      </c>
      <c r="K480" s="115">
        <v>10.199999999999999</v>
      </c>
      <c r="L480" s="117">
        <f>VLOOKUP(H480,'Prijzenblad P2 - WadA'!$C$2:$H$9,6,FALSE)</f>
        <v>0</v>
      </c>
      <c r="M480" s="274">
        <v>1</v>
      </c>
      <c r="N480" s="116">
        <f t="shared" si="25"/>
        <v>0</v>
      </c>
      <c r="O480" s="2"/>
      <c r="Q480" s="4"/>
    </row>
    <row r="481" spans="1:17" s="3" customFormat="1" ht="14.4" customHeight="1" outlineLevel="2">
      <c r="A481" s="110" t="s">
        <v>61</v>
      </c>
      <c r="B481" s="120" t="s">
        <v>592</v>
      </c>
      <c r="C481" s="120" t="s">
        <v>593</v>
      </c>
      <c r="D481" s="112" t="s">
        <v>594</v>
      </c>
      <c r="E481" s="112" t="s">
        <v>595</v>
      </c>
      <c r="F481" s="112" t="s">
        <v>266</v>
      </c>
      <c r="G481" s="112" t="s">
        <v>294</v>
      </c>
      <c r="H481" s="112" t="s">
        <v>47</v>
      </c>
      <c r="I481" s="113" t="s">
        <v>286</v>
      </c>
      <c r="J481" s="114" t="s">
        <v>198</v>
      </c>
      <c r="K481" s="115">
        <v>5</v>
      </c>
      <c r="L481" s="117">
        <f>VLOOKUP(H481,'Prijzenblad P2 - WadA'!$C$2:$H$9,6,FALSE)</f>
        <v>0</v>
      </c>
      <c r="M481" s="274">
        <v>1</v>
      </c>
      <c r="N481" s="116">
        <f t="shared" si="25"/>
        <v>0</v>
      </c>
      <c r="O481" s="2"/>
      <c r="Q481" s="4"/>
    </row>
    <row r="482" spans="1:17" s="3" customFormat="1" ht="14.4" customHeight="1" outlineLevel="2">
      <c r="A482" s="110" t="s">
        <v>61</v>
      </c>
      <c r="B482" s="120" t="s">
        <v>592</v>
      </c>
      <c r="C482" s="120" t="s">
        <v>593</v>
      </c>
      <c r="D482" s="112" t="s">
        <v>594</v>
      </c>
      <c r="E482" s="112" t="s">
        <v>595</v>
      </c>
      <c r="F482" s="112" t="s">
        <v>266</v>
      </c>
      <c r="G482" s="112" t="s">
        <v>611</v>
      </c>
      <c r="H482" s="112" t="s">
        <v>44</v>
      </c>
      <c r="I482" s="113" t="s">
        <v>287</v>
      </c>
      <c r="J482" s="114" t="s">
        <v>198</v>
      </c>
      <c r="K482" s="115">
        <v>135</v>
      </c>
      <c r="L482" s="117">
        <f>VLOOKUP(H482,'Prijzenblad P2 - WadA'!$C$2:$H$9,6,FALSE)</f>
        <v>0</v>
      </c>
      <c r="M482" s="274">
        <v>1</v>
      </c>
      <c r="N482" s="116">
        <f t="shared" si="25"/>
        <v>0</v>
      </c>
      <c r="O482" s="2"/>
      <c r="Q482" s="4"/>
    </row>
    <row r="483" spans="1:17" s="3" customFormat="1" ht="14.4" customHeight="1" outlineLevel="2">
      <c r="A483" s="110" t="s">
        <v>61</v>
      </c>
      <c r="B483" s="120" t="s">
        <v>592</v>
      </c>
      <c r="C483" s="120" t="s">
        <v>593</v>
      </c>
      <c r="D483" s="112" t="s">
        <v>594</v>
      </c>
      <c r="E483" s="112" t="s">
        <v>595</v>
      </c>
      <c r="F483" s="112" t="s">
        <v>266</v>
      </c>
      <c r="G483" s="112" t="s">
        <v>612</v>
      </c>
      <c r="H483" s="112" t="s">
        <v>44</v>
      </c>
      <c r="I483" s="113" t="s">
        <v>288</v>
      </c>
      <c r="J483" s="114" t="s">
        <v>198</v>
      </c>
      <c r="K483" s="115">
        <v>41.7</v>
      </c>
      <c r="L483" s="117">
        <f>VLOOKUP(H483,'Prijzenblad P2 - WadA'!$C$2:$H$9,6,FALSE)</f>
        <v>0</v>
      </c>
      <c r="M483" s="274">
        <v>1</v>
      </c>
      <c r="N483" s="116">
        <f t="shared" si="25"/>
        <v>0</v>
      </c>
      <c r="O483" s="2"/>
      <c r="Q483" s="4"/>
    </row>
    <row r="484" spans="1:17" s="3" customFormat="1" ht="14.4" customHeight="1" outlineLevel="2">
      <c r="A484" s="110" t="s">
        <v>61</v>
      </c>
      <c r="B484" s="120" t="s">
        <v>592</v>
      </c>
      <c r="C484" s="120" t="s">
        <v>593</v>
      </c>
      <c r="D484" s="112" t="s">
        <v>594</v>
      </c>
      <c r="E484" s="112" t="s">
        <v>595</v>
      </c>
      <c r="F484" s="112" t="s">
        <v>266</v>
      </c>
      <c r="G484" s="112" t="s">
        <v>292</v>
      </c>
      <c r="H484" s="112" t="s">
        <v>42</v>
      </c>
      <c r="I484" s="113" t="s">
        <v>290</v>
      </c>
      <c r="J484" s="114" t="s">
        <v>198</v>
      </c>
      <c r="K484" s="115">
        <v>9.6</v>
      </c>
      <c r="L484" s="117">
        <f>VLOOKUP(H484,'Prijzenblad P2 - WadA'!$C$2:$H$9,6,FALSE)</f>
        <v>0</v>
      </c>
      <c r="M484" s="274">
        <v>1</v>
      </c>
      <c r="N484" s="116">
        <f t="shared" si="25"/>
        <v>0</v>
      </c>
      <c r="O484" s="2"/>
      <c r="Q484" s="4"/>
    </row>
    <row r="485" spans="1:17" s="3" customFormat="1" ht="14.4" customHeight="1" outlineLevel="2">
      <c r="A485" s="110" t="s">
        <v>61</v>
      </c>
      <c r="B485" s="120" t="s">
        <v>592</v>
      </c>
      <c r="C485" s="120" t="s">
        <v>593</v>
      </c>
      <c r="D485" s="112" t="s">
        <v>594</v>
      </c>
      <c r="E485" s="112" t="s">
        <v>595</v>
      </c>
      <c r="F485" s="112" t="s">
        <v>266</v>
      </c>
      <c r="G485" s="112" t="s">
        <v>613</v>
      </c>
      <c r="H485" s="112" t="s">
        <v>44</v>
      </c>
      <c r="I485" s="113" t="s">
        <v>291</v>
      </c>
      <c r="J485" s="114" t="s">
        <v>198</v>
      </c>
      <c r="K485" s="115">
        <v>8</v>
      </c>
      <c r="L485" s="117">
        <f>VLOOKUP(H485,'Prijzenblad P2 - WadA'!$C$2:$H$9,6,FALSE)</f>
        <v>0</v>
      </c>
      <c r="M485" s="274">
        <v>1</v>
      </c>
      <c r="N485" s="116">
        <f t="shared" si="25"/>
        <v>0</v>
      </c>
      <c r="O485" s="2"/>
      <c r="Q485" s="4"/>
    </row>
    <row r="486" spans="1:17" s="3" customFormat="1" ht="14.4" customHeight="1" outlineLevel="2">
      <c r="A486" s="110" t="s">
        <v>61</v>
      </c>
      <c r="B486" s="120" t="s">
        <v>592</v>
      </c>
      <c r="C486" s="120" t="s">
        <v>593</v>
      </c>
      <c r="D486" s="112" t="s">
        <v>594</v>
      </c>
      <c r="E486" s="112" t="s">
        <v>595</v>
      </c>
      <c r="F486" s="112" t="s">
        <v>266</v>
      </c>
      <c r="G486" s="112" t="s">
        <v>614</v>
      </c>
      <c r="H486" s="112" t="s">
        <v>47</v>
      </c>
      <c r="I486" s="113" t="s">
        <v>293</v>
      </c>
      <c r="J486" s="114" t="s">
        <v>198</v>
      </c>
      <c r="K486" s="115">
        <v>6</v>
      </c>
      <c r="L486" s="117">
        <f>VLOOKUP(H486,'Prijzenblad P2 - WadA'!$C$2:$H$9,6,FALSE)</f>
        <v>0</v>
      </c>
      <c r="M486" s="274">
        <v>1</v>
      </c>
      <c r="N486" s="116">
        <f t="shared" si="25"/>
        <v>0</v>
      </c>
      <c r="O486" s="2"/>
      <c r="Q486" s="4"/>
    </row>
    <row r="487" spans="1:17" s="3" customFormat="1" ht="14.4" customHeight="1" outlineLevel="2">
      <c r="A487" s="110" t="s">
        <v>61</v>
      </c>
      <c r="B487" s="120" t="s">
        <v>592</v>
      </c>
      <c r="C487" s="120" t="s">
        <v>593</v>
      </c>
      <c r="D487" s="112" t="s">
        <v>594</v>
      </c>
      <c r="E487" s="112" t="s">
        <v>595</v>
      </c>
      <c r="F487" s="112" t="s">
        <v>266</v>
      </c>
      <c r="G487" s="112" t="s">
        <v>312</v>
      </c>
      <c r="H487" s="112" t="s">
        <v>46</v>
      </c>
      <c r="I487" s="113" t="s">
        <v>295</v>
      </c>
      <c r="J487" s="114" t="s">
        <v>198</v>
      </c>
      <c r="K487" s="115">
        <v>82</v>
      </c>
      <c r="L487" s="117">
        <f>VLOOKUP(H487,'Prijzenblad P2 - WadA'!$C$2:$H$9,6,FALSE)</f>
        <v>0</v>
      </c>
      <c r="M487" s="274">
        <v>1</v>
      </c>
      <c r="N487" s="116">
        <f t="shared" si="25"/>
        <v>0</v>
      </c>
      <c r="O487" s="2"/>
      <c r="Q487" s="4"/>
    </row>
    <row r="488" spans="1:17" s="3" customFormat="1" ht="14.4" customHeight="1" outlineLevel="2">
      <c r="A488" s="110" t="s">
        <v>61</v>
      </c>
      <c r="B488" s="120" t="s">
        <v>592</v>
      </c>
      <c r="C488" s="120" t="s">
        <v>593</v>
      </c>
      <c r="D488" s="112" t="s">
        <v>594</v>
      </c>
      <c r="E488" s="112" t="s">
        <v>595</v>
      </c>
      <c r="F488" s="112" t="s">
        <v>266</v>
      </c>
      <c r="G488" s="112" t="s">
        <v>615</v>
      </c>
      <c r="H488" s="112" t="s">
        <v>47</v>
      </c>
      <c r="I488" s="113" t="s">
        <v>297</v>
      </c>
      <c r="J488" s="114" t="s">
        <v>198</v>
      </c>
      <c r="K488" s="115">
        <v>7.2</v>
      </c>
      <c r="L488" s="117">
        <f>VLOOKUP(H488,'Prijzenblad P2 - WadA'!$C$2:$H$9,6,FALSE)</f>
        <v>0</v>
      </c>
      <c r="M488" s="274">
        <v>1</v>
      </c>
      <c r="N488" s="116">
        <f t="shared" si="25"/>
        <v>0</v>
      </c>
      <c r="O488" s="2"/>
      <c r="Q488" s="4"/>
    </row>
    <row r="489" spans="1:17" s="3" customFormat="1" ht="14.4" customHeight="1" outlineLevel="2">
      <c r="A489" s="110" t="s">
        <v>61</v>
      </c>
      <c r="B489" s="120" t="s">
        <v>592</v>
      </c>
      <c r="C489" s="120" t="s">
        <v>593</v>
      </c>
      <c r="D489" s="112" t="s">
        <v>594</v>
      </c>
      <c r="E489" s="112" t="s">
        <v>595</v>
      </c>
      <c r="F489" s="112" t="s">
        <v>242</v>
      </c>
      <c r="G489" s="112" t="s">
        <v>616</v>
      </c>
      <c r="H489" s="112" t="s">
        <v>44</v>
      </c>
      <c r="I489" s="113" t="s">
        <v>617</v>
      </c>
      <c r="J489" s="114" t="s">
        <v>198</v>
      </c>
      <c r="K489" s="115">
        <v>35</v>
      </c>
      <c r="L489" s="117">
        <f>VLOOKUP(H489,'Prijzenblad P2 - WadA'!$C$2:$H$9,6,FALSE)</f>
        <v>0</v>
      </c>
      <c r="M489" s="274">
        <v>1</v>
      </c>
      <c r="N489" s="116">
        <f t="shared" si="25"/>
        <v>0</v>
      </c>
      <c r="O489" s="2"/>
      <c r="Q489" s="4"/>
    </row>
    <row r="490" spans="1:17" s="3" customFormat="1" ht="15" customHeight="1" outlineLevel="2">
      <c r="A490" s="110" t="s">
        <v>61</v>
      </c>
      <c r="B490" s="120" t="s">
        <v>592</v>
      </c>
      <c r="C490" s="120" t="s">
        <v>593</v>
      </c>
      <c r="D490" s="112" t="s">
        <v>594</v>
      </c>
      <c r="E490" s="112" t="s">
        <v>595</v>
      </c>
      <c r="F490" s="112" t="s">
        <v>242</v>
      </c>
      <c r="G490" s="112" t="s">
        <v>618</v>
      </c>
      <c r="H490" s="112" t="s">
        <v>44</v>
      </c>
      <c r="I490" s="113" t="s">
        <v>619</v>
      </c>
      <c r="J490" s="114" t="s">
        <v>198</v>
      </c>
      <c r="K490" s="115">
        <v>74.8</v>
      </c>
      <c r="L490" s="117">
        <f>VLOOKUP(H490,'Prijzenblad P2 - WadA'!$C$2:$H$9,6,FALSE)</f>
        <v>0</v>
      </c>
      <c r="M490" s="274">
        <v>1</v>
      </c>
      <c r="N490" s="116">
        <f t="shared" si="25"/>
        <v>0</v>
      </c>
      <c r="O490" s="2"/>
      <c r="Q490" s="4"/>
    </row>
    <row r="491" spans="1:17" s="3" customFormat="1" ht="14.4" customHeight="1" outlineLevel="2">
      <c r="A491" s="110" t="s">
        <v>61</v>
      </c>
      <c r="B491" s="120" t="s">
        <v>592</v>
      </c>
      <c r="C491" s="120" t="s">
        <v>593</v>
      </c>
      <c r="D491" s="112" t="s">
        <v>594</v>
      </c>
      <c r="E491" s="112" t="s">
        <v>595</v>
      </c>
      <c r="F491" s="112" t="s">
        <v>242</v>
      </c>
      <c r="G491" s="112" t="s">
        <v>620</v>
      </c>
      <c r="H491" s="112" t="s">
        <v>41</v>
      </c>
      <c r="I491" s="113" t="s">
        <v>621</v>
      </c>
      <c r="J491" s="114" t="s">
        <v>198</v>
      </c>
      <c r="K491" s="115">
        <v>40.799999999999997</v>
      </c>
      <c r="L491" s="117">
        <f>VLOOKUP(H491,'Prijzenblad P2 - WadA'!$C$2:$H$9,6,FALSE)</f>
        <v>0</v>
      </c>
      <c r="M491" s="274">
        <v>1</v>
      </c>
      <c r="N491" s="116">
        <f t="shared" si="25"/>
        <v>0</v>
      </c>
      <c r="O491" s="2"/>
      <c r="Q491" s="4"/>
    </row>
    <row r="492" spans="1:17" s="3" customFormat="1" ht="14.4" customHeight="1" outlineLevel="2">
      <c r="A492" s="110" t="s">
        <v>61</v>
      </c>
      <c r="B492" s="120" t="s">
        <v>592</v>
      </c>
      <c r="C492" s="120" t="s">
        <v>593</v>
      </c>
      <c r="D492" s="112" t="s">
        <v>594</v>
      </c>
      <c r="E492" s="112" t="s">
        <v>595</v>
      </c>
      <c r="F492" s="112" t="s">
        <v>242</v>
      </c>
      <c r="G492" s="112" t="s">
        <v>622</v>
      </c>
      <c r="H492" s="112" t="s">
        <v>44</v>
      </c>
      <c r="I492" s="113" t="s">
        <v>623</v>
      </c>
      <c r="J492" s="114" t="s">
        <v>198</v>
      </c>
      <c r="K492" s="115">
        <v>28.5</v>
      </c>
      <c r="L492" s="117">
        <f>VLOOKUP(H492,'Prijzenblad P2 - WadA'!$C$2:$H$9,6,FALSE)</f>
        <v>0</v>
      </c>
      <c r="M492" s="274">
        <v>1</v>
      </c>
      <c r="N492" s="116">
        <f t="shared" si="25"/>
        <v>0</v>
      </c>
      <c r="O492" s="2"/>
      <c r="Q492" s="4"/>
    </row>
    <row r="493" spans="1:17" s="3" customFormat="1" ht="14.4" customHeight="1" outlineLevel="2">
      <c r="A493" s="110" t="s">
        <v>61</v>
      </c>
      <c r="B493" s="120" t="s">
        <v>592</v>
      </c>
      <c r="C493" s="120" t="s">
        <v>593</v>
      </c>
      <c r="D493" s="112" t="s">
        <v>594</v>
      </c>
      <c r="E493" s="112" t="s">
        <v>595</v>
      </c>
      <c r="F493" s="112" t="s">
        <v>242</v>
      </c>
      <c r="G493" s="112" t="s">
        <v>565</v>
      </c>
      <c r="H493" s="112" t="s">
        <v>41</v>
      </c>
      <c r="I493" s="113" t="s">
        <v>624</v>
      </c>
      <c r="J493" s="114" t="s">
        <v>198</v>
      </c>
      <c r="K493" s="115">
        <v>52.5</v>
      </c>
      <c r="L493" s="117">
        <f>VLOOKUP(H493,'Prijzenblad P2 - WadA'!$C$2:$H$9,6,FALSE)</f>
        <v>0</v>
      </c>
      <c r="M493" s="274">
        <v>1</v>
      </c>
      <c r="N493" s="116">
        <f t="shared" si="25"/>
        <v>0</v>
      </c>
      <c r="O493" s="2"/>
      <c r="Q493" s="4"/>
    </row>
    <row r="494" spans="1:17" s="3" customFormat="1" ht="14.4" customHeight="1" outlineLevel="2">
      <c r="A494" s="110" t="s">
        <v>61</v>
      </c>
      <c r="B494" s="120" t="s">
        <v>592</v>
      </c>
      <c r="C494" s="120" t="s">
        <v>593</v>
      </c>
      <c r="D494" s="112" t="s">
        <v>594</v>
      </c>
      <c r="E494" s="112" t="s">
        <v>595</v>
      </c>
      <c r="F494" s="112" t="s">
        <v>242</v>
      </c>
      <c r="G494" s="112" t="s">
        <v>566</v>
      </c>
      <c r="H494" s="112" t="s">
        <v>41</v>
      </c>
      <c r="I494" s="113" t="s">
        <v>625</v>
      </c>
      <c r="J494" s="114" t="s">
        <v>198</v>
      </c>
      <c r="K494" s="115">
        <v>52.5</v>
      </c>
      <c r="L494" s="117">
        <f>VLOOKUP(H494,'Prijzenblad P2 - WadA'!$C$2:$H$9,6,FALSE)</f>
        <v>0</v>
      </c>
      <c r="M494" s="274">
        <v>1</v>
      </c>
      <c r="N494" s="116">
        <f t="shared" si="25"/>
        <v>0</v>
      </c>
      <c r="O494" s="2"/>
      <c r="Q494" s="4"/>
    </row>
    <row r="495" spans="1:17" s="3" customFormat="1" ht="14.4" customHeight="1" outlineLevel="2">
      <c r="A495" s="110" t="s">
        <v>61</v>
      </c>
      <c r="B495" s="120" t="s">
        <v>592</v>
      </c>
      <c r="C495" s="120" t="s">
        <v>593</v>
      </c>
      <c r="D495" s="112" t="s">
        <v>594</v>
      </c>
      <c r="E495" s="112" t="s">
        <v>595</v>
      </c>
      <c r="F495" s="112" t="s">
        <v>242</v>
      </c>
      <c r="G495" s="112" t="s">
        <v>571</v>
      </c>
      <c r="H495" s="112" t="s">
        <v>41</v>
      </c>
      <c r="I495" s="113" t="s">
        <v>626</v>
      </c>
      <c r="J495" s="114" t="s">
        <v>198</v>
      </c>
      <c r="K495" s="115">
        <v>52.5</v>
      </c>
      <c r="L495" s="117">
        <f>VLOOKUP(H495,'Prijzenblad P2 - WadA'!$C$2:$H$9,6,FALSE)</f>
        <v>0</v>
      </c>
      <c r="M495" s="274">
        <v>1</v>
      </c>
      <c r="N495" s="116">
        <f t="shared" si="25"/>
        <v>0</v>
      </c>
      <c r="O495" s="2"/>
      <c r="Q495" s="4"/>
    </row>
    <row r="496" spans="1:17" s="3" customFormat="1" ht="14.4" customHeight="1" outlineLevel="2">
      <c r="A496" s="110" t="s">
        <v>61</v>
      </c>
      <c r="B496" s="120" t="s">
        <v>592</v>
      </c>
      <c r="C496" s="120" t="s">
        <v>593</v>
      </c>
      <c r="D496" s="112" t="s">
        <v>594</v>
      </c>
      <c r="E496" s="112" t="s">
        <v>595</v>
      </c>
      <c r="F496" s="112" t="s">
        <v>242</v>
      </c>
      <c r="G496" s="112" t="s">
        <v>627</v>
      </c>
      <c r="H496" s="112" t="s">
        <v>41</v>
      </c>
      <c r="I496" s="113" t="s">
        <v>628</v>
      </c>
      <c r="J496" s="114" t="s">
        <v>198</v>
      </c>
      <c r="K496" s="115">
        <v>52.5</v>
      </c>
      <c r="L496" s="117">
        <f>VLOOKUP(H496,'Prijzenblad P2 - WadA'!$C$2:$H$9,6,FALSE)</f>
        <v>0</v>
      </c>
      <c r="M496" s="274">
        <v>1</v>
      </c>
      <c r="N496" s="116">
        <f t="shared" si="25"/>
        <v>0</v>
      </c>
      <c r="O496" s="2"/>
      <c r="Q496" s="4"/>
    </row>
    <row r="497" spans="1:17" s="3" customFormat="1" ht="14.4" customHeight="1" outlineLevel="2">
      <c r="A497" s="110" t="s">
        <v>61</v>
      </c>
      <c r="B497" s="120" t="s">
        <v>592</v>
      </c>
      <c r="C497" s="120" t="s">
        <v>593</v>
      </c>
      <c r="D497" s="112" t="s">
        <v>594</v>
      </c>
      <c r="E497" s="112" t="s">
        <v>595</v>
      </c>
      <c r="F497" s="112" t="s">
        <v>242</v>
      </c>
      <c r="G497" s="112" t="s">
        <v>629</v>
      </c>
      <c r="H497" s="112" t="s">
        <v>41</v>
      </c>
      <c r="I497" s="113" t="s">
        <v>630</v>
      </c>
      <c r="J497" s="114" t="s">
        <v>198</v>
      </c>
      <c r="K497" s="115">
        <v>55.3</v>
      </c>
      <c r="L497" s="117">
        <f>VLOOKUP(H497,'Prijzenblad P2 - WadA'!$C$2:$H$9,6,FALSE)</f>
        <v>0</v>
      </c>
      <c r="M497" s="274">
        <v>1</v>
      </c>
      <c r="N497" s="116">
        <f t="shared" si="25"/>
        <v>0</v>
      </c>
      <c r="O497" s="2"/>
      <c r="Q497" s="4"/>
    </row>
    <row r="498" spans="1:17" s="3" customFormat="1" ht="14.4" customHeight="1" outlineLevel="2">
      <c r="A498" s="110" t="s">
        <v>61</v>
      </c>
      <c r="B498" s="120" t="s">
        <v>592</v>
      </c>
      <c r="C498" s="120" t="s">
        <v>593</v>
      </c>
      <c r="D498" s="112" t="s">
        <v>594</v>
      </c>
      <c r="E498" s="112" t="s">
        <v>595</v>
      </c>
      <c r="F498" s="112" t="s">
        <v>242</v>
      </c>
      <c r="G498" s="112" t="s">
        <v>289</v>
      </c>
      <c r="H498" s="112" t="s">
        <v>43</v>
      </c>
      <c r="I498" s="113" t="s">
        <v>395</v>
      </c>
      <c r="J498" s="114" t="s">
        <v>610</v>
      </c>
      <c r="K498" s="115">
        <v>8.6</v>
      </c>
      <c r="L498" s="117">
        <f>VLOOKUP(H498,'Prijzenblad P2 - WadA'!$C$2:$H$9,6,FALSE)</f>
        <v>0</v>
      </c>
      <c r="M498" s="274">
        <v>1</v>
      </c>
      <c r="N498" s="116">
        <f t="shared" si="25"/>
        <v>0</v>
      </c>
      <c r="O498" s="2"/>
      <c r="Q498" s="4"/>
    </row>
    <row r="499" spans="1:17" s="3" customFormat="1" ht="14.4" customHeight="1" outlineLevel="2">
      <c r="A499" s="110" t="s">
        <v>61</v>
      </c>
      <c r="B499" s="120" t="s">
        <v>592</v>
      </c>
      <c r="C499" s="120" t="s">
        <v>593</v>
      </c>
      <c r="D499" s="112" t="s">
        <v>594</v>
      </c>
      <c r="E499" s="112" t="s">
        <v>595</v>
      </c>
      <c r="F499" s="112" t="s">
        <v>242</v>
      </c>
      <c r="G499" s="112" t="s">
        <v>289</v>
      </c>
      <c r="H499" s="112" t="s">
        <v>43</v>
      </c>
      <c r="I499" s="113" t="s">
        <v>397</v>
      </c>
      <c r="J499" s="114" t="s">
        <v>610</v>
      </c>
      <c r="K499" s="115">
        <v>8.6</v>
      </c>
      <c r="L499" s="117">
        <f>VLOOKUP(H499,'Prijzenblad P2 - WadA'!$C$2:$H$9,6,FALSE)</f>
        <v>0</v>
      </c>
      <c r="M499" s="274">
        <v>1</v>
      </c>
      <c r="N499" s="116">
        <f t="shared" si="25"/>
        <v>0</v>
      </c>
      <c r="O499" s="2"/>
      <c r="Q499" s="4"/>
    </row>
    <row r="500" spans="1:17" s="3" customFormat="1" ht="14.4" customHeight="1" outlineLevel="2">
      <c r="A500" s="110" t="s">
        <v>61</v>
      </c>
      <c r="B500" s="120" t="s">
        <v>592</v>
      </c>
      <c r="C500" s="120" t="s">
        <v>593</v>
      </c>
      <c r="D500" s="112" t="s">
        <v>594</v>
      </c>
      <c r="E500" s="112" t="s">
        <v>595</v>
      </c>
      <c r="F500" s="112" t="s">
        <v>242</v>
      </c>
      <c r="G500" s="112" t="s">
        <v>631</v>
      </c>
      <c r="H500" s="112" t="s">
        <v>40</v>
      </c>
      <c r="I500" s="113" t="s">
        <v>399</v>
      </c>
      <c r="J500" s="114" t="s">
        <v>198</v>
      </c>
      <c r="K500" s="115">
        <v>13.2</v>
      </c>
      <c r="L500" s="117">
        <f>VLOOKUP(H500,'Prijzenblad P2 - WadA'!$C$2:$H$9,6,FALSE)</f>
        <v>0</v>
      </c>
      <c r="M500" s="274">
        <v>1</v>
      </c>
      <c r="N500" s="116">
        <f>IF(L500=0,0,M500*L500*K500)</f>
        <v>0</v>
      </c>
      <c r="O500" s="2"/>
      <c r="Q500" s="4"/>
    </row>
    <row r="501" spans="1:17" s="3" customFormat="1" ht="14.4" customHeight="1" outlineLevel="2">
      <c r="A501" s="110" t="s">
        <v>61</v>
      </c>
      <c r="B501" s="120" t="s">
        <v>592</v>
      </c>
      <c r="C501" s="120" t="s">
        <v>593</v>
      </c>
      <c r="D501" s="112" t="s">
        <v>594</v>
      </c>
      <c r="E501" s="112" t="s">
        <v>595</v>
      </c>
      <c r="F501" s="112" t="s">
        <v>242</v>
      </c>
      <c r="G501" s="112" t="s">
        <v>632</v>
      </c>
      <c r="H501" s="112" t="s">
        <v>40</v>
      </c>
      <c r="I501" s="113" t="s">
        <v>401</v>
      </c>
      <c r="J501" s="114" t="s">
        <v>198</v>
      </c>
      <c r="K501" s="115">
        <v>41</v>
      </c>
      <c r="L501" s="117">
        <f>VLOOKUP(H501,'Prijzenblad P2 - WadA'!$C$2:$H$9,6,FALSE)</f>
        <v>0</v>
      </c>
      <c r="M501" s="274">
        <v>1</v>
      </c>
      <c r="N501" s="116">
        <f t="shared" si="25"/>
        <v>0</v>
      </c>
      <c r="O501" s="2"/>
      <c r="Q501" s="4"/>
    </row>
    <row r="502" spans="1:17" s="3" customFormat="1" ht="14.4" customHeight="1" outlineLevel="2">
      <c r="A502" s="110" t="s">
        <v>61</v>
      </c>
      <c r="B502" s="120" t="s">
        <v>592</v>
      </c>
      <c r="C502" s="120" t="s">
        <v>593</v>
      </c>
      <c r="D502" s="112" t="s">
        <v>594</v>
      </c>
      <c r="E502" s="112" t="s">
        <v>595</v>
      </c>
      <c r="F502" s="112" t="s">
        <v>242</v>
      </c>
      <c r="G502" s="112" t="s">
        <v>613</v>
      </c>
      <c r="H502" s="112" t="s">
        <v>44</v>
      </c>
      <c r="I502" s="113" t="s">
        <v>403</v>
      </c>
      <c r="J502" s="114" t="s">
        <v>198</v>
      </c>
      <c r="K502" s="115">
        <v>8.5</v>
      </c>
      <c r="L502" s="117">
        <f>VLOOKUP(H502,'Prijzenblad P2 - WadA'!$C$2:$H$9,6,FALSE)</f>
        <v>0</v>
      </c>
      <c r="M502" s="274">
        <v>1</v>
      </c>
      <c r="N502" s="116">
        <f t="shared" si="25"/>
        <v>0</v>
      </c>
      <c r="O502" s="2"/>
      <c r="Q502" s="4"/>
    </row>
    <row r="503" spans="1:17" s="3" customFormat="1" ht="14.4" customHeight="1" outlineLevel="2">
      <c r="A503" s="110" t="s">
        <v>61</v>
      </c>
      <c r="B503" s="120" t="s">
        <v>592</v>
      </c>
      <c r="C503" s="120" t="s">
        <v>593</v>
      </c>
      <c r="D503" s="112" t="s">
        <v>594</v>
      </c>
      <c r="E503" s="112" t="s">
        <v>595</v>
      </c>
      <c r="F503" s="112" t="s">
        <v>242</v>
      </c>
      <c r="G503" s="112" t="s">
        <v>299</v>
      </c>
      <c r="H503" s="112" t="s">
        <v>44</v>
      </c>
      <c r="I503" s="113" t="s">
        <v>405</v>
      </c>
      <c r="J503" s="114" t="s">
        <v>198</v>
      </c>
      <c r="K503" s="115">
        <v>7</v>
      </c>
      <c r="L503" s="117">
        <f>VLOOKUP(H503,'Prijzenblad P2 - WadA'!$C$2:$H$9,6,FALSE)</f>
        <v>0</v>
      </c>
      <c r="M503" s="274">
        <v>1</v>
      </c>
      <c r="N503" s="116">
        <f t="shared" si="25"/>
        <v>0</v>
      </c>
      <c r="O503" s="2"/>
      <c r="Q503" s="4"/>
    </row>
    <row r="504" spans="1:17" s="3" customFormat="1" ht="14.4" customHeight="1" outlineLevel="2">
      <c r="A504" s="110" t="s">
        <v>61</v>
      </c>
      <c r="B504" s="120" t="s">
        <v>592</v>
      </c>
      <c r="C504" s="120" t="s">
        <v>593</v>
      </c>
      <c r="D504" s="112" t="s">
        <v>594</v>
      </c>
      <c r="E504" s="112" t="s">
        <v>595</v>
      </c>
      <c r="F504" s="112" t="s">
        <v>242</v>
      </c>
      <c r="G504" s="112" t="s">
        <v>633</v>
      </c>
      <c r="H504" s="112" t="s">
        <v>40</v>
      </c>
      <c r="I504" s="113" t="s">
        <v>407</v>
      </c>
      <c r="J504" s="114" t="s">
        <v>198</v>
      </c>
      <c r="K504" s="121">
        <v>20.5</v>
      </c>
      <c r="L504" s="117">
        <f>VLOOKUP(H504,'Prijzenblad P2 - WadA'!$C$2:$H$9,6,FALSE)</f>
        <v>0</v>
      </c>
      <c r="M504" s="274">
        <v>1</v>
      </c>
      <c r="N504" s="116">
        <f t="shared" si="25"/>
        <v>0</v>
      </c>
      <c r="O504" s="2"/>
      <c r="Q504" s="4"/>
    </row>
    <row r="505" spans="1:17" s="3" customFormat="1" outlineLevel="1">
      <c r="A505" s="110" t="s">
        <v>61</v>
      </c>
      <c r="B505" s="120" t="s">
        <v>592</v>
      </c>
      <c r="C505" s="120" t="s">
        <v>593</v>
      </c>
      <c r="D505" s="112" t="s">
        <v>594</v>
      </c>
      <c r="E505" s="112" t="s">
        <v>595</v>
      </c>
      <c r="F505" s="112" t="s">
        <v>242</v>
      </c>
      <c r="G505" s="112" t="s">
        <v>634</v>
      </c>
      <c r="H505" s="112" t="s">
        <v>40</v>
      </c>
      <c r="I505" s="113" t="s">
        <v>409</v>
      </c>
      <c r="J505" s="114" t="s">
        <v>198</v>
      </c>
      <c r="K505" s="115">
        <v>25.7</v>
      </c>
      <c r="L505" s="117">
        <f>VLOOKUP(H505,'Prijzenblad P2 - WadA'!$C$2:$H$9,6,FALSE)</f>
        <v>0</v>
      </c>
      <c r="M505" s="274">
        <v>1</v>
      </c>
      <c r="N505" s="116">
        <f t="shared" si="25"/>
        <v>0</v>
      </c>
      <c r="O505" s="2"/>
      <c r="P505" s="5"/>
      <c r="Q505" s="4"/>
    </row>
    <row r="506" spans="1:17" s="3" customFormat="1" ht="14.4" customHeight="1" outlineLevel="2">
      <c r="A506" s="123"/>
      <c r="B506" s="123" t="s">
        <v>635</v>
      </c>
      <c r="C506" s="123"/>
      <c r="D506" s="123"/>
      <c r="E506" s="123"/>
      <c r="F506" s="123"/>
      <c r="G506" s="123"/>
      <c r="H506" s="123"/>
      <c r="I506" s="228"/>
      <c r="J506" s="123"/>
      <c r="K506" s="235">
        <f>SUM(K468:K505)</f>
        <v>1335.4999999999998</v>
      </c>
      <c r="L506" s="123"/>
      <c r="M506" s="123"/>
      <c r="N506" s="236">
        <f>SUM(N468:N505)</f>
        <v>0</v>
      </c>
      <c r="O506" s="2"/>
      <c r="Q506" s="4"/>
    </row>
    <row r="507" spans="1:17" s="3" customFormat="1" ht="14.4" customHeight="1" outlineLevel="2">
      <c r="A507" s="110" t="s">
        <v>61</v>
      </c>
      <c r="B507" s="111" t="s">
        <v>636</v>
      </c>
      <c r="C507" s="111" t="s">
        <v>636</v>
      </c>
      <c r="D507" s="112" t="s">
        <v>637</v>
      </c>
      <c r="E507" s="112" t="s">
        <v>265</v>
      </c>
      <c r="F507" s="112" t="s">
        <v>266</v>
      </c>
      <c r="G507" s="112" t="s">
        <v>638</v>
      </c>
      <c r="H507" s="112" t="s">
        <v>41</v>
      </c>
      <c r="I507" s="113" t="s">
        <v>639</v>
      </c>
      <c r="J507" s="114" t="s">
        <v>85</v>
      </c>
      <c r="K507" s="115">
        <v>55.7</v>
      </c>
      <c r="L507" s="117">
        <f>VLOOKUP(H507,'Prijzenblad P2 - WadA'!$C$2:$H$9,6,FALSE)</f>
        <v>0</v>
      </c>
      <c r="M507" s="274">
        <v>1</v>
      </c>
      <c r="N507" s="116">
        <f t="shared" ref="N507:N524" si="26">IF(L507=0,0,M507*L507*K507)</f>
        <v>0</v>
      </c>
      <c r="O507" s="2"/>
      <c r="Q507" s="4"/>
    </row>
    <row r="508" spans="1:17" s="3" customFormat="1" ht="14.4" customHeight="1" outlineLevel="2">
      <c r="A508" s="110" t="s">
        <v>61</v>
      </c>
      <c r="B508" s="111" t="s">
        <v>636</v>
      </c>
      <c r="C508" s="111" t="s">
        <v>636</v>
      </c>
      <c r="D508" s="112" t="s">
        <v>637</v>
      </c>
      <c r="E508" s="112" t="s">
        <v>265</v>
      </c>
      <c r="F508" s="112" t="s">
        <v>266</v>
      </c>
      <c r="G508" s="112" t="s">
        <v>274</v>
      </c>
      <c r="H508" s="112" t="s">
        <v>41</v>
      </c>
      <c r="I508" s="113" t="s">
        <v>640</v>
      </c>
      <c r="J508" s="114" t="s">
        <v>85</v>
      </c>
      <c r="K508" s="115">
        <v>49.6</v>
      </c>
      <c r="L508" s="117">
        <f>VLOOKUP(H508,'Prijzenblad P2 - WadA'!$C$2:$H$9,6,FALSE)</f>
        <v>0</v>
      </c>
      <c r="M508" s="274">
        <v>1</v>
      </c>
      <c r="N508" s="116">
        <f t="shared" si="26"/>
        <v>0</v>
      </c>
      <c r="O508" s="2"/>
      <c r="Q508" s="4"/>
    </row>
    <row r="509" spans="1:17" s="3" customFormat="1" ht="14.4" customHeight="1" outlineLevel="2">
      <c r="A509" s="110" t="s">
        <v>61</v>
      </c>
      <c r="B509" s="111" t="s">
        <v>636</v>
      </c>
      <c r="C509" s="111" t="s">
        <v>636</v>
      </c>
      <c r="D509" s="112" t="s">
        <v>637</v>
      </c>
      <c r="E509" s="112" t="s">
        <v>265</v>
      </c>
      <c r="F509" s="112" t="s">
        <v>266</v>
      </c>
      <c r="G509" s="112" t="s">
        <v>312</v>
      </c>
      <c r="H509" s="112" t="s">
        <v>46</v>
      </c>
      <c r="I509" s="113" t="s">
        <v>641</v>
      </c>
      <c r="J509" s="114" t="s">
        <v>220</v>
      </c>
      <c r="K509" s="115">
        <v>85.2</v>
      </c>
      <c r="L509" s="117">
        <f>VLOOKUP(H509,'Prijzenblad P2 - WadA'!$C$2:$H$9,6,FALSE)</f>
        <v>0</v>
      </c>
      <c r="M509" s="274">
        <v>1</v>
      </c>
      <c r="N509" s="116">
        <f t="shared" si="26"/>
        <v>0</v>
      </c>
      <c r="O509" s="2"/>
      <c r="Q509" s="4"/>
    </row>
    <row r="510" spans="1:17" s="3" customFormat="1" ht="14.4" customHeight="1" outlineLevel="2">
      <c r="A510" s="110" t="s">
        <v>61</v>
      </c>
      <c r="B510" s="111" t="s">
        <v>636</v>
      </c>
      <c r="C510" s="111" t="s">
        <v>636</v>
      </c>
      <c r="D510" s="112" t="s">
        <v>637</v>
      </c>
      <c r="E510" s="112" t="s">
        <v>265</v>
      </c>
      <c r="F510" s="112" t="s">
        <v>266</v>
      </c>
      <c r="G510" s="112" t="s">
        <v>240</v>
      </c>
      <c r="H510" s="112" t="s">
        <v>47</v>
      </c>
      <c r="I510" s="113" t="s">
        <v>642</v>
      </c>
      <c r="J510" s="114" t="s">
        <v>220</v>
      </c>
      <c r="K510" s="115">
        <v>6</v>
      </c>
      <c r="L510" s="117">
        <f>VLOOKUP(H510,'Prijzenblad P2 - WadA'!$C$2:$H$9,6,FALSE)</f>
        <v>0</v>
      </c>
      <c r="M510" s="274">
        <v>1</v>
      </c>
      <c r="N510" s="116">
        <f t="shared" si="26"/>
        <v>0</v>
      </c>
      <c r="O510" s="2"/>
      <c r="Q510" s="4"/>
    </row>
    <row r="511" spans="1:17" s="3" customFormat="1" ht="14.4" customHeight="1" outlineLevel="2">
      <c r="A511" s="110" t="s">
        <v>61</v>
      </c>
      <c r="B511" s="111" t="s">
        <v>636</v>
      </c>
      <c r="C511" s="111" t="s">
        <v>636</v>
      </c>
      <c r="D511" s="112" t="s">
        <v>637</v>
      </c>
      <c r="E511" s="112" t="s">
        <v>265</v>
      </c>
      <c r="F511" s="112" t="s">
        <v>266</v>
      </c>
      <c r="G511" s="112" t="s">
        <v>289</v>
      </c>
      <c r="H511" s="112" t="s">
        <v>43</v>
      </c>
      <c r="I511" s="113" t="s">
        <v>643</v>
      </c>
      <c r="J511" s="114" t="s">
        <v>610</v>
      </c>
      <c r="K511" s="115">
        <v>1.7</v>
      </c>
      <c r="L511" s="117">
        <f>VLOOKUP(H511,'Prijzenblad P2 - WadA'!$C$2:$H$9,6,FALSE)</f>
        <v>0</v>
      </c>
      <c r="M511" s="274">
        <v>1</v>
      </c>
      <c r="N511" s="116">
        <f t="shared" si="26"/>
        <v>0</v>
      </c>
      <c r="O511" s="2"/>
      <c r="Q511" s="4"/>
    </row>
    <row r="512" spans="1:17" s="3" customFormat="1" ht="14.4" customHeight="1" outlineLevel="2">
      <c r="A512" s="110" t="s">
        <v>61</v>
      </c>
      <c r="B512" s="111" t="s">
        <v>636</v>
      </c>
      <c r="C512" s="111" t="s">
        <v>636</v>
      </c>
      <c r="D512" s="112" t="s">
        <v>637</v>
      </c>
      <c r="E512" s="112" t="s">
        <v>265</v>
      </c>
      <c r="F512" s="112" t="s">
        <v>266</v>
      </c>
      <c r="G512" s="112" t="s">
        <v>644</v>
      </c>
      <c r="H512" s="112" t="s">
        <v>47</v>
      </c>
      <c r="I512" s="113" t="s">
        <v>645</v>
      </c>
      <c r="J512" s="114" t="s">
        <v>646</v>
      </c>
      <c r="K512" s="115">
        <v>1.1000000000000001</v>
      </c>
      <c r="L512" s="117">
        <f>VLOOKUP(H512,'Prijzenblad P2 - WadA'!$C$2:$H$9,6,FALSE)</f>
        <v>0</v>
      </c>
      <c r="M512" s="274">
        <v>1</v>
      </c>
      <c r="N512" s="116">
        <f t="shared" si="26"/>
        <v>0</v>
      </c>
      <c r="O512" s="2"/>
      <c r="Q512" s="4"/>
    </row>
    <row r="513" spans="1:17" s="3" customFormat="1" ht="14.4" customHeight="1" outlineLevel="2">
      <c r="A513" s="110" t="s">
        <v>61</v>
      </c>
      <c r="B513" s="111" t="s">
        <v>636</v>
      </c>
      <c r="C513" s="111" t="s">
        <v>636</v>
      </c>
      <c r="D513" s="112" t="s">
        <v>637</v>
      </c>
      <c r="E513" s="112" t="s">
        <v>265</v>
      </c>
      <c r="F513" s="112" t="s">
        <v>266</v>
      </c>
      <c r="G513" s="112" t="s">
        <v>647</v>
      </c>
      <c r="H513" s="112" t="s">
        <v>44</v>
      </c>
      <c r="I513" s="113" t="s">
        <v>648</v>
      </c>
      <c r="J513" s="114" t="s">
        <v>649</v>
      </c>
      <c r="K513" s="115">
        <v>14.9</v>
      </c>
      <c r="L513" s="117">
        <f>VLOOKUP(H513,'Prijzenblad P2 - WadA'!$C$2:$H$9,6,FALSE)</f>
        <v>0</v>
      </c>
      <c r="M513" s="274">
        <v>1</v>
      </c>
      <c r="N513" s="116">
        <f t="shared" si="26"/>
        <v>0</v>
      </c>
      <c r="O513" s="2"/>
      <c r="Q513" s="4"/>
    </row>
    <row r="514" spans="1:17" s="3" customFormat="1" ht="14.4" customHeight="1" outlineLevel="2">
      <c r="A514" s="110" t="s">
        <v>61</v>
      </c>
      <c r="B514" s="111" t="s">
        <v>636</v>
      </c>
      <c r="C514" s="111" t="s">
        <v>636</v>
      </c>
      <c r="D514" s="112" t="s">
        <v>637</v>
      </c>
      <c r="E514" s="112" t="s">
        <v>265</v>
      </c>
      <c r="F514" s="112" t="s">
        <v>266</v>
      </c>
      <c r="G514" s="112" t="s">
        <v>299</v>
      </c>
      <c r="H514" s="112" t="s">
        <v>44</v>
      </c>
      <c r="I514" s="113" t="s">
        <v>650</v>
      </c>
      <c r="J514" s="114" t="s">
        <v>651</v>
      </c>
      <c r="K514" s="115">
        <v>6.5</v>
      </c>
      <c r="L514" s="117">
        <f>VLOOKUP(H514,'Prijzenblad P2 - WadA'!$C$2:$H$9,6,FALSE)</f>
        <v>0</v>
      </c>
      <c r="M514" s="274">
        <v>1</v>
      </c>
      <c r="N514" s="116">
        <f t="shared" si="26"/>
        <v>0</v>
      </c>
      <c r="O514" s="2"/>
      <c r="Q514" s="4"/>
    </row>
    <row r="515" spans="1:17" s="3" customFormat="1" ht="14.4" customHeight="1" outlineLevel="2">
      <c r="A515" s="110" t="s">
        <v>61</v>
      </c>
      <c r="B515" s="111" t="s">
        <v>636</v>
      </c>
      <c r="C515" s="111" t="s">
        <v>636</v>
      </c>
      <c r="D515" s="112" t="s">
        <v>637</v>
      </c>
      <c r="E515" s="112" t="s">
        <v>265</v>
      </c>
      <c r="F515" s="112" t="s">
        <v>266</v>
      </c>
      <c r="G515" s="112" t="s">
        <v>652</v>
      </c>
      <c r="H515" s="112" t="s">
        <v>40</v>
      </c>
      <c r="I515" s="113" t="s">
        <v>653</v>
      </c>
      <c r="J515" s="114" t="s">
        <v>85</v>
      </c>
      <c r="K515" s="115">
        <v>18.100000000000001</v>
      </c>
      <c r="L515" s="117">
        <f>VLOOKUP(H515,'Prijzenblad P2 - WadA'!$C$2:$H$9,6,FALSE)</f>
        <v>0</v>
      </c>
      <c r="M515" s="274">
        <v>1</v>
      </c>
      <c r="N515" s="116">
        <f t="shared" si="26"/>
        <v>0</v>
      </c>
      <c r="O515" s="2"/>
      <c r="Q515" s="4"/>
    </row>
    <row r="516" spans="1:17" s="3" customFormat="1" ht="14.4" customHeight="1" outlineLevel="2">
      <c r="A516" s="110" t="s">
        <v>61</v>
      </c>
      <c r="B516" s="111" t="s">
        <v>636</v>
      </c>
      <c r="C516" s="111" t="s">
        <v>636</v>
      </c>
      <c r="D516" s="112" t="s">
        <v>637</v>
      </c>
      <c r="E516" s="112" t="s">
        <v>265</v>
      </c>
      <c r="F516" s="112" t="s">
        <v>266</v>
      </c>
      <c r="G516" s="112" t="s">
        <v>652</v>
      </c>
      <c r="H516" s="112" t="s">
        <v>40</v>
      </c>
      <c r="I516" s="113" t="s">
        <v>654</v>
      </c>
      <c r="J516" s="114" t="s">
        <v>85</v>
      </c>
      <c r="K516" s="115">
        <v>13.4</v>
      </c>
      <c r="L516" s="117">
        <f>VLOOKUP(H516,'Prijzenblad P2 - WadA'!$C$2:$H$9,6,FALSE)</f>
        <v>0</v>
      </c>
      <c r="M516" s="274">
        <v>1</v>
      </c>
      <c r="N516" s="116">
        <f t="shared" si="26"/>
        <v>0</v>
      </c>
      <c r="O516" s="2"/>
      <c r="Q516" s="4"/>
    </row>
    <row r="517" spans="1:17" s="3" customFormat="1" ht="14.4" customHeight="1" outlineLevel="2">
      <c r="A517" s="110" t="s">
        <v>61</v>
      </c>
      <c r="B517" s="111" t="s">
        <v>636</v>
      </c>
      <c r="C517" s="111" t="s">
        <v>636</v>
      </c>
      <c r="D517" s="112" t="s">
        <v>637</v>
      </c>
      <c r="E517" s="112" t="s">
        <v>265</v>
      </c>
      <c r="F517" s="112" t="s">
        <v>266</v>
      </c>
      <c r="G517" s="112" t="s">
        <v>267</v>
      </c>
      <c r="H517" s="112" t="s">
        <v>44</v>
      </c>
      <c r="I517" s="113" t="s">
        <v>655</v>
      </c>
      <c r="J517" s="114" t="s">
        <v>649</v>
      </c>
      <c r="K517" s="115">
        <v>29.6</v>
      </c>
      <c r="L517" s="117">
        <f>VLOOKUP(H517,'Prijzenblad P2 - WadA'!$C$2:$H$9,6,FALSE)</f>
        <v>0</v>
      </c>
      <c r="M517" s="274">
        <v>1</v>
      </c>
      <c r="N517" s="116">
        <f t="shared" si="26"/>
        <v>0</v>
      </c>
      <c r="O517" s="2"/>
      <c r="Q517" s="4"/>
    </row>
    <row r="518" spans="1:17" s="3" customFormat="1" ht="14.4" customHeight="1" outlineLevel="2">
      <c r="A518" s="110" t="s">
        <v>61</v>
      </c>
      <c r="B518" s="111" t="s">
        <v>636</v>
      </c>
      <c r="C518" s="111" t="s">
        <v>636</v>
      </c>
      <c r="D518" s="112" t="s">
        <v>637</v>
      </c>
      <c r="E518" s="112" t="s">
        <v>265</v>
      </c>
      <c r="F518" s="112" t="s">
        <v>266</v>
      </c>
      <c r="G518" s="112" t="s">
        <v>656</v>
      </c>
      <c r="H518" s="112" t="s">
        <v>47</v>
      </c>
      <c r="I518" s="113" t="s">
        <v>657</v>
      </c>
      <c r="J518" s="114" t="s">
        <v>1179</v>
      </c>
      <c r="K518" s="115">
        <v>0.6</v>
      </c>
      <c r="L518" s="117">
        <f>VLOOKUP(H518,'Prijzenblad P2 - WadA'!$C$2:$H$9,6,FALSE)</f>
        <v>0</v>
      </c>
      <c r="M518" s="274">
        <v>1</v>
      </c>
      <c r="N518" s="116">
        <f t="shared" si="26"/>
        <v>0</v>
      </c>
      <c r="O518" s="2"/>
      <c r="Q518" s="4"/>
    </row>
    <row r="519" spans="1:17" s="3" customFormat="1" ht="14.4" customHeight="1" outlineLevel="2">
      <c r="A519" s="110" t="s">
        <v>61</v>
      </c>
      <c r="B519" s="111" t="s">
        <v>636</v>
      </c>
      <c r="C519" s="111" t="s">
        <v>636</v>
      </c>
      <c r="D519" s="112" t="s">
        <v>637</v>
      </c>
      <c r="E519" s="112" t="s">
        <v>265</v>
      </c>
      <c r="F519" s="112" t="s">
        <v>266</v>
      </c>
      <c r="G519" s="112" t="s">
        <v>656</v>
      </c>
      <c r="H519" s="112" t="s">
        <v>47</v>
      </c>
      <c r="I519" s="113" t="s">
        <v>658</v>
      </c>
      <c r="J519" s="114" t="s">
        <v>1179</v>
      </c>
      <c r="K519" s="115">
        <v>1</v>
      </c>
      <c r="L519" s="117">
        <f>VLOOKUP(H519,'Prijzenblad P2 - WadA'!$C$2:$H$9,6,FALSE)</f>
        <v>0</v>
      </c>
      <c r="M519" s="274">
        <v>1</v>
      </c>
      <c r="N519" s="116">
        <f t="shared" si="26"/>
        <v>0</v>
      </c>
      <c r="O519" s="2"/>
      <c r="Q519" s="4"/>
    </row>
    <row r="520" spans="1:17" s="3" customFormat="1" ht="14.4" customHeight="1" outlineLevel="2">
      <c r="A520" s="110" t="s">
        <v>61</v>
      </c>
      <c r="B520" s="111" t="s">
        <v>636</v>
      </c>
      <c r="C520" s="111" t="s">
        <v>636</v>
      </c>
      <c r="D520" s="112" t="s">
        <v>637</v>
      </c>
      <c r="E520" s="112" t="s">
        <v>265</v>
      </c>
      <c r="F520" s="112" t="s">
        <v>266</v>
      </c>
      <c r="G520" s="112" t="s">
        <v>240</v>
      </c>
      <c r="H520" s="112" t="s">
        <v>47</v>
      </c>
      <c r="I520" s="113" t="s">
        <v>659</v>
      </c>
      <c r="J520" s="114" t="s">
        <v>646</v>
      </c>
      <c r="K520" s="115">
        <v>7.1</v>
      </c>
      <c r="L520" s="117">
        <f>VLOOKUP(H520,'Prijzenblad P2 - WadA'!$C$2:$H$9,6,FALSE)</f>
        <v>0</v>
      </c>
      <c r="M520" s="274">
        <v>1</v>
      </c>
      <c r="N520" s="116">
        <f t="shared" si="26"/>
        <v>0</v>
      </c>
      <c r="O520" s="2"/>
      <c r="Q520" s="4"/>
    </row>
    <row r="521" spans="1:17" s="3" customFormat="1" ht="15" customHeight="1" outlineLevel="2">
      <c r="A521" s="110" t="s">
        <v>61</v>
      </c>
      <c r="B521" s="111" t="s">
        <v>636</v>
      </c>
      <c r="C521" s="111" t="s">
        <v>636</v>
      </c>
      <c r="D521" s="112" t="s">
        <v>637</v>
      </c>
      <c r="E521" s="112" t="s">
        <v>265</v>
      </c>
      <c r="F521" s="112" t="s">
        <v>266</v>
      </c>
      <c r="G521" s="112" t="s">
        <v>240</v>
      </c>
      <c r="H521" s="112" t="s">
        <v>47</v>
      </c>
      <c r="I521" s="113" t="s">
        <v>660</v>
      </c>
      <c r="J521" s="114" t="s">
        <v>646</v>
      </c>
      <c r="K521" s="115">
        <v>7.1</v>
      </c>
      <c r="L521" s="117">
        <f>VLOOKUP(H521,'Prijzenblad P2 - WadA'!$C$2:$H$9,6,FALSE)</f>
        <v>0</v>
      </c>
      <c r="M521" s="274">
        <v>1</v>
      </c>
      <c r="N521" s="116">
        <f>IF(L521=0,0,M521*L521*K521)</f>
        <v>0</v>
      </c>
      <c r="O521" s="2"/>
      <c r="Q521" s="4"/>
    </row>
    <row r="522" spans="1:17" s="3" customFormat="1" ht="14.4" customHeight="1" outlineLevel="2">
      <c r="A522" s="110" t="s">
        <v>61</v>
      </c>
      <c r="B522" s="111" t="s">
        <v>636</v>
      </c>
      <c r="C522" s="111" t="s">
        <v>636</v>
      </c>
      <c r="D522" s="112" t="s">
        <v>637</v>
      </c>
      <c r="E522" s="112" t="s">
        <v>265</v>
      </c>
      <c r="F522" s="112" t="s">
        <v>266</v>
      </c>
      <c r="G522" s="112" t="s">
        <v>299</v>
      </c>
      <c r="H522" s="112" t="s">
        <v>44</v>
      </c>
      <c r="I522" s="113" t="s">
        <v>661</v>
      </c>
      <c r="J522" s="114" t="s">
        <v>651</v>
      </c>
      <c r="K522" s="115">
        <v>13.4</v>
      </c>
      <c r="L522" s="117">
        <f>VLOOKUP(H522,'Prijzenblad P2 - WadA'!$C$2:$H$9,6,FALSE)</f>
        <v>0</v>
      </c>
      <c r="M522" s="274">
        <v>1</v>
      </c>
      <c r="N522" s="116">
        <f t="shared" si="26"/>
        <v>0</v>
      </c>
      <c r="O522" s="2"/>
      <c r="Q522" s="4"/>
    </row>
    <row r="523" spans="1:17" s="3" customFormat="1" ht="14.4" customHeight="1" outlineLevel="2">
      <c r="A523" s="110" t="s">
        <v>61</v>
      </c>
      <c r="B523" s="111" t="s">
        <v>636</v>
      </c>
      <c r="C523" s="111" t="s">
        <v>636</v>
      </c>
      <c r="D523" s="112" t="s">
        <v>637</v>
      </c>
      <c r="E523" s="112" t="s">
        <v>265</v>
      </c>
      <c r="F523" s="112" t="s">
        <v>266</v>
      </c>
      <c r="G523" s="112" t="s">
        <v>270</v>
      </c>
      <c r="H523" s="112" t="s">
        <v>44</v>
      </c>
      <c r="I523" s="113" t="s">
        <v>662</v>
      </c>
      <c r="J523" s="114" t="s">
        <v>651</v>
      </c>
      <c r="K523" s="115">
        <v>3.2</v>
      </c>
      <c r="L523" s="117">
        <f>VLOOKUP(H523,'Prijzenblad P2 - WadA'!$C$2:$H$9,6,FALSE)</f>
        <v>0</v>
      </c>
      <c r="M523" s="274">
        <v>1</v>
      </c>
      <c r="N523" s="116">
        <f t="shared" si="26"/>
        <v>0</v>
      </c>
      <c r="O523" s="2"/>
      <c r="Q523" s="4"/>
    </row>
    <row r="524" spans="1:17" s="3" customFormat="1" ht="14.4" customHeight="1" outlineLevel="2">
      <c r="A524" s="110" t="s">
        <v>61</v>
      </c>
      <c r="B524" s="111" t="s">
        <v>636</v>
      </c>
      <c r="C524" s="111" t="s">
        <v>636</v>
      </c>
      <c r="D524" s="112" t="s">
        <v>637</v>
      </c>
      <c r="E524" s="112" t="s">
        <v>265</v>
      </c>
      <c r="F524" s="112" t="s">
        <v>266</v>
      </c>
      <c r="G524" s="112" t="s">
        <v>240</v>
      </c>
      <c r="H524" s="112" t="s">
        <v>47</v>
      </c>
      <c r="I524" s="113" t="s">
        <v>663</v>
      </c>
      <c r="J524" s="114" t="s">
        <v>651</v>
      </c>
      <c r="K524" s="115">
        <v>4.4000000000000004</v>
      </c>
      <c r="L524" s="117">
        <f>VLOOKUP(H524,'Prijzenblad P2 - WadA'!$C$2:$H$9,6,FALSE)</f>
        <v>0</v>
      </c>
      <c r="M524" s="274">
        <v>1</v>
      </c>
      <c r="N524" s="116">
        <f t="shared" si="26"/>
        <v>0</v>
      </c>
      <c r="O524" s="2"/>
      <c r="Q524" s="4"/>
    </row>
    <row r="525" spans="1:17" s="3" customFormat="1" ht="14.4" customHeight="1" outlineLevel="2">
      <c r="A525" s="110" t="s">
        <v>61</v>
      </c>
      <c r="B525" s="111" t="s">
        <v>636</v>
      </c>
      <c r="C525" s="111" t="s">
        <v>636</v>
      </c>
      <c r="D525" s="112" t="s">
        <v>637</v>
      </c>
      <c r="E525" s="112" t="s">
        <v>265</v>
      </c>
      <c r="F525" s="112" t="s">
        <v>266</v>
      </c>
      <c r="G525" s="112" t="s">
        <v>664</v>
      </c>
      <c r="H525" s="112" t="s">
        <v>43</v>
      </c>
      <c r="I525" s="113" t="s">
        <v>665</v>
      </c>
      <c r="J525" s="114" t="s">
        <v>610</v>
      </c>
      <c r="K525" s="115">
        <v>3.8</v>
      </c>
      <c r="L525" s="117">
        <f>VLOOKUP(H525,'Prijzenblad P2 - WadA'!$C$2:$H$9,6,FALSE)</f>
        <v>0</v>
      </c>
      <c r="M525" s="274">
        <v>1</v>
      </c>
      <c r="N525" s="116">
        <f t="shared" ref="N525:N588" si="27">IF(L525=0,0,M525*L525*K525)</f>
        <v>0</v>
      </c>
      <c r="O525" s="2"/>
      <c r="Q525" s="4"/>
    </row>
    <row r="526" spans="1:17" s="3" customFormat="1" ht="14.4" customHeight="1" outlineLevel="2">
      <c r="A526" s="110" t="s">
        <v>61</v>
      </c>
      <c r="B526" s="111" t="s">
        <v>636</v>
      </c>
      <c r="C526" s="111" t="s">
        <v>636</v>
      </c>
      <c r="D526" s="112" t="s">
        <v>637</v>
      </c>
      <c r="E526" s="112" t="s">
        <v>265</v>
      </c>
      <c r="F526" s="112" t="s">
        <v>266</v>
      </c>
      <c r="G526" s="112" t="s">
        <v>289</v>
      </c>
      <c r="H526" s="112" t="s">
        <v>43</v>
      </c>
      <c r="I526" s="113" t="s">
        <v>666</v>
      </c>
      <c r="J526" s="114" t="s">
        <v>610</v>
      </c>
      <c r="K526" s="115">
        <v>6.3</v>
      </c>
      <c r="L526" s="117">
        <f>VLOOKUP(H526,'Prijzenblad P2 - WadA'!$C$2:$H$9,6,FALSE)</f>
        <v>0</v>
      </c>
      <c r="M526" s="274">
        <v>1</v>
      </c>
      <c r="N526" s="116">
        <f t="shared" si="27"/>
        <v>0</v>
      </c>
      <c r="O526" s="2"/>
      <c r="Q526" s="4"/>
    </row>
    <row r="527" spans="1:17" s="3" customFormat="1" ht="14.4" customHeight="1" outlineLevel="2">
      <c r="A527" s="110" t="s">
        <v>61</v>
      </c>
      <c r="B527" s="111" t="s">
        <v>636</v>
      </c>
      <c r="C527" s="111" t="s">
        <v>636</v>
      </c>
      <c r="D527" s="112" t="s">
        <v>637</v>
      </c>
      <c r="E527" s="112" t="s">
        <v>265</v>
      </c>
      <c r="F527" s="112" t="s">
        <v>266</v>
      </c>
      <c r="G527" s="112" t="s">
        <v>299</v>
      </c>
      <c r="H527" s="112" t="s">
        <v>44</v>
      </c>
      <c r="I527" s="113" t="s">
        <v>667</v>
      </c>
      <c r="J527" s="114" t="s">
        <v>651</v>
      </c>
      <c r="K527" s="115">
        <v>22.3</v>
      </c>
      <c r="L527" s="117">
        <f>VLOOKUP(H527,'Prijzenblad P2 - WadA'!$C$2:$H$9,6,FALSE)</f>
        <v>0</v>
      </c>
      <c r="M527" s="274">
        <v>1</v>
      </c>
      <c r="N527" s="116">
        <f t="shared" si="27"/>
        <v>0</v>
      </c>
      <c r="O527" s="2"/>
      <c r="Q527" s="4"/>
    </row>
    <row r="528" spans="1:17" s="3" customFormat="1" ht="14.4" customHeight="1" outlineLevel="2">
      <c r="A528" s="110" t="s">
        <v>61</v>
      </c>
      <c r="B528" s="111" t="s">
        <v>636</v>
      </c>
      <c r="C528" s="111" t="s">
        <v>636</v>
      </c>
      <c r="D528" s="112" t="s">
        <v>637</v>
      </c>
      <c r="E528" s="112" t="s">
        <v>265</v>
      </c>
      <c r="F528" s="112" t="s">
        <v>266</v>
      </c>
      <c r="G528" s="112" t="s">
        <v>299</v>
      </c>
      <c r="H528" s="112" t="s">
        <v>44</v>
      </c>
      <c r="I528" s="113" t="s">
        <v>668</v>
      </c>
      <c r="J528" s="114" t="s">
        <v>85</v>
      </c>
      <c r="K528" s="115">
        <v>78.3</v>
      </c>
      <c r="L528" s="117">
        <f>VLOOKUP(H528,'Prijzenblad P2 - WadA'!$C$2:$H$9,6,FALSE)</f>
        <v>0</v>
      </c>
      <c r="M528" s="274">
        <v>1</v>
      </c>
      <c r="N528" s="116">
        <f t="shared" si="27"/>
        <v>0</v>
      </c>
      <c r="O528" s="2"/>
      <c r="Q528" s="4"/>
    </row>
    <row r="529" spans="1:17" s="3" customFormat="1" ht="14.4" customHeight="1" outlineLevel="2">
      <c r="A529" s="110" t="s">
        <v>61</v>
      </c>
      <c r="B529" s="111" t="s">
        <v>636</v>
      </c>
      <c r="C529" s="111" t="s">
        <v>636</v>
      </c>
      <c r="D529" s="112" t="s">
        <v>637</v>
      </c>
      <c r="E529" s="112" t="s">
        <v>265</v>
      </c>
      <c r="F529" s="112" t="s">
        <v>266</v>
      </c>
      <c r="G529" s="112" t="s">
        <v>289</v>
      </c>
      <c r="H529" s="112" t="s">
        <v>43</v>
      </c>
      <c r="I529" s="113" t="s">
        <v>669</v>
      </c>
      <c r="J529" s="114" t="s">
        <v>610</v>
      </c>
      <c r="K529" s="115">
        <v>7.5</v>
      </c>
      <c r="L529" s="117">
        <f>VLOOKUP(H529,'Prijzenblad P2 - WadA'!$C$2:$H$9,6,FALSE)</f>
        <v>0</v>
      </c>
      <c r="M529" s="274">
        <v>1</v>
      </c>
      <c r="N529" s="116">
        <f t="shared" si="27"/>
        <v>0</v>
      </c>
      <c r="O529" s="2"/>
      <c r="Q529" s="4"/>
    </row>
    <row r="530" spans="1:17" s="3" customFormat="1" ht="14.4" customHeight="1" outlineLevel="2">
      <c r="A530" s="110" t="s">
        <v>61</v>
      </c>
      <c r="B530" s="111" t="s">
        <v>636</v>
      </c>
      <c r="C530" s="111" t="s">
        <v>636</v>
      </c>
      <c r="D530" s="112" t="s">
        <v>637</v>
      </c>
      <c r="E530" s="112" t="s">
        <v>265</v>
      </c>
      <c r="F530" s="112" t="s">
        <v>266</v>
      </c>
      <c r="G530" s="112" t="s">
        <v>289</v>
      </c>
      <c r="H530" s="112" t="s">
        <v>43</v>
      </c>
      <c r="I530" s="113" t="s">
        <v>670</v>
      </c>
      <c r="J530" s="114" t="s">
        <v>651</v>
      </c>
      <c r="K530" s="115">
        <v>7.3</v>
      </c>
      <c r="L530" s="117">
        <f>VLOOKUP(H530,'Prijzenblad P2 - WadA'!$C$2:$H$9,6,FALSE)</f>
        <v>0</v>
      </c>
      <c r="M530" s="274">
        <v>1</v>
      </c>
      <c r="N530" s="116">
        <f t="shared" si="27"/>
        <v>0</v>
      </c>
      <c r="O530" s="2"/>
      <c r="Q530" s="4"/>
    </row>
    <row r="531" spans="1:17" s="3" customFormat="1" ht="14.4" customHeight="1" outlineLevel="2">
      <c r="A531" s="110" t="s">
        <v>61</v>
      </c>
      <c r="B531" s="111" t="s">
        <v>636</v>
      </c>
      <c r="C531" s="111" t="s">
        <v>636</v>
      </c>
      <c r="D531" s="112" t="s">
        <v>637</v>
      </c>
      <c r="E531" s="112" t="s">
        <v>265</v>
      </c>
      <c r="F531" s="112" t="s">
        <v>266</v>
      </c>
      <c r="G531" s="112" t="s">
        <v>274</v>
      </c>
      <c r="H531" s="112" t="s">
        <v>41</v>
      </c>
      <c r="I531" s="113" t="s">
        <v>671</v>
      </c>
      <c r="J531" s="114" t="s">
        <v>85</v>
      </c>
      <c r="K531" s="115">
        <v>50.3</v>
      </c>
      <c r="L531" s="117">
        <f>VLOOKUP(H531,'Prijzenblad P2 - WadA'!$C$2:$H$9,6,FALSE)</f>
        <v>0</v>
      </c>
      <c r="M531" s="274">
        <v>1</v>
      </c>
      <c r="N531" s="116">
        <f t="shared" si="27"/>
        <v>0</v>
      </c>
      <c r="O531" s="2"/>
      <c r="Q531" s="4"/>
    </row>
    <row r="532" spans="1:17" s="3" customFormat="1" ht="14.4" customHeight="1" outlineLevel="2">
      <c r="A532" s="110" t="s">
        <v>61</v>
      </c>
      <c r="B532" s="111" t="s">
        <v>636</v>
      </c>
      <c r="C532" s="111" t="s">
        <v>636</v>
      </c>
      <c r="D532" s="112" t="s">
        <v>637</v>
      </c>
      <c r="E532" s="112" t="s">
        <v>265</v>
      </c>
      <c r="F532" s="112" t="s">
        <v>266</v>
      </c>
      <c r="G532" s="112" t="s">
        <v>638</v>
      </c>
      <c r="H532" s="112" t="s">
        <v>41</v>
      </c>
      <c r="I532" s="113" t="s">
        <v>672</v>
      </c>
      <c r="J532" s="114" t="s">
        <v>85</v>
      </c>
      <c r="K532" s="115">
        <v>50.3</v>
      </c>
      <c r="L532" s="117">
        <f>VLOOKUP(H532,'Prijzenblad P2 - WadA'!$C$2:$H$9,6,FALSE)</f>
        <v>0</v>
      </c>
      <c r="M532" s="274">
        <v>1</v>
      </c>
      <c r="N532" s="116">
        <f t="shared" si="27"/>
        <v>0</v>
      </c>
      <c r="O532" s="2"/>
      <c r="Q532" s="4"/>
    </row>
    <row r="533" spans="1:17" s="3" customFormat="1" ht="14.4" customHeight="1" outlineLevel="2">
      <c r="A533" s="110" t="s">
        <v>61</v>
      </c>
      <c r="B533" s="111" t="s">
        <v>636</v>
      </c>
      <c r="C533" s="111" t="s">
        <v>636</v>
      </c>
      <c r="D533" s="112" t="s">
        <v>637</v>
      </c>
      <c r="E533" s="112" t="s">
        <v>265</v>
      </c>
      <c r="F533" s="112" t="s">
        <v>266</v>
      </c>
      <c r="G533" s="112" t="s">
        <v>638</v>
      </c>
      <c r="H533" s="112" t="s">
        <v>41</v>
      </c>
      <c r="I533" s="113" t="s">
        <v>673</v>
      </c>
      <c r="J533" s="114" t="s">
        <v>85</v>
      </c>
      <c r="K533" s="115">
        <v>50.5</v>
      </c>
      <c r="L533" s="117">
        <f>VLOOKUP(H533,'Prijzenblad P2 - WadA'!$C$2:$H$9,6,FALSE)</f>
        <v>0</v>
      </c>
      <c r="M533" s="274">
        <v>1</v>
      </c>
      <c r="N533" s="116">
        <f t="shared" si="27"/>
        <v>0</v>
      </c>
      <c r="O533" s="2"/>
      <c r="Q533" s="4"/>
    </row>
    <row r="534" spans="1:17" s="3" customFormat="1" ht="14.4" customHeight="1" outlineLevel="2">
      <c r="A534" s="110" t="s">
        <v>61</v>
      </c>
      <c r="B534" s="111" t="s">
        <v>636</v>
      </c>
      <c r="C534" s="111" t="s">
        <v>636</v>
      </c>
      <c r="D534" s="112" t="s">
        <v>637</v>
      </c>
      <c r="E534" s="112" t="s">
        <v>265</v>
      </c>
      <c r="F534" s="112" t="s">
        <v>266</v>
      </c>
      <c r="G534" s="112" t="s">
        <v>638</v>
      </c>
      <c r="H534" s="112" t="s">
        <v>41</v>
      </c>
      <c r="I534" s="113" t="s">
        <v>674</v>
      </c>
      <c r="J534" s="114" t="s">
        <v>85</v>
      </c>
      <c r="K534" s="115">
        <v>50.5</v>
      </c>
      <c r="L534" s="117">
        <f>VLOOKUP(H534,'Prijzenblad P2 - WadA'!$C$2:$H$9,6,FALSE)</f>
        <v>0</v>
      </c>
      <c r="M534" s="274">
        <v>1</v>
      </c>
      <c r="N534" s="116">
        <f t="shared" si="27"/>
        <v>0</v>
      </c>
      <c r="O534" s="2"/>
      <c r="Q534" s="4"/>
    </row>
    <row r="535" spans="1:17" s="3" customFormat="1" ht="14.4" customHeight="1" outlineLevel="2">
      <c r="A535" s="110" t="s">
        <v>61</v>
      </c>
      <c r="B535" s="111" t="s">
        <v>636</v>
      </c>
      <c r="C535" s="111" t="s">
        <v>636</v>
      </c>
      <c r="D535" s="112" t="s">
        <v>637</v>
      </c>
      <c r="E535" s="112" t="s">
        <v>265</v>
      </c>
      <c r="F535" s="112" t="s">
        <v>266</v>
      </c>
      <c r="G535" s="112" t="s">
        <v>240</v>
      </c>
      <c r="H535" s="112" t="s">
        <v>47</v>
      </c>
      <c r="I535" s="113" t="s">
        <v>675</v>
      </c>
      <c r="J535" s="114" t="s">
        <v>651</v>
      </c>
      <c r="K535" s="115">
        <v>17.899999999999999</v>
      </c>
      <c r="L535" s="117">
        <f>VLOOKUP(H535,'Prijzenblad P2 - WadA'!$C$2:$H$9,6,FALSE)</f>
        <v>0</v>
      </c>
      <c r="M535" s="274">
        <v>1</v>
      </c>
      <c r="N535" s="116">
        <f t="shared" si="27"/>
        <v>0</v>
      </c>
      <c r="O535" s="2"/>
      <c r="Q535" s="4"/>
    </row>
    <row r="536" spans="1:17" s="3" customFormat="1" ht="14.4" customHeight="1" outlineLevel="2">
      <c r="A536" s="110" t="s">
        <v>61</v>
      </c>
      <c r="B536" s="111" t="s">
        <v>636</v>
      </c>
      <c r="C536" s="111" t="s">
        <v>636</v>
      </c>
      <c r="D536" s="112" t="s">
        <v>637</v>
      </c>
      <c r="E536" s="112" t="s">
        <v>265</v>
      </c>
      <c r="F536" s="112" t="s">
        <v>266</v>
      </c>
      <c r="G536" s="112" t="s">
        <v>647</v>
      </c>
      <c r="H536" s="112" t="s">
        <v>44</v>
      </c>
      <c r="I536" s="113" t="s">
        <v>676</v>
      </c>
      <c r="J536" s="114" t="s">
        <v>651</v>
      </c>
      <c r="K536" s="115">
        <v>27.4</v>
      </c>
      <c r="L536" s="117">
        <f>VLOOKUP(H536,'Prijzenblad P2 - WadA'!$C$2:$H$9,6,FALSE)</f>
        <v>0</v>
      </c>
      <c r="M536" s="274">
        <v>1</v>
      </c>
      <c r="N536" s="116">
        <f t="shared" si="27"/>
        <v>0</v>
      </c>
      <c r="O536" s="2"/>
      <c r="Q536" s="4"/>
    </row>
    <row r="537" spans="1:17" s="3" customFormat="1" ht="14.4" customHeight="1" outlineLevel="2">
      <c r="A537" s="110" t="s">
        <v>61</v>
      </c>
      <c r="B537" s="111" t="s">
        <v>636</v>
      </c>
      <c r="C537" s="111" t="s">
        <v>636</v>
      </c>
      <c r="D537" s="112" t="s">
        <v>637</v>
      </c>
      <c r="E537" s="112" t="s">
        <v>265</v>
      </c>
      <c r="F537" s="112" t="s">
        <v>266</v>
      </c>
      <c r="G537" s="112" t="s">
        <v>240</v>
      </c>
      <c r="H537" s="112" t="s">
        <v>47</v>
      </c>
      <c r="I537" s="113" t="s">
        <v>677</v>
      </c>
      <c r="J537" s="114" t="s">
        <v>1179</v>
      </c>
      <c r="K537" s="115">
        <v>6.3</v>
      </c>
      <c r="L537" s="117">
        <f>VLOOKUP(H537,'Prijzenblad P2 - WadA'!$C$2:$H$9,6,FALSE)</f>
        <v>0</v>
      </c>
      <c r="M537" s="274">
        <v>1</v>
      </c>
      <c r="N537" s="116">
        <f t="shared" si="27"/>
        <v>0</v>
      </c>
      <c r="O537" s="2"/>
      <c r="Q537" s="4"/>
    </row>
    <row r="538" spans="1:17" s="3" customFormat="1" ht="14.4" customHeight="1" outlineLevel="2">
      <c r="A538" s="110" t="s">
        <v>61</v>
      </c>
      <c r="B538" s="111" t="s">
        <v>636</v>
      </c>
      <c r="C538" s="111" t="s">
        <v>636</v>
      </c>
      <c r="D538" s="112" t="s">
        <v>637</v>
      </c>
      <c r="E538" s="112" t="s">
        <v>265</v>
      </c>
      <c r="F538" s="112" t="s">
        <v>266</v>
      </c>
      <c r="G538" s="112" t="s">
        <v>678</v>
      </c>
      <c r="H538" s="112" t="s">
        <v>47</v>
      </c>
      <c r="I538" s="113" t="s">
        <v>679</v>
      </c>
      <c r="J538" s="114" t="s">
        <v>1212</v>
      </c>
      <c r="K538" s="115">
        <v>26</v>
      </c>
      <c r="L538" s="117">
        <f>VLOOKUP(H538,'Prijzenblad P2 - WadA'!$C$2:$H$9,6,FALSE)</f>
        <v>0</v>
      </c>
      <c r="M538" s="274">
        <v>1</v>
      </c>
      <c r="N538" s="116">
        <f t="shared" si="27"/>
        <v>0</v>
      </c>
      <c r="O538" s="2"/>
      <c r="Q538" s="4"/>
    </row>
    <row r="539" spans="1:17" s="3" customFormat="1" ht="14.4" customHeight="1" outlineLevel="2">
      <c r="A539" s="110" t="s">
        <v>61</v>
      </c>
      <c r="B539" s="111" t="s">
        <v>636</v>
      </c>
      <c r="C539" s="111" t="s">
        <v>636</v>
      </c>
      <c r="D539" s="112" t="s">
        <v>637</v>
      </c>
      <c r="E539" s="112" t="s">
        <v>265</v>
      </c>
      <c r="F539" s="112" t="s">
        <v>266</v>
      </c>
      <c r="G539" s="112" t="s">
        <v>590</v>
      </c>
      <c r="H539" s="112" t="s">
        <v>47</v>
      </c>
      <c r="I539" s="113" t="s">
        <v>680</v>
      </c>
      <c r="J539" s="114" t="s">
        <v>1212</v>
      </c>
      <c r="K539" s="115">
        <v>13</v>
      </c>
      <c r="L539" s="117">
        <f>VLOOKUP(H539,'Prijzenblad P2 - WadA'!$C$2:$H$9,6,FALSE)</f>
        <v>0</v>
      </c>
      <c r="M539" s="274">
        <v>1</v>
      </c>
      <c r="N539" s="116">
        <f t="shared" si="27"/>
        <v>0</v>
      </c>
      <c r="O539" s="2"/>
      <c r="Q539" s="4"/>
    </row>
    <row r="540" spans="1:17" s="3" customFormat="1" ht="14.4" customHeight="1" outlineLevel="2">
      <c r="A540" s="110" t="s">
        <v>61</v>
      </c>
      <c r="B540" s="111" t="s">
        <v>636</v>
      </c>
      <c r="C540" s="111" t="s">
        <v>636</v>
      </c>
      <c r="D540" s="112" t="s">
        <v>637</v>
      </c>
      <c r="E540" s="112" t="s">
        <v>265</v>
      </c>
      <c r="F540" s="112" t="s">
        <v>266</v>
      </c>
      <c r="G540" s="112" t="s">
        <v>681</v>
      </c>
      <c r="H540" s="112" t="s">
        <v>46</v>
      </c>
      <c r="I540" s="113" t="s">
        <v>682</v>
      </c>
      <c r="J540" s="114" t="s">
        <v>651</v>
      </c>
      <c r="K540" s="115">
        <v>87.2</v>
      </c>
      <c r="L540" s="117">
        <f>VLOOKUP(H540,'Prijzenblad P2 - WadA'!$C$2:$H$9,6,FALSE)</f>
        <v>0</v>
      </c>
      <c r="M540" s="274">
        <v>1</v>
      </c>
      <c r="N540" s="116">
        <f t="shared" si="27"/>
        <v>0</v>
      </c>
      <c r="O540" s="2"/>
      <c r="Q540" s="4"/>
    </row>
    <row r="541" spans="1:17" s="3" customFormat="1" ht="14.4" customHeight="1" outlineLevel="2">
      <c r="A541" s="110" t="s">
        <v>61</v>
      </c>
      <c r="B541" s="111" t="s">
        <v>636</v>
      </c>
      <c r="C541" s="111" t="s">
        <v>636</v>
      </c>
      <c r="D541" s="112" t="s">
        <v>637</v>
      </c>
      <c r="E541" s="112" t="s">
        <v>265</v>
      </c>
      <c r="F541" s="112" t="s">
        <v>266</v>
      </c>
      <c r="G541" s="112" t="s">
        <v>681</v>
      </c>
      <c r="H541" s="112" t="s">
        <v>46</v>
      </c>
      <c r="I541" s="113" t="s">
        <v>683</v>
      </c>
      <c r="J541" s="114" t="s">
        <v>85</v>
      </c>
      <c r="K541" s="115">
        <v>33.799999999999997</v>
      </c>
      <c r="L541" s="117">
        <f>VLOOKUP(H541,'Prijzenblad P2 - WadA'!$C$2:$H$9,6,FALSE)</f>
        <v>0</v>
      </c>
      <c r="M541" s="274">
        <v>1</v>
      </c>
      <c r="N541" s="116">
        <f t="shared" si="27"/>
        <v>0</v>
      </c>
      <c r="O541" s="2"/>
      <c r="Q541" s="4"/>
    </row>
    <row r="542" spans="1:17" s="3" customFormat="1" ht="15" customHeight="1" outlineLevel="2">
      <c r="A542" s="110" t="s">
        <v>61</v>
      </c>
      <c r="B542" s="111" t="s">
        <v>636</v>
      </c>
      <c r="C542" s="111" t="s">
        <v>636</v>
      </c>
      <c r="D542" s="112" t="s">
        <v>637</v>
      </c>
      <c r="E542" s="112" t="s">
        <v>265</v>
      </c>
      <c r="F542" s="112" t="s">
        <v>266</v>
      </c>
      <c r="G542" s="112" t="s">
        <v>613</v>
      </c>
      <c r="H542" s="112" t="s">
        <v>44</v>
      </c>
      <c r="I542" s="113" t="s">
        <v>684</v>
      </c>
      <c r="J542" s="114" t="s">
        <v>649</v>
      </c>
      <c r="K542" s="115">
        <v>10</v>
      </c>
      <c r="L542" s="117">
        <f>VLOOKUP(H542,'Prijzenblad P2 - WadA'!$C$2:$H$9,6,FALSE)</f>
        <v>0</v>
      </c>
      <c r="M542" s="274">
        <v>1</v>
      </c>
      <c r="N542" s="116">
        <f t="shared" si="27"/>
        <v>0</v>
      </c>
      <c r="O542" s="2"/>
      <c r="Q542" s="4"/>
    </row>
    <row r="543" spans="1:17" s="3" customFormat="1" ht="14.4" customHeight="1" outlineLevel="2">
      <c r="A543" s="110" t="s">
        <v>61</v>
      </c>
      <c r="B543" s="111" t="s">
        <v>636</v>
      </c>
      <c r="C543" s="111" t="s">
        <v>636</v>
      </c>
      <c r="D543" s="112" t="s">
        <v>637</v>
      </c>
      <c r="E543" s="112" t="s">
        <v>265</v>
      </c>
      <c r="F543" s="112" t="s">
        <v>266</v>
      </c>
      <c r="G543" s="112" t="s">
        <v>644</v>
      </c>
      <c r="H543" s="112" t="s">
        <v>47</v>
      </c>
      <c r="I543" s="113" t="s">
        <v>685</v>
      </c>
      <c r="J543" s="114" t="s">
        <v>646</v>
      </c>
      <c r="K543" s="121">
        <v>8</v>
      </c>
      <c r="L543" s="117">
        <f>VLOOKUP(H543,'Prijzenblad P2 - WadA'!$C$2:$H$9,6,FALSE)</f>
        <v>0</v>
      </c>
      <c r="M543" s="274">
        <v>1</v>
      </c>
      <c r="N543" s="116">
        <f t="shared" si="27"/>
        <v>0</v>
      </c>
      <c r="O543" s="2"/>
      <c r="Q543" s="4"/>
    </row>
    <row r="544" spans="1:17" s="3" customFormat="1" ht="14.4" customHeight="1" outlineLevel="2">
      <c r="A544" s="110" t="s">
        <v>61</v>
      </c>
      <c r="B544" s="111" t="s">
        <v>636</v>
      </c>
      <c r="C544" s="111" t="s">
        <v>636</v>
      </c>
      <c r="D544" s="112" t="s">
        <v>637</v>
      </c>
      <c r="E544" s="112" t="s">
        <v>265</v>
      </c>
      <c r="F544" s="112" t="s">
        <v>266</v>
      </c>
      <c r="G544" s="112" t="s">
        <v>590</v>
      </c>
      <c r="H544" s="112" t="s">
        <v>47</v>
      </c>
      <c r="I544" s="113" t="s">
        <v>686</v>
      </c>
      <c r="J544" s="114" t="s">
        <v>687</v>
      </c>
      <c r="K544" s="115">
        <v>10.5</v>
      </c>
      <c r="L544" s="117">
        <f>VLOOKUP(H544,'Prijzenblad P2 - WadA'!$C$2:$H$9,6,FALSE)</f>
        <v>0</v>
      </c>
      <c r="M544" s="274">
        <v>1</v>
      </c>
      <c r="N544" s="116">
        <f t="shared" si="27"/>
        <v>0</v>
      </c>
      <c r="O544" s="2"/>
      <c r="Q544" s="4"/>
    </row>
    <row r="545" spans="1:17" s="3" customFormat="1" ht="14.4" customHeight="1" outlineLevel="2">
      <c r="A545" s="110" t="s">
        <v>61</v>
      </c>
      <c r="B545" s="111" t="s">
        <v>636</v>
      </c>
      <c r="C545" s="111" t="s">
        <v>636</v>
      </c>
      <c r="D545" s="112" t="s">
        <v>637</v>
      </c>
      <c r="E545" s="112" t="s">
        <v>265</v>
      </c>
      <c r="F545" s="112" t="s">
        <v>266</v>
      </c>
      <c r="G545" s="112" t="s">
        <v>274</v>
      </c>
      <c r="H545" s="112" t="s">
        <v>41</v>
      </c>
      <c r="I545" s="113" t="s">
        <v>688</v>
      </c>
      <c r="J545" s="114" t="s">
        <v>85</v>
      </c>
      <c r="K545" s="115">
        <v>50.1</v>
      </c>
      <c r="L545" s="117">
        <f>VLOOKUP(H545,'Prijzenblad P2 - WadA'!$C$2:$H$9,6,FALSE)</f>
        <v>0</v>
      </c>
      <c r="M545" s="274">
        <v>1</v>
      </c>
      <c r="N545" s="116">
        <f t="shared" si="27"/>
        <v>0</v>
      </c>
      <c r="O545" s="2"/>
      <c r="Q545" s="4"/>
    </row>
    <row r="546" spans="1:17" s="3" customFormat="1" ht="14.4" customHeight="1" outlineLevel="2">
      <c r="A546" s="110" t="s">
        <v>61</v>
      </c>
      <c r="B546" s="111" t="s">
        <v>636</v>
      </c>
      <c r="C546" s="111" t="s">
        <v>636</v>
      </c>
      <c r="D546" s="112" t="s">
        <v>637</v>
      </c>
      <c r="E546" s="112" t="s">
        <v>265</v>
      </c>
      <c r="F546" s="112" t="s">
        <v>266</v>
      </c>
      <c r="G546" s="112" t="s">
        <v>274</v>
      </c>
      <c r="H546" s="112" t="s">
        <v>41</v>
      </c>
      <c r="I546" s="113" t="s">
        <v>689</v>
      </c>
      <c r="J546" s="114" t="s">
        <v>85</v>
      </c>
      <c r="K546" s="115">
        <v>50.1</v>
      </c>
      <c r="L546" s="117">
        <f>VLOOKUP(H546,'Prijzenblad P2 - WadA'!$C$2:$H$9,6,FALSE)</f>
        <v>0</v>
      </c>
      <c r="M546" s="274">
        <v>1</v>
      </c>
      <c r="N546" s="116">
        <f t="shared" si="27"/>
        <v>0</v>
      </c>
      <c r="O546" s="2"/>
      <c r="Q546" s="4"/>
    </row>
    <row r="547" spans="1:17" s="3" customFormat="1" ht="14.4" customHeight="1" outlineLevel="2">
      <c r="A547" s="110" t="s">
        <v>61</v>
      </c>
      <c r="B547" s="111" t="s">
        <v>636</v>
      </c>
      <c r="C547" s="111" t="s">
        <v>636</v>
      </c>
      <c r="D547" s="112" t="s">
        <v>637</v>
      </c>
      <c r="E547" s="112" t="s">
        <v>265</v>
      </c>
      <c r="F547" s="112" t="s">
        <v>266</v>
      </c>
      <c r="G547" s="112" t="s">
        <v>274</v>
      </c>
      <c r="H547" s="112" t="s">
        <v>41</v>
      </c>
      <c r="I547" s="113" t="s">
        <v>690</v>
      </c>
      <c r="J547" s="114" t="s">
        <v>85</v>
      </c>
      <c r="K547" s="115">
        <v>50.1</v>
      </c>
      <c r="L547" s="117">
        <f>VLOOKUP(H547,'Prijzenblad P2 - WadA'!$C$2:$H$9,6,FALSE)</f>
        <v>0</v>
      </c>
      <c r="M547" s="274">
        <v>1</v>
      </c>
      <c r="N547" s="116">
        <f t="shared" si="27"/>
        <v>0</v>
      </c>
      <c r="O547" s="2"/>
      <c r="Q547" s="4"/>
    </row>
    <row r="548" spans="1:17" ht="14.4" customHeight="1">
      <c r="A548" s="110" t="s">
        <v>61</v>
      </c>
      <c r="B548" s="111" t="s">
        <v>636</v>
      </c>
      <c r="C548" s="111" t="s">
        <v>636</v>
      </c>
      <c r="D548" s="112" t="s">
        <v>637</v>
      </c>
      <c r="E548" s="112" t="s">
        <v>265</v>
      </c>
      <c r="F548" s="112" t="s">
        <v>266</v>
      </c>
      <c r="G548" s="112" t="s">
        <v>691</v>
      </c>
      <c r="H548" s="112" t="s">
        <v>40</v>
      </c>
      <c r="I548" s="113" t="s">
        <v>692</v>
      </c>
      <c r="J548" s="114" t="s">
        <v>85</v>
      </c>
      <c r="K548" s="115">
        <v>18.5</v>
      </c>
      <c r="L548" s="117">
        <f>VLOOKUP(H548,'Prijzenblad P2 - WadA'!$C$2:$H$9,6,FALSE)</f>
        <v>0</v>
      </c>
      <c r="M548" s="274">
        <v>1</v>
      </c>
      <c r="N548" s="116">
        <f t="shared" si="27"/>
        <v>0</v>
      </c>
    </row>
    <row r="549" spans="1:17" ht="14.4" customHeight="1">
      <c r="A549" s="110" t="s">
        <v>61</v>
      </c>
      <c r="B549" s="111" t="s">
        <v>636</v>
      </c>
      <c r="C549" s="111" t="s">
        <v>636</v>
      </c>
      <c r="D549" s="112" t="s">
        <v>637</v>
      </c>
      <c r="E549" s="112" t="s">
        <v>265</v>
      </c>
      <c r="F549" s="112" t="s">
        <v>266</v>
      </c>
      <c r="G549" s="112" t="s">
        <v>289</v>
      </c>
      <c r="H549" s="112" t="s">
        <v>43</v>
      </c>
      <c r="I549" s="113" t="s">
        <v>693</v>
      </c>
      <c r="J549" s="114" t="s">
        <v>610</v>
      </c>
      <c r="K549" s="115">
        <v>7.3</v>
      </c>
      <c r="L549" s="117">
        <f>VLOOKUP(H549,'Prijzenblad P2 - WadA'!$C$2:$H$9,6,FALSE)</f>
        <v>0</v>
      </c>
      <c r="M549" s="274">
        <v>1</v>
      </c>
      <c r="N549" s="116">
        <f t="shared" si="27"/>
        <v>0</v>
      </c>
    </row>
    <row r="550" spans="1:17" ht="14.4" customHeight="1">
      <c r="A550" s="110" t="s">
        <v>61</v>
      </c>
      <c r="B550" s="111" t="s">
        <v>636</v>
      </c>
      <c r="C550" s="111" t="s">
        <v>636</v>
      </c>
      <c r="D550" s="112" t="s">
        <v>637</v>
      </c>
      <c r="E550" s="112" t="s">
        <v>265</v>
      </c>
      <c r="F550" s="112" t="s">
        <v>266</v>
      </c>
      <c r="G550" s="112" t="s">
        <v>289</v>
      </c>
      <c r="H550" s="112" t="s">
        <v>43</v>
      </c>
      <c r="I550" s="113" t="s">
        <v>694</v>
      </c>
      <c r="J550" s="114" t="s">
        <v>610</v>
      </c>
      <c r="K550" s="115">
        <v>8.3000000000000007</v>
      </c>
      <c r="L550" s="117">
        <f>VLOOKUP(H550,'Prijzenblad P2 - WadA'!$C$2:$H$9,6,FALSE)</f>
        <v>0</v>
      </c>
      <c r="M550" s="274">
        <v>1</v>
      </c>
      <c r="N550" s="116">
        <f t="shared" si="27"/>
        <v>0</v>
      </c>
    </row>
    <row r="551" spans="1:17" s="3" customFormat="1" ht="14.4" customHeight="1" outlineLevel="2">
      <c r="A551" s="110" t="s">
        <v>61</v>
      </c>
      <c r="B551" s="111" t="s">
        <v>636</v>
      </c>
      <c r="C551" s="111" t="s">
        <v>636</v>
      </c>
      <c r="D551" s="112" t="s">
        <v>637</v>
      </c>
      <c r="E551" s="112" t="s">
        <v>265</v>
      </c>
      <c r="F551" s="112" t="s">
        <v>266</v>
      </c>
      <c r="G551" s="112" t="s">
        <v>289</v>
      </c>
      <c r="H551" s="112" t="s">
        <v>43</v>
      </c>
      <c r="I551" s="113" t="s">
        <v>695</v>
      </c>
      <c r="J551" s="114" t="s">
        <v>610</v>
      </c>
      <c r="K551" s="115">
        <v>1.9</v>
      </c>
      <c r="L551" s="117">
        <f>VLOOKUP(H551,'Prijzenblad P2 - WadA'!$C$2:$H$9,6,FALSE)</f>
        <v>0</v>
      </c>
      <c r="M551" s="274">
        <v>1</v>
      </c>
      <c r="N551" s="116">
        <f t="shared" si="27"/>
        <v>0</v>
      </c>
      <c r="O551" s="2"/>
      <c r="Q551" s="4"/>
    </row>
    <row r="552" spans="1:17" s="3" customFormat="1" ht="14.4" customHeight="1" outlineLevel="2">
      <c r="A552" s="110" t="s">
        <v>61</v>
      </c>
      <c r="B552" s="111" t="s">
        <v>636</v>
      </c>
      <c r="C552" s="111" t="s">
        <v>636</v>
      </c>
      <c r="D552" s="112" t="s">
        <v>637</v>
      </c>
      <c r="E552" s="112" t="s">
        <v>265</v>
      </c>
      <c r="F552" s="112" t="s">
        <v>266</v>
      </c>
      <c r="G552" s="112" t="s">
        <v>289</v>
      </c>
      <c r="H552" s="112" t="s">
        <v>43</v>
      </c>
      <c r="I552" s="113" t="s">
        <v>696</v>
      </c>
      <c r="J552" s="114" t="s">
        <v>610</v>
      </c>
      <c r="K552" s="115">
        <v>1.8</v>
      </c>
      <c r="L552" s="117">
        <f>VLOOKUP(H552,'Prijzenblad P2 - WadA'!$C$2:$H$9,6,FALSE)</f>
        <v>0</v>
      </c>
      <c r="M552" s="274">
        <v>1</v>
      </c>
      <c r="N552" s="116">
        <f t="shared" si="27"/>
        <v>0</v>
      </c>
      <c r="O552" s="2"/>
      <c r="Q552" s="4"/>
    </row>
    <row r="553" spans="1:17" s="3" customFormat="1" ht="14.4" customHeight="1" outlineLevel="2">
      <c r="A553" s="110" t="s">
        <v>61</v>
      </c>
      <c r="B553" s="111" t="s">
        <v>636</v>
      </c>
      <c r="C553" s="111" t="s">
        <v>636</v>
      </c>
      <c r="D553" s="112" t="s">
        <v>637</v>
      </c>
      <c r="E553" s="112" t="s">
        <v>265</v>
      </c>
      <c r="F553" s="112" t="s">
        <v>266</v>
      </c>
      <c r="G553" s="112" t="s">
        <v>299</v>
      </c>
      <c r="H553" s="112" t="s">
        <v>44</v>
      </c>
      <c r="I553" s="113" t="s">
        <v>697</v>
      </c>
      <c r="J553" s="114" t="s">
        <v>651</v>
      </c>
      <c r="K553" s="115">
        <v>4.7</v>
      </c>
      <c r="L553" s="117">
        <f>VLOOKUP(H553,'Prijzenblad P2 - WadA'!$C$2:$H$9,6,FALSE)</f>
        <v>0</v>
      </c>
      <c r="M553" s="274">
        <v>1</v>
      </c>
      <c r="N553" s="116">
        <f t="shared" si="27"/>
        <v>0</v>
      </c>
      <c r="O553" s="2"/>
      <c r="Q553" s="4"/>
    </row>
    <row r="554" spans="1:17" s="3" customFormat="1" ht="14.4" customHeight="1" outlineLevel="2">
      <c r="A554" s="110" t="s">
        <v>61</v>
      </c>
      <c r="B554" s="111" t="s">
        <v>636</v>
      </c>
      <c r="C554" s="111" t="s">
        <v>636</v>
      </c>
      <c r="D554" s="112" t="s">
        <v>637</v>
      </c>
      <c r="E554" s="112" t="s">
        <v>265</v>
      </c>
      <c r="F554" s="112" t="s">
        <v>266</v>
      </c>
      <c r="G554" s="112" t="s">
        <v>299</v>
      </c>
      <c r="H554" s="112" t="s">
        <v>44</v>
      </c>
      <c r="I554" s="113" t="s">
        <v>698</v>
      </c>
      <c r="J554" s="114" t="s">
        <v>85</v>
      </c>
      <c r="K554" s="115">
        <v>95.4</v>
      </c>
      <c r="L554" s="117">
        <f>VLOOKUP(H554,'Prijzenblad P2 - WadA'!$C$2:$H$9,6,FALSE)</f>
        <v>0</v>
      </c>
      <c r="M554" s="274">
        <v>1</v>
      </c>
      <c r="N554" s="116">
        <f t="shared" si="27"/>
        <v>0</v>
      </c>
      <c r="O554" s="2"/>
      <c r="Q554" s="4"/>
    </row>
    <row r="555" spans="1:17" s="3" customFormat="1" ht="14.4" customHeight="1" outlineLevel="2">
      <c r="A555" s="110" t="s">
        <v>61</v>
      </c>
      <c r="B555" s="111" t="s">
        <v>636</v>
      </c>
      <c r="C555" s="111" t="s">
        <v>636</v>
      </c>
      <c r="D555" s="112" t="s">
        <v>637</v>
      </c>
      <c r="E555" s="112" t="s">
        <v>265</v>
      </c>
      <c r="F555" s="112" t="s">
        <v>242</v>
      </c>
      <c r="G555" s="112" t="s">
        <v>699</v>
      </c>
      <c r="H555" s="112" t="s">
        <v>43</v>
      </c>
      <c r="I555" s="113" t="s">
        <v>700</v>
      </c>
      <c r="J555" s="114" t="s">
        <v>610</v>
      </c>
      <c r="K555" s="115">
        <v>4</v>
      </c>
      <c r="L555" s="117">
        <f>VLOOKUP(H555,'Prijzenblad P2 - WadA'!$C$2:$H$9,6,FALSE)</f>
        <v>0</v>
      </c>
      <c r="M555" s="274">
        <v>1</v>
      </c>
      <c r="N555" s="116">
        <f t="shared" si="27"/>
        <v>0</v>
      </c>
      <c r="O555" s="2"/>
      <c r="P555" s="5"/>
      <c r="Q555" s="4"/>
    </row>
    <row r="556" spans="1:17" s="3" customFormat="1" ht="14.4" customHeight="1" outlineLevel="2">
      <c r="A556" s="110" t="s">
        <v>61</v>
      </c>
      <c r="B556" s="111" t="s">
        <v>636</v>
      </c>
      <c r="C556" s="111" t="s">
        <v>636</v>
      </c>
      <c r="D556" s="112" t="s">
        <v>637</v>
      </c>
      <c r="E556" s="112" t="s">
        <v>265</v>
      </c>
      <c r="F556" s="112" t="s">
        <v>242</v>
      </c>
      <c r="G556" s="112" t="s">
        <v>656</v>
      </c>
      <c r="H556" s="112" t="s">
        <v>47</v>
      </c>
      <c r="I556" s="113" t="s">
        <v>701</v>
      </c>
      <c r="J556" s="114"/>
      <c r="K556" s="115">
        <v>3</v>
      </c>
      <c r="L556" s="117">
        <f>VLOOKUP(H556,'Prijzenblad P2 - WadA'!$C$2:$H$9,6,FALSE)</f>
        <v>0</v>
      </c>
      <c r="M556" s="274">
        <v>1</v>
      </c>
      <c r="N556" s="116">
        <f t="shared" si="27"/>
        <v>0</v>
      </c>
      <c r="O556" s="2"/>
      <c r="P556" s="5"/>
      <c r="Q556" s="4"/>
    </row>
    <row r="557" spans="1:17" s="3" customFormat="1" ht="14.4" customHeight="1" outlineLevel="2">
      <c r="A557" s="110" t="s">
        <v>61</v>
      </c>
      <c r="B557" s="111" t="s">
        <v>636</v>
      </c>
      <c r="C557" s="111" t="s">
        <v>636</v>
      </c>
      <c r="D557" s="112" t="s">
        <v>637</v>
      </c>
      <c r="E557" s="112" t="s">
        <v>265</v>
      </c>
      <c r="F557" s="112" t="s">
        <v>242</v>
      </c>
      <c r="G557" s="112" t="s">
        <v>299</v>
      </c>
      <c r="H557" s="112" t="s">
        <v>44</v>
      </c>
      <c r="I557" s="113" t="s">
        <v>702</v>
      </c>
      <c r="J557" s="114" t="s">
        <v>85</v>
      </c>
      <c r="K557" s="115">
        <v>0.1</v>
      </c>
      <c r="L557" s="117">
        <f>VLOOKUP(H557,'Prijzenblad P2 - WadA'!$C$2:$H$9,6,FALSE)</f>
        <v>0</v>
      </c>
      <c r="M557" s="274">
        <v>1</v>
      </c>
      <c r="N557" s="116">
        <f t="shared" si="27"/>
        <v>0</v>
      </c>
      <c r="O557" s="2"/>
      <c r="P557" s="5"/>
      <c r="Q557" s="4"/>
    </row>
    <row r="558" spans="1:17" s="3" customFormat="1" ht="14.4" customHeight="1" outlineLevel="2">
      <c r="A558" s="110" t="s">
        <v>61</v>
      </c>
      <c r="B558" s="111" t="s">
        <v>636</v>
      </c>
      <c r="C558" s="111" t="s">
        <v>636</v>
      </c>
      <c r="D558" s="112" t="s">
        <v>637</v>
      </c>
      <c r="E558" s="112" t="s">
        <v>265</v>
      </c>
      <c r="F558" s="112" t="s">
        <v>242</v>
      </c>
      <c r="G558" s="112" t="s">
        <v>289</v>
      </c>
      <c r="H558" s="112" t="s">
        <v>43</v>
      </c>
      <c r="I558" s="113" t="s">
        <v>703</v>
      </c>
      <c r="J558" s="114" t="s">
        <v>610</v>
      </c>
      <c r="K558" s="115">
        <v>4.7</v>
      </c>
      <c r="L558" s="117">
        <f>VLOOKUP(H558,'Prijzenblad P2 - WadA'!$C$2:$H$9,6,FALSE)</f>
        <v>0</v>
      </c>
      <c r="M558" s="274">
        <v>1</v>
      </c>
      <c r="N558" s="116">
        <f t="shared" si="27"/>
        <v>0</v>
      </c>
      <c r="O558" s="2"/>
      <c r="P558" s="5"/>
      <c r="Q558" s="4"/>
    </row>
    <row r="559" spans="1:17" s="3" customFormat="1" ht="14.4" customHeight="1" outlineLevel="2">
      <c r="A559" s="110" t="s">
        <v>61</v>
      </c>
      <c r="B559" s="111" t="s">
        <v>636</v>
      </c>
      <c r="C559" s="111" t="s">
        <v>636</v>
      </c>
      <c r="D559" s="112" t="s">
        <v>637</v>
      </c>
      <c r="E559" s="112" t="s">
        <v>265</v>
      </c>
      <c r="F559" s="112" t="s">
        <v>242</v>
      </c>
      <c r="G559" s="112" t="s">
        <v>240</v>
      </c>
      <c r="H559" s="112" t="s">
        <v>47</v>
      </c>
      <c r="I559" s="113" t="s">
        <v>704</v>
      </c>
      <c r="J559" s="114" t="s">
        <v>85</v>
      </c>
      <c r="K559" s="115">
        <v>3.3</v>
      </c>
      <c r="L559" s="117">
        <f>VLOOKUP(H559,'Prijzenblad P2 - WadA'!$C$2:$H$9,6,FALSE)</f>
        <v>0</v>
      </c>
      <c r="M559" s="274">
        <v>1</v>
      </c>
      <c r="N559" s="116">
        <f t="shared" si="27"/>
        <v>0</v>
      </c>
      <c r="O559" s="2"/>
      <c r="P559" s="5"/>
      <c r="Q559" s="4"/>
    </row>
    <row r="560" spans="1:17" s="3" customFormat="1" ht="14.4" customHeight="1" outlineLevel="2">
      <c r="A560" s="110" t="s">
        <v>61</v>
      </c>
      <c r="B560" s="111" t="s">
        <v>636</v>
      </c>
      <c r="C560" s="111" t="s">
        <v>636</v>
      </c>
      <c r="D560" s="112" t="s">
        <v>637</v>
      </c>
      <c r="E560" s="112" t="s">
        <v>265</v>
      </c>
      <c r="F560" s="112" t="s">
        <v>242</v>
      </c>
      <c r="G560" s="112" t="s">
        <v>644</v>
      </c>
      <c r="H560" s="112" t="s">
        <v>47</v>
      </c>
      <c r="I560" s="113" t="s">
        <v>705</v>
      </c>
      <c r="J560" s="114" t="s">
        <v>646</v>
      </c>
      <c r="K560" s="115">
        <v>1.7</v>
      </c>
      <c r="L560" s="117">
        <f>VLOOKUP(H560,'Prijzenblad P2 - WadA'!$C$2:$H$9,6,FALSE)</f>
        <v>0</v>
      </c>
      <c r="M560" s="274">
        <v>1</v>
      </c>
      <c r="N560" s="116">
        <f t="shared" si="27"/>
        <v>0</v>
      </c>
      <c r="O560" s="2"/>
      <c r="P560" s="5"/>
      <c r="Q560" s="4"/>
    </row>
    <row r="561" spans="1:17" s="3" customFormat="1" ht="14.4" customHeight="1" outlineLevel="2">
      <c r="A561" s="110" t="s">
        <v>61</v>
      </c>
      <c r="B561" s="111" t="s">
        <v>636</v>
      </c>
      <c r="C561" s="111" t="s">
        <v>636</v>
      </c>
      <c r="D561" s="112" t="s">
        <v>637</v>
      </c>
      <c r="E561" s="112" t="s">
        <v>265</v>
      </c>
      <c r="F561" s="112" t="s">
        <v>242</v>
      </c>
      <c r="G561" s="112" t="s">
        <v>299</v>
      </c>
      <c r="H561" s="112" t="s">
        <v>44</v>
      </c>
      <c r="I561" s="113" t="s">
        <v>706</v>
      </c>
      <c r="J561" s="114" t="s">
        <v>85</v>
      </c>
      <c r="K561" s="115">
        <v>164.4</v>
      </c>
      <c r="L561" s="117">
        <f>VLOOKUP(H561,'Prijzenblad P2 - WadA'!$C$2:$H$9,6,FALSE)</f>
        <v>0</v>
      </c>
      <c r="M561" s="274">
        <v>1</v>
      </c>
      <c r="N561" s="116">
        <f t="shared" si="27"/>
        <v>0</v>
      </c>
      <c r="O561" s="2"/>
      <c r="P561" s="5"/>
      <c r="Q561" s="4"/>
    </row>
    <row r="562" spans="1:17" s="3" customFormat="1" ht="14.4" customHeight="1" outlineLevel="2">
      <c r="A562" s="110" t="s">
        <v>61</v>
      </c>
      <c r="B562" s="111" t="s">
        <v>636</v>
      </c>
      <c r="C562" s="111" t="s">
        <v>636</v>
      </c>
      <c r="D562" s="112" t="s">
        <v>637</v>
      </c>
      <c r="E562" s="112" t="s">
        <v>265</v>
      </c>
      <c r="F562" s="112" t="s">
        <v>242</v>
      </c>
      <c r="G562" s="112" t="s">
        <v>274</v>
      </c>
      <c r="H562" s="112" t="s">
        <v>41</v>
      </c>
      <c r="I562" s="113" t="s">
        <v>707</v>
      </c>
      <c r="J562" s="114" t="s">
        <v>85</v>
      </c>
      <c r="K562" s="115">
        <v>48.1</v>
      </c>
      <c r="L562" s="117">
        <f>VLOOKUP(H562,'Prijzenblad P2 - WadA'!$C$2:$H$9,6,FALSE)</f>
        <v>0</v>
      </c>
      <c r="M562" s="274">
        <v>1</v>
      </c>
      <c r="N562" s="116">
        <f t="shared" si="27"/>
        <v>0</v>
      </c>
      <c r="O562" s="2"/>
      <c r="P562" s="5"/>
      <c r="Q562" s="4"/>
    </row>
    <row r="563" spans="1:17" s="3" customFormat="1" ht="15" customHeight="1" outlineLevel="2">
      <c r="A563" s="110" t="s">
        <v>61</v>
      </c>
      <c r="B563" s="111" t="s">
        <v>636</v>
      </c>
      <c r="C563" s="111" t="s">
        <v>636</v>
      </c>
      <c r="D563" s="112" t="s">
        <v>637</v>
      </c>
      <c r="E563" s="112" t="s">
        <v>265</v>
      </c>
      <c r="F563" s="112" t="s">
        <v>242</v>
      </c>
      <c r="G563" s="112" t="s">
        <v>274</v>
      </c>
      <c r="H563" s="112" t="s">
        <v>41</v>
      </c>
      <c r="I563" s="113" t="s">
        <v>708</v>
      </c>
      <c r="J563" s="114" t="s">
        <v>85</v>
      </c>
      <c r="K563" s="115">
        <v>48.1</v>
      </c>
      <c r="L563" s="117">
        <f>VLOOKUP(H563,'Prijzenblad P2 - WadA'!$C$2:$H$9,6,FALSE)</f>
        <v>0</v>
      </c>
      <c r="M563" s="274">
        <v>1</v>
      </c>
      <c r="N563" s="116">
        <f t="shared" si="27"/>
        <v>0</v>
      </c>
      <c r="O563" s="2"/>
      <c r="P563" s="5"/>
      <c r="Q563" s="4"/>
    </row>
    <row r="564" spans="1:17" s="3" customFormat="1" ht="14.4" customHeight="1" outlineLevel="2">
      <c r="A564" s="110" t="s">
        <v>61</v>
      </c>
      <c r="B564" s="111" t="s">
        <v>636</v>
      </c>
      <c r="C564" s="111" t="s">
        <v>636</v>
      </c>
      <c r="D564" s="112" t="s">
        <v>637</v>
      </c>
      <c r="E564" s="112" t="s">
        <v>265</v>
      </c>
      <c r="F564" s="112" t="s">
        <v>242</v>
      </c>
      <c r="G564" s="112" t="s">
        <v>274</v>
      </c>
      <c r="H564" s="112" t="s">
        <v>41</v>
      </c>
      <c r="I564" s="113" t="s">
        <v>709</v>
      </c>
      <c r="J564" s="114" t="s">
        <v>85</v>
      </c>
      <c r="K564" s="115">
        <v>47.6</v>
      </c>
      <c r="L564" s="117">
        <f>VLOOKUP(H564,'Prijzenblad P2 - WadA'!$C$2:$H$9,6,FALSE)</f>
        <v>0</v>
      </c>
      <c r="M564" s="274">
        <v>1</v>
      </c>
      <c r="N564" s="116">
        <f>IF(L564=0,0,M564*L564*K564)</f>
        <v>0</v>
      </c>
      <c r="O564" s="2"/>
      <c r="P564" s="5"/>
      <c r="Q564" s="4"/>
    </row>
    <row r="565" spans="1:17" s="3" customFormat="1" ht="14.4" customHeight="1" outlineLevel="2">
      <c r="A565" s="110" t="s">
        <v>61</v>
      </c>
      <c r="B565" s="111" t="s">
        <v>636</v>
      </c>
      <c r="C565" s="111" t="s">
        <v>636</v>
      </c>
      <c r="D565" s="112" t="s">
        <v>637</v>
      </c>
      <c r="E565" s="112" t="s">
        <v>265</v>
      </c>
      <c r="F565" s="112" t="s">
        <v>242</v>
      </c>
      <c r="G565" s="112" t="s">
        <v>299</v>
      </c>
      <c r="H565" s="112" t="s">
        <v>44</v>
      </c>
      <c r="I565" s="113" t="s">
        <v>710</v>
      </c>
      <c r="J565" s="114" t="s">
        <v>85</v>
      </c>
      <c r="K565" s="115">
        <v>10.1</v>
      </c>
      <c r="L565" s="117">
        <f>VLOOKUP(H565,'Prijzenblad P2 - WadA'!$C$2:$H$9,6,FALSE)</f>
        <v>0</v>
      </c>
      <c r="M565" s="274">
        <v>1</v>
      </c>
      <c r="N565" s="116">
        <f t="shared" si="27"/>
        <v>0</v>
      </c>
      <c r="O565" s="2"/>
      <c r="P565" s="5"/>
      <c r="Q565" s="4"/>
    </row>
    <row r="566" spans="1:17" s="3" customFormat="1" ht="14.4" customHeight="1" outlineLevel="2">
      <c r="A566" s="110" t="s">
        <v>61</v>
      </c>
      <c r="B566" s="111" t="s">
        <v>636</v>
      </c>
      <c r="C566" s="111" t="s">
        <v>636</v>
      </c>
      <c r="D566" s="112" t="s">
        <v>637</v>
      </c>
      <c r="E566" s="112" t="s">
        <v>265</v>
      </c>
      <c r="F566" s="112" t="s">
        <v>242</v>
      </c>
      <c r="G566" s="112" t="s">
        <v>299</v>
      </c>
      <c r="H566" s="112" t="s">
        <v>44</v>
      </c>
      <c r="I566" s="113" t="s">
        <v>711</v>
      </c>
      <c r="J566" s="114" t="s">
        <v>85</v>
      </c>
      <c r="K566" s="115">
        <v>2.2999999999999998</v>
      </c>
      <c r="L566" s="117">
        <f>VLOOKUP(H566,'Prijzenblad P2 - WadA'!$C$2:$H$9,6,FALSE)</f>
        <v>0</v>
      </c>
      <c r="M566" s="274">
        <v>1</v>
      </c>
      <c r="N566" s="116">
        <f t="shared" si="27"/>
        <v>0</v>
      </c>
      <c r="O566" s="2"/>
      <c r="P566" s="5"/>
      <c r="Q566" s="4"/>
    </row>
    <row r="567" spans="1:17" s="3" customFormat="1" ht="14.4" customHeight="1" outlineLevel="2">
      <c r="A567" s="110" t="s">
        <v>61</v>
      </c>
      <c r="B567" s="111" t="s">
        <v>636</v>
      </c>
      <c r="C567" s="111" t="s">
        <v>636</v>
      </c>
      <c r="D567" s="112" t="s">
        <v>637</v>
      </c>
      <c r="E567" s="112" t="s">
        <v>265</v>
      </c>
      <c r="F567" s="112" t="s">
        <v>242</v>
      </c>
      <c r="G567" s="112" t="s">
        <v>299</v>
      </c>
      <c r="H567" s="112" t="s">
        <v>44</v>
      </c>
      <c r="I567" s="113" t="s">
        <v>712</v>
      </c>
      <c r="J567" s="114" t="s">
        <v>651</v>
      </c>
      <c r="K567" s="115">
        <v>60.3</v>
      </c>
      <c r="L567" s="117">
        <f>VLOOKUP(H567,'Prijzenblad P2 - WadA'!$C$2:$H$9,6,FALSE)</f>
        <v>0</v>
      </c>
      <c r="M567" s="274">
        <v>1</v>
      </c>
      <c r="N567" s="116">
        <f t="shared" si="27"/>
        <v>0</v>
      </c>
      <c r="O567" s="2"/>
      <c r="P567" s="5"/>
      <c r="Q567" s="4"/>
    </row>
    <row r="568" spans="1:17" s="3" customFormat="1" ht="14.4" customHeight="1" outlineLevel="2">
      <c r="A568" s="110" t="s">
        <v>61</v>
      </c>
      <c r="B568" s="111" t="s">
        <v>636</v>
      </c>
      <c r="C568" s="111" t="s">
        <v>636</v>
      </c>
      <c r="D568" s="112" t="s">
        <v>637</v>
      </c>
      <c r="E568" s="112" t="s">
        <v>265</v>
      </c>
      <c r="F568" s="112" t="s">
        <v>242</v>
      </c>
      <c r="G568" s="112" t="s">
        <v>557</v>
      </c>
      <c r="H568" s="112" t="s">
        <v>44</v>
      </c>
      <c r="I568" s="113" t="s">
        <v>713</v>
      </c>
      <c r="J568" s="112" t="s">
        <v>651</v>
      </c>
      <c r="K568" s="115">
        <v>36.4</v>
      </c>
      <c r="L568" s="117">
        <f>VLOOKUP(H568,'Prijzenblad P2 - WadA'!$C$2:$H$9,6,FALSE)</f>
        <v>0</v>
      </c>
      <c r="M568" s="274">
        <v>1</v>
      </c>
      <c r="N568" s="116">
        <f t="shared" si="27"/>
        <v>0</v>
      </c>
      <c r="O568" s="2"/>
      <c r="P568" s="5"/>
      <c r="Q568" s="4"/>
    </row>
    <row r="569" spans="1:17" s="3" customFormat="1" ht="14.4" customHeight="1" outlineLevel="2">
      <c r="A569" s="110" t="s">
        <v>61</v>
      </c>
      <c r="B569" s="111" t="s">
        <v>636</v>
      </c>
      <c r="C569" s="111" t="s">
        <v>636</v>
      </c>
      <c r="D569" s="112" t="s">
        <v>637</v>
      </c>
      <c r="E569" s="112" t="s">
        <v>265</v>
      </c>
      <c r="F569" s="112" t="s">
        <v>242</v>
      </c>
      <c r="G569" s="112" t="s">
        <v>714</v>
      </c>
      <c r="H569" s="112" t="s">
        <v>42</v>
      </c>
      <c r="I569" s="113" t="s">
        <v>715</v>
      </c>
      <c r="J569" s="112" t="s">
        <v>610</v>
      </c>
      <c r="K569" s="115">
        <v>15.6</v>
      </c>
      <c r="L569" s="117">
        <f>VLOOKUP(H569,'Prijzenblad P2 - WadA'!$C$2:$H$9,6,FALSE)</f>
        <v>0</v>
      </c>
      <c r="M569" s="274">
        <v>1</v>
      </c>
      <c r="N569" s="116">
        <f t="shared" si="27"/>
        <v>0</v>
      </c>
      <c r="O569" s="2"/>
      <c r="P569" s="5"/>
      <c r="Q569" s="4"/>
    </row>
    <row r="570" spans="1:17" s="3" customFormat="1" ht="14.4" customHeight="1" outlineLevel="2">
      <c r="A570" s="110" t="s">
        <v>61</v>
      </c>
      <c r="B570" s="111" t="s">
        <v>636</v>
      </c>
      <c r="C570" s="111" t="s">
        <v>636</v>
      </c>
      <c r="D570" s="112" t="s">
        <v>637</v>
      </c>
      <c r="E570" s="112" t="s">
        <v>265</v>
      </c>
      <c r="F570" s="112" t="s">
        <v>242</v>
      </c>
      <c r="G570" s="112" t="s">
        <v>716</v>
      </c>
      <c r="H570" s="112" t="s">
        <v>40</v>
      </c>
      <c r="I570" s="113" t="s">
        <v>717</v>
      </c>
      <c r="J570" s="112" t="s">
        <v>85</v>
      </c>
      <c r="K570" s="115">
        <v>12.1</v>
      </c>
      <c r="L570" s="117">
        <f>VLOOKUP(H570,'Prijzenblad P2 - WadA'!$C$2:$H$9,6,FALSE)</f>
        <v>0</v>
      </c>
      <c r="M570" s="274">
        <v>1</v>
      </c>
      <c r="N570" s="116">
        <f t="shared" si="27"/>
        <v>0</v>
      </c>
      <c r="O570" s="2"/>
      <c r="P570" s="5"/>
      <c r="Q570" s="4"/>
    </row>
    <row r="571" spans="1:17" s="3" customFormat="1" ht="14.4" customHeight="1" outlineLevel="2">
      <c r="A571" s="110" t="s">
        <v>61</v>
      </c>
      <c r="B571" s="111" t="s">
        <v>636</v>
      </c>
      <c r="C571" s="111" t="s">
        <v>636</v>
      </c>
      <c r="D571" s="112" t="s">
        <v>637</v>
      </c>
      <c r="E571" s="112" t="s">
        <v>265</v>
      </c>
      <c r="F571" s="112" t="s">
        <v>242</v>
      </c>
      <c r="G571" s="112" t="s">
        <v>718</v>
      </c>
      <c r="H571" s="112" t="s">
        <v>40</v>
      </c>
      <c r="I571" s="113" t="s">
        <v>719</v>
      </c>
      <c r="J571" s="112" t="s">
        <v>85</v>
      </c>
      <c r="K571" s="115">
        <v>12.9</v>
      </c>
      <c r="L571" s="117">
        <f>VLOOKUP(H571,'Prijzenblad P2 - WadA'!$C$2:$H$9,6,FALSE)</f>
        <v>0</v>
      </c>
      <c r="M571" s="274">
        <v>1</v>
      </c>
      <c r="N571" s="116">
        <f t="shared" si="27"/>
        <v>0</v>
      </c>
      <c r="O571" s="2"/>
      <c r="P571" s="5"/>
      <c r="Q571" s="4"/>
    </row>
    <row r="572" spans="1:17" s="3" customFormat="1" ht="14.4" customHeight="1" outlineLevel="2">
      <c r="A572" s="110" t="s">
        <v>61</v>
      </c>
      <c r="B572" s="111" t="s">
        <v>636</v>
      </c>
      <c r="C572" s="111" t="s">
        <v>636</v>
      </c>
      <c r="D572" s="112" t="s">
        <v>637</v>
      </c>
      <c r="E572" s="112" t="s">
        <v>265</v>
      </c>
      <c r="F572" s="112" t="s">
        <v>242</v>
      </c>
      <c r="G572" s="112" t="s">
        <v>720</v>
      </c>
      <c r="H572" s="112" t="s">
        <v>40</v>
      </c>
      <c r="I572" s="113" t="s">
        <v>721</v>
      </c>
      <c r="J572" s="112" t="s">
        <v>651</v>
      </c>
      <c r="K572" s="115">
        <v>106</v>
      </c>
      <c r="L572" s="117">
        <f>VLOOKUP(H572,'Prijzenblad P2 - WadA'!$C$2:$H$9,6,FALSE)</f>
        <v>0</v>
      </c>
      <c r="M572" s="274">
        <v>1</v>
      </c>
      <c r="N572" s="116">
        <f t="shared" si="27"/>
        <v>0</v>
      </c>
      <c r="O572" s="2"/>
      <c r="P572" s="5"/>
      <c r="Q572" s="4"/>
    </row>
    <row r="573" spans="1:17" s="3" customFormat="1" ht="14.4" customHeight="1" outlineLevel="2">
      <c r="A573" s="110" t="s">
        <v>61</v>
      </c>
      <c r="B573" s="111" t="s">
        <v>636</v>
      </c>
      <c r="C573" s="111" t="s">
        <v>636</v>
      </c>
      <c r="D573" s="112" t="s">
        <v>637</v>
      </c>
      <c r="E573" s="112" t="s">
        <v>265</v>
      </c>
      <c r="F573" s="112" t="s">
        <v>242</v>
      </c>
      <c r="G573" s="112" t="s">
        <v>240</v>
      </c>
      <c r="H573" s="112" t="s">
        <v>47</v>
      </c>
      <c r="I573" s="113" t="s">
        <v>722</v>
      </c>
      <c r="J573" s="112">
        <v>8.1999999999999993</v>
      </c>
      <c r="K573" s="115"/>
      <c r="L573" s="117">
        <f>VLOOKUP(H573,'Prijzenblad P2 - WadA'!$C$2:$H$9,6,FALSE)</f>
        <v>0</v>
      </c>
      <c r="M573" s="274">
        <v>1</v>
      </c>
      <c r="N573" s="116">
        <f t="shared" si="27"/>
        <v>0</v>
      </c>
      <c r="O573" s="2"/>
      <c r="P573" s="5"/>
      <c r="Q573" s="4"/>
    </row>
    <row r="574" spans="1:17" s="3" customFormat="1" ht="14.4" customHeight="1" outlineLevel="2">
      <c r="A574" s="110" t="s">
        <v>61</v>
      </c>
      <c r="B574" s="111" t="s">
        <v>636</v>
      </c>
      <c r="C574" s="111" t="s">
        <v>636</v>
      </c>
      <c r="D574" s="112" t="s">
        <v>637</v>
      </c>
      <c r="E574" s="112" t="s">
        <v>265</v>
      </c>
      <c r="F574" s="112" t="s">
        <v>242</v>
      </c>
      <c r="G574" s="112" t="s">
        <v>289</v>
      </c>
      <c r="H574" s="112" t="s">
        <v>43</v>
      </c>
      <c r="I574" s="113" t="s">
        <v>723</v>
      </c>
      <c r="J574" s="112" t="s">
        <v>610</v>
      </c>
      <c r="K574" s="115">
        <v>7.8</v>
      </c>
      <c r="L574" s="117">
        <f>VLOOKUP(H574,'Prijzenblad P2 - WadA'!$C$2:$H$9,6,FALSE)</f>
        <v>0</v>
      </c>
      <c r="M574" s="274">
        <v>1</v>
      </c>
      <c r="N574" s="116">
        <f t="shared" si="27"/>
        <v>0</v>
      </c>
      <c r="O574" s="2"/>
      <c r="P574" s="5"/>
      <c r="Q574" s="4"/>
    </row>
    <row r="575" spans="1:17" s="3" customFormat="1" ht="14.4" customHeight="1" outlineLevel="2">
      <c r="A575" s="110" t="s">
        <v>61</v>
      </c>
      <c r="B575" s="111" t="s">
        <v>636</v>
      </c>
      <c r="C575" s="111" t="s">
        <v>636</v>
      </c>
      <c r="D575" s="112" t="s">
        <v>637</v>
      </c>
      <c r="E575" s="112" t="s">
        <v>265</v>
      </c>
      <c r="F575" s="112" t="s">
        <v>242</v>
      </c>
      <c r="G575" s="112" t="s">
        <v>638</v>
      </c>
      <c r="H575" s="112" t="s">
        <v>41</v>
      </c>
      <c r="I575" s="113" t="s">
        <v>724</v>
      </c>
      <c r="J575" s="118" t="s">
        <v>725</v>
      </c>
      <c r="K575" s="115">
        <v>51.2</v>
      </c>
      <c r="L575" s="117">
        <f>VLOOKUP(H575,'Prijzenblad P2 - WadA'!$C$2:$H$9,6,FALSE)</f>
        <v>0</v>
      </c>
      <c r="M575" s="274">
        <v>1</v>
      </c>
      <c r="N575" s="116">
        <f t="shared" si="27"/>
        <v>0</v>
      </c>
      <c r="O575" s="2"/>
      <c r="P575" s="5"/>
      <c r="Q575" s="4"/>
    </row>
    <row r="576" spans="1:17" s="3" customFormat="1" ht="14.4" customHeight="1" outlineLevel="2">
      <c r="A576" s="110" t="s">
        <v>61</v>
      </c>
      <c r="B576" s="111" t="s">
        <v>636</v>
      </c>
      <c r="C576" s="111" t="s">
        <v>636</v>
      </c>
      <c r="D576" s="112" t="s">
        <v>637</v>
      </c>
      <c r="E576" s="112" t="s">
        <v>265</v>
      </c>
      <c r="F576" s="112" t="s">
        <v>242</v>
      </c>
      <c r="G576" s="112" t="s">
        <v>240</v>
      </c>
      <c r="H576" s="112" t="s">
        <v>47</v>
      </c>
      <c r="I576" s="113" t="s">
        <v>726</v>
      </c>
      <c r="J576" s="118" t="s">
        <v>725</v>
      </c>
      <c r="K576" s="115">
        <v>14</v>
      </c>
      <c r="L576" s="117">
        <f>VLOOKUP(H576,'Prijzenblad P2 - WadA'!$C$2:$H$9,6,FALSE)</f>
        <v>0</v>
      </c>
      <c r="M576" s="274">
        <v>1</v>
      </c>
      <c r="N576" s="116">
        <f t="shared" si="27"/>
        <v>0</v>
      </c>
      <c r="O576" s="2"/>
      <c r="P576" s="5"/>
      <c r="Q576" s="4"/>
    </row>
    <row r="577" spans="1:17" s="3" customFormat="1" ht="14.4" customHeight="1" outlineLevel="2">
      <c r="A577" s="110" t="s">
        <v>61</v>
      </c>
      <c r="B577" s="111" t="s">
        <v>636</v>
      </c>
      <c r="C577" s="111" t="s">
        <v>636</v>
      </c>
      <c r="D577" s="112" t="s">
        <v>637</v>
      </c>
      <c r="E577" s="112" t="s">
        <v>265</v>
      </c>
      <c r="F577" s="112" t="s">
        <v>242</v>
      </c>
      <c r="G577" s="112" t="s">
        <v>274</v>
      </c>
      <c r="H577" s="112" t="s">
        <v>41</v>
      </c>
      <c r="I577" s="113" t="s">
        <v>727</v>
      </c>
      <c r="J577" s="112" t="s">
        <v>85</v>
      </c>
      <c r="K577" s="115">
        <v>49.2</v>
      </c>
      <c r="L577" s="117">
        <f>VLOOKUP(H577,'Prijzenblad P2 - WadA'!$C$2:$H$9,6,FALSE)</f>
        <v>0</v>
      </c>
      <c r="M577" s="274">
        <v>1</v>
      </c>
      <c r="N577" s="116">
        <f t="shared" si="27"/>
        <v>0</v>
      </c>
      <c r="O577" s="2"/>
      <c r="P577" s="5"/>
      <c r="Q577" s="4"/>
    </row>
    <row r="578" spans="1:17" s="3" customFormat="1" ht="14.4" customHeight="1" outlineLevel="2">
      <c r="A578" s="110" t="s">
        <v>61</v>
      </c>
      <c r="B578" s="111" t="s">
        <v>636</v>
      </c>
      <c r="C578" s="111" t="s">
        <v>636</v>
      </c>
      <c r="D578" s="112" t="s">
        <v>637</v>
      </c>
      <c r="E578" s="112" t="s">
        <v>265</v>
      </c>
      <c r="F578" s="112" t="s">
        <v>242</v>
      </c>
      <c r="G578" s="112" t="s">
        <v>274</v>
      </c>
      <c r="H578" s="112" t="s">
        <v>41</v>
      </c>
      <c r="I578" s="113" t="s">
        <v>728</v>
      </c>
      <c r="J578" s="112" t="s">
        <v>85</v>
      </c>
      <c r="K578" s="115">
        <v>49.2</v>
      </c>
      <c r="L578" s="117">
        <f>VLOOKUP(H578,'Prijzenblad P2 - WadA'!$C$2:$H$9,6,FALSE)</f>
        <v>0</v>
      </c>
      <c r="M578" s="274">
        <v>1</v>
      </c>
      <c r="N578" s="116">
        <f t="shared" si="27"/>
        <v>0</v>
      </c>
      <c r="O578" s="2"/>
      <c r="P578" s="5"/>
      <c r="Q578" s="4"/>
    </row>
    <row r="579" spans="1:17" s="3" customFormat="1" ht="14.4" customHeight="1" outlineLevel="2">
      <c r="A579" s="110" t="s">
        <v>61</v>
      </c>
      <c r="B579" s="111" t="s">
        <v>636</v>
      </c>
      <c r="C579" s="111" t="s">
        <v>636</v>
      </c>
      <c r="D579" s="112" t="s">
        <v>637</v>
      </c>
      <c r="E579" s="112" t="s">
        <v>265</v>
      </c>
      <c r="F579" s="112" t="s">
        <v>242</v>
      </c>
      <c r="G579" s="112" t="s">
        <v>729</v>
      </c>
      <c r="H579" s="112" t="s">
        <v>40</v>
      </c>
      <c r="I579" s="113" t="s">
        <v>730</v>
      </c>
      <c r="J579" s="112" t="s">
        <v>85</v>
      </c>
      <c r="K579" s="115">
        <v>58.4</v>
      </c>
      <c r="L579" s="117">
        <f>VLOOKUP(H579,'Prijzenblad P2 - WadA'!$C$2:$H$9,6,FALSE)</f>
        <v>0</v>
      </c>
      <c r="M579" s="274">
        <v>1</v>
      </c>
      <c r="N579" s="116">
        <f t="shared" si="27"/>
        <v>0</v>
      </c>
      <c r="O579" s="2"/>
      <c r="P579" s="5"/>
      <c r="Q579" s="4"/>
    </row>
    <row r="580" spans="1:17" s="3" customFormat="1" ht="14.4" customHeight="1" outlineLevel="2">
      <c r="A580" s="110" t="s">
        <v>61</v>
      </c>
      <c r="B580" s="111" t="s">
        <v>636</v>
      </c>
      <c r="C580" s="111" t="s">
        <v>636</v>
      </c>
      <c r="D580" s="112" t="s">
        <v>637</v>
      </c>
      <c r="E580" s="112" t="s">
        <v>265</v>
      </c>
      <c r="F580" s="112" t="s">
        <v>242</v>
      </c>
      <c r="G580" s="112" t="s">
        <v>731</v>
      </c>
      <c r="H580" s="112" t="s">
        <v>40</v>
      </c>
      <c r="I580" s="113" t="s">
        <v>732</v>
      </c>
      <c r="J580" s="112" t="s">
        <v>85</v>
      </c>
      <c r="K580" s="115">
        <v>16.600000000000001</v>
      </c>
      <c r="L580" s="117">
        <f>VLOOKUP(H580,'Prijzenblad P2 - WadA'!$C$2:$H$9,6,FALSE)</f>
        <v>0</v>
      </c>
      <c r="M580" s="274">
        <v>1</v>
      </c>
      <c r="N580" s="116">
        <f t="shared" si="27"/>
        <v>0</v>
      </c>
      <c r="O580" s="2"/>
      <c r="P580" s="5"/>
      <c r="Q580" s="4"/>
    </row>
    <row r="581" spans="1:17" s="3" customFormat="1" ht="14.4" customHeight="1" outlineLevel="2">
      <c r="A581" s="110" t="s">
        <v>61</v>
      </c>
      <c r="B581" s="111" t="s">
        <v>636</v>
      </c>
      <c r="C581" s="111" t="s">
        <v>636</v>
      </c>
      <c r="D581" s="112" t="s">
        <v>637</v>
      </c>
      <c r="E581" s="112" t="s">
        <v>265</v>
      </c>
      <c r="F581" s="112" t="s">
        <v>242</v>
      </c>
      <c r="G581" s="112" t="s">
        <v>299</v>
      </c>
      <c r="H581" s="112" t="s">
        <v>44</v>
      </c>
      <c r="I581" s="113" t="s">
        <v>733</v>
      </c>
      <c r="J581" s="112" t="s">
        <v>651</v>
      </c>
      <c r="K581" s="115">
        <v>10.4</v>
      </c>
      <c r="L581" s="117">
        <f>VLOOKUP(H581,'Prijzenblad P2 - WadA'!$C$2:$H$9,6,FALSE)</f>
        <v>0</v>
      </c>
      <c r="M581" s="274">
        <v>1</v>
      </c>
      <c r="N581" s="116">
        <f t="shared" si="27"/>
        <v>0</v>
      </c>
      <c r="O581" s="2"/>
      <c r="P581" s="5"/>
      <c r="Q581" s="4"/>
    </row>
    <row r="582" spans="1:17" s="3" customFormat="1" ht="14.4" customHeight="1" outlineLevel="2">
      <c r="A582" s="110" t="s">
        <v>61</v>
      </c>
      <c r="B582" s="111" t="s">
        <v>636</v>
      </c>
      <c r="C582" s="111" t="s">
        <v>636</v>
      </c>
      <c r="D582" s="112" t="s">
        <v>637</v>
      </c>
      <c r="E582" s="112" t="s">
        <v>265</v>
      </c>
      <c r="F582" s="112" t="s">
        <v>242</v>
      </c>
      <c r="G582" s="112" t="s">
        <v>289</v>
      </c>
      <c r="H582" s="112" t="s">
        <v>43</v>
      </c>
      <c r="I582" s="113" t="s">
        <v>734</v>
      </c>
      <c r="J582" s="112" t="s">
        <v>610</v>
      </c>
      <c r="K582" s="115">
        <v>1.4</v>
      </c>
      <c r="L582" s="117">
        <f>VLOOKUP(H582,'Prijzenblad P2 - WadA'!$C$2:$H$9,6,FALSE)</f>
        <v>0</v>
      </c>
      <c r="M582" s="274">
        <v>1</v>
      </c>
      <c r="N582" s="116">
        <f t="shared" si="27"/>
        <v>0</v>
      </c>
      <c r="O582" s="2"/>
      <c r="P582" s="5"/>
      <c r="Q582" s="4"/>
    </row>
    <row r="583" spans="1:17" s="3" customFormat="1" ht="14.4" customHeight="1" outlineLevel="2">
      <c r="A583" s="110" t="s">
        <v>61</v>
      </c>
      <c r="B583" s="111" t="s">
        <v>636</v>
      </c>
      <c r="C583" s="111" t="s">
        <v>636</v>
      </c>
      <c r="D583" s="112" t="s">
        <v>637</v>
      </c>
      <c r="E583" s="112" t="s">
        <v>265</v>
      </c>
      <c r="F583" s="112" t="s">
        <v>242</v>
      </c>
      <c r="G583" s="112" t="s">
        <v>644</v>
      </c>
      <c r="H583" s="112" t="s">
        <v>47</v>
      </c>
      <c r="I583" s="113" t="s">
        <v>735</v>
      </c>
      <c r="J583" s="112" t="s">
        <v>736</v>
      </c>
      <c r="K583" s="119">
        <v>1.2</v>
      </c>
      <c r="L583" s="117">
        <f>VLOOKUP(H583,'Prijzenblad P2 - WadA'!$C$2:$H$9,6,FALSE)</f>
        <v>0</v>
      </c>
      <c r="M583" s="274">
        <v>1</v>
      </c>
      <c r="N583" s="116">
        <f t="shared" si="27"/>
        <v>0</v>
      </c>
      <c r="O583" s="2"/>
      <c r="P583" s="5"/>
      <c r="Q583" s="4"/>
    </row>
    <row r="584" spans="1:17" s="3" customFormat="1" ht="15" customHeight="1" outlineLevel="2">
      <c r="A584" s="110" t="s">
        <v>61</v>
      </c>
      <c r="B584" s="111" t="s">
        <v>636</v>
      </c>
      <c r="C584" s="111" t="s">
        <v>636</v>
      </c>
      <c r="D584" s="112" t="s">
        <v>637</v>
      </c>
      <c r="E584" s="112" t="s">
        <v>265</v>
      </c>
      <c r="F584" s="112" t="s">
        <v>242</v>
      </c>
      <c r="G584" s="112" t="s">
        <v>289</v>
      </c>
      <c r="H584" s="112" t="s">
        <v>43</v>
      </c>
      <c r="I584" s="113" t="s">
        <v>737</v>
      </c>
      <c r="J584" s="112" t="s">
        <v>610</v>
      </c>
      <c r="K584" s="115">
        <v>7.2</v>
      </c>
      <c r="L584" s="117">
        <f>VLOOKUP(H584,'Prijzenblad P2 - WadA'!$C$2:$H$9,6,FALSE)</f>
        <v>0</v>
      </c>
      <c r="M584" s="274">
        <v>1</v>
      </c>
      <c r="N584" s="116">
        <f t="shared" si="27"/>
        <v>0</v>
      </c>
      <c r="O584" s="2"/>
      <c r="P584" s="5"/>
      <c r="Q584" s="4"/>
    </row>
    <row r="585" spans="1:17" s="3" customFormat="1" ht="14.4" customHeight="1" outlineLevel="2">
      <c r="A585" s="110" t="s">
        <v>61</v>
      </c>
      <c r="B585" s="111" t="s">
        <v>636</v>
      </c>
      <c r="C585" s="111" t="s">
        <v>636</v>
      </c>
      <c r="D585" s="112" t="s">
        <v>637</v>
      </c>
      <c r="E585" s="112" t="s">
        <v>265</v>
      </c>
      <c r="F585" s="112" t="s">
        <v>242</v>
      </c>
      <c r="G585" s="112" t="s">
        <v>289</v>
      </c>
      <c r="H585" s="112" t="s">
        <v>43</v>
      </c>
      <c r="I585" s="113" t="s">
        <v>738</v>
      </c>
      <c r="J585" s="112" t="s">
        <v>610</v>
      </c>
      <c r="K585" s="115">
        <v>7.2</v>
      </c>
      <c r="L585" s="117">
        <f>VLOOKUP(H585,'Prijzenblad P2 - WadA'!$C$2:$H$9,6,FALSE)</f>
        <v>0</v>
      </c>
      <c r="M585" s="274">
        <v>1</v>
      </c>
      <c r="N585" s="116">
        <f t="shared" si="27"/>
        <v>0</v>
      </c>
      <c r="O585" s="2"/>
      <c r="P585" s="5"/>
      <c r="Q585" s="4"/>
    </row>
    <row r="586" spans="1:17" s="3" customFormat="1" ht="14.4" customHeight="1" outlineLevel="2">
      <c r="A586" s="110" t="s">
        <v>61</v>
      </c>
      <c r="B586" s="111" t="s">
        <v>636</v>
      </c>
      <c r="C586" s="111" t="s">
        <v>636</v>
      </c>
      <c r="D586" s="112" t="s">
        <v>637</v>
      </c>
      <c r="E586" s="112" t="s">
        <v>265</v>
      </c>
      <c r="F586" s="112" t="s">
        <v>242</v>
      </c>
      <c r="G586" s="112" t="s">
        <v>739</v>
      </c>
      <c r="H586" s="112" t="s">
        <v>47</v>
      </c>
      <c r="I586" s="113" t="s">
        <v>740</v>
      </c>
      <c r="J586" s="112"/>
      <c r="K586" s="121">
        <v>2.1</v>
      </c>
      <c r="L586" s="117">
        <f>VLOOKUP(H586,'Prijzenblad P2 - WadA'!$C$2:$H$9,6,FALSE)</f>
        <v>0</v>
      </c>
      <c r="M586" s="274">
        <v>1</v>
      </c>
      <c r="N586" s="116">
        <f t="shared" si="27"/>
        <v>0</v>
      </c>
      <c r="O586" s="2"/>
      <c r="P586" s="5"/>
      <c r="Q586" s="4"/>
    </row>
    <row r="587" spans="1:17" s="3" customFormat="1" ht="14.4" customHeight="1" outlineLevel="2">
      <c r="A587" s="110" t="s">
        <v>61</v>
      </c>
      <c r="B587" s="111" t="s">
        <v>636</v>
      </c>
      <c r="C587" s="111" t="s">
        <v>636</v>
      </c>
      <c r="D587" s="112" t="s">
        <v>637</v>
      </c>
      <c r="E587" s="112" t="s">
        <v>265</v>
      </c>
      <c r="F587" s="112" t="s">
        <v>242</v>
      </c>
      <c r="G587" s="112" t="s">
        <v>240</v>
      </c>
      <c r="H587" s="112" t="s">
        <v>47</v>
      </c>
      <c r="I587" s="113" t="s">
        <v>741</v>
      </c>
      <c r="J587" s="112" t="s">
        <v>651</v>
      </c>
      <c r="K587" s="115">
        <v>16.7</v>
      </c>
      <c r="L587" s="117">
        <f>VLOOKUP(H587,'Prijzenblad P2 - WadA'!$C$2:$H$9,6,FALSE)</f>
        <v>0</v>
      </c>
      <c r="M587" s="274">
        <v>1</v>
      </c>
      <c r="N587" s="116">
        <f t="shared" si="27"/>
        <v>0</v>
      </c>
      <c r="O587" s="2"/>
      <c r="P587" s="5"/>
      <c r="Q587" s="4"/>
    </row>
    <row r="588" spans="1:17" s="3" customFormat="1" ht="14.4" customHeight="1" outlineLevel="2">
      <c r="A588" s="110" t="s">
        <v>61</v>
      </c>
      <c r="B588" s="111" t="s">
        <v>636</v>
      </c>
      <c r="C588" s="111" t="s">
        <v>636</v>
      </c>
      <c r="D588" s="112" t="s">
        <v>637</v>
      </c>
      <c r="E588" s="112" t="s">
        <v>265</v>
      </c>
      <c r="F588" s="112" t="s">
        <v>242</v>
      </c>
      <c r="G588" s="112" t="s">
        <v>289</v>
      </c>
      <c r="H588" s="112" t="s">
        <v>43</v>
      </c>
      <c r="I588" s="113" t="s">
        <v>742</v>
      </c>
      <c r="J588" s="112" t="s">
        <v>610</v>
      </c>
      <c r="K588" s="115">
        <v>3.8</v>
      </c>
      <c r="L588" s="117">
        <f>VLOOKUP(H588,'Prijzenblad P2 - WadA'!$C$2:$H$9,6,FALSE)</f>
        <v>0</v>
      </c>
      <c r="M588" s="274">
        <v>1</v>
      </c>
      <c r="N588" s="116">
        <f t="shared" si="27"/>
        <v>0</v>
      </c>
      <c r="O588" s="2"/>
      <c r="P588" s="5"/>
      <c r="Q588" s="4"/>
    </row>
    <row r="589" spans="1:17" s="3" customFormat="1" ht="14.4" customHeight="1" outlineLevel="2">
      <c r="A589" s="110" t="s">
        <v>61</v>
      </c>
      <c r="B589" s="111" t="s">
        <v>636</v>
      </c>
      <c r="C589" s="111" t="s">
        <v>636</v>
      </c>
      <c r="D589" s="112" t="s">
        <v>637</v>
      </c>
      <c r="E589" s="112" t="s">
        <v>265</v>
      </c>
      <c r="F589" s="112" t="s">
        <v>242</v>
      </c>
      <c r="G589" s="112" t="s">
        <v>274</v>
      </c>
      <c r="H589" s="112" t="s">
        <v>41</v>
      </c>
      <c r="I589" s="113" t="s">
        <v>743</v>
      </c>
      <c r="J589" s="112" t="s">
        <v>85</v>
      </c>
      <c r="K589" s="115">
        <v>50.4</v>
      </c>
      <c r="L589" s="117">
        <f>VLOOKUP(H589,'Prijzenblad P2 - WadA'!$C$2:$H$9,6,FALSE)</f>
        <v>0</v>
      </c>
      <c r="M589" s="274">
        <v>1</v>
      </c>
      <c r="N589" s="116">
        <f t="shared" ref="N589:N613" si="28">IF(L589=0,0,M589*L589*K589)</f>
        <v>0</v>
      </c>
      <c r="O589" s="2"/>
      <c r="P589" s="5"/>
      <c r="Q589" s="4"/>
    </row>
    <row r="590" spans="1:17" s="3" customFormat="1" ht="14.4" customHeight="1" outlineLevel="2">
      <c r="A590" s="110" t="s">
        <v>61</v>
      </c>
      <c r="B590" s="111" t="s">
        <v>636</v>
      </c>
      <c r="C590" s="111" t="s">
        <v>636</v>
      </c>
      <c r="D590" s="112" t="s">
        <v>637</v>
      </c>
      <c r="E590" s="112" t="s">
        <v>265</v>
      </c>
      <c r="F590" s="112" t="s">
        <v>242</v>
      </c>
      <c r="G590" s="112" t="s">
        <v>274</v>
      </c>
      <c r="H590" s="112" t="s">
        <v>41</v>
      </c>
      <c r="I590" s="113" t="s">
        <v>744</v>
      </c>
      <c r="J590" s="112" t="s">
        <v>85</v>
      </c>
      <c r="K590" s="115">
        <v>50.4</v>
      </c>
      <c r="L590" s="117">
        <f>VLOOKUP(H590,'Prijzenblad P2 - WadA'!$C$2:$H$9,6,FALSE)</f>
        <v>0</v>
      </c>
      <c r="M590" s="274">
        <v>1</v>
      </c>
      <c r="N590" s="116">
        <f t="shared" si="28"/>
        <v>0</v>
      </c>
      <c r="O590" s="2"/>
      <c r="P590" s="5"/>
      <c r="Q590" s="4"/>
    </row>
    <row r="591" spans="1:17" s="3" customFormat="1" ht="14.4" customHeight="1" outlineLevel="2">
      <c r="A591" s="110" t="s">
        <v>61</v>
      </c>
      <c r="B591" s="111" t="s">
        <v>636</v>
      </c>
      <c r="C591" s="111" t="s">
        <v>636</v>
      </c>
      <c r="D591" s="112" t="s">
        <v>637</v>
      </c>
      <c r="E591" s="112" t="s">
        <v>265</v>
      </c>
      <c r="F591" s="112" t="s">
        <v>242</v>
      </c>
      <c r="G591" s="112" t="s">
        <v>745</v>
      </c>
      <c r="H591" s="112" t="s">
        <v>40</v>
      </c>
      <c r="I591" s="113" t="s">
        <v>746</v>
      </c>
      <c r="J591" s="112" t="s">
        <v>85</v>
      </c>
      <c r="K591" s="115">
        <v>29.6</v>
      </c>
      <c r="L591" s="117">
        <f>VLOOKUP(H591,'Prijzenblad P2 - WadA'!$C$2:$H$9,6,FALSE)</f>
        <v>0</v>
      </c>
      <c r="M591" s="274">
        <v>1</v>
      </c>
      <c r="N591" s="116">
        <f t="shared" si="28"/>
        <v>0</v>
      </c>
      <c r="O591" s="2"/>
      <c r="P591" s="5"/>
      <c r="Q591" s="4"/>
    </row>
    <row r="592" spans="1:17" s="3" customFormat="1" ht="14.4" customHeight="1" outlineLevel="2">
      <c r="A592" s="110" t="s">
        <v>61</v>
      </c>
      <c r="B592" s="111" t="s">
        <v>636</v>
      </c>
      <c r="C592" s="111" t="s">
        <v>636</v>
      </c>
      <c r="D592" s="112" t="s">
        <v>637</v>
      </c>
      <c r="E592" s="112" t="s">
        <v>265</v>
      </c>
      <c r="F592" s="112" t="s">
        <v>242</v>
      </c>
      <c r="G592" s="112" t="s">
        <v>240</v>
      </c>
      <c r="H592" s="112" t="s">
        <v>47</v>
      </c>
      <c r="I592" s="113" t="s">
        <v>747</v>
      </c>
      <c r="J592" s="112"/>
      <c r="K592" s="115">
        <v>41.3</v>
      </c>
      <c r="L592" s="117">
        <f>VLOOKUP(H592,'Prijzenblad P2 - WadA'!$C$2:$H$9,6,FALSE)</f>
        <v>0</v>
      </c>
      <c r="M592" s="274">
        <v>1</v>
      </c>
      <c r="N592" s="116">
        <f t="shared" si="28"/>
        <v>0</v>
      </c>
      <c r="O592" s="2"/>
      <c r="P592" s="5"/>
      <c r="Q592" s="4"/>
    </row>
    <row r="593" spans="1:17" s="3" customFormat="1" ht="14.4" customHeight="1" outlineLevel="2">
      <c r="A593" s="110" t="s">
        <v>61</v>
      </c>
      <c r="B593" s="111" t="s">
        <v>636</v>
      </c>
      <c r="C593" s="111" t="s">
        <v>636</v>
      </c>
      <c r="D593" s="112" t="s">
        <v>637</v>
      </c>
      <c r="E593" s="112" t="s">
        <v>265</v>
      </c>
      <c r="F593" s="112" t="s">
        <v>242</v>
      </c>
      <c r="G593" s="112" t="s">
        <v>299</v>
      </c>
      <c r="H593" s="112" t="s">
        <v>44</v>
      </c>
      <c r="I593" s="113" t="s">
        <v>748</v>
      </c>
      <c r="J593" s="112" t="s">
        <v>85</v>
      </c>
      <c r="K593" s="115">
        <v>16.2</v>
      </c>
      <c r="L593" s="117">
        <f>VLOOKUP(H593,'Prijzenblad P2 - WadA'!$C$2:$H$9,6,FALSE)</f>
        <v>0</v>
      </c>
      <c r="M593" s="274">
        <v>1</v>
      </c>
      <c r="N593" s="116">
        <f t="shared" si="28"/>
        <v>0</v>
      </c>
      <c r="O593" s="2"/>
      <c r="P593" s="5"/>
      <c r="Q593" s="4"/>
    </row>
    <row r="594" spans="1:17" s="3" customFormat="1" ht="14.4" customHeight="1" outlineLevel="2">
      <c r="A594" s="110" t="s">
        <v>61</v>
      </c>
      <c r="B594" s="111" t="s">
        <v>636</v>
      </c>
      <c r="C594" s="111" t="s">
        <v>636</v>
      </c>
      <c r="D594" s="112" t="s">
        <v>637</v>
      </c>
      <c r="E594" s="112" t="s">
        <v>265</v>
      </c>
      <c r="F594" s="112" t="s">
        <v>242</v>
      </c>
      <c r="G594" s="112" t="s">
        <v>749</v>
      </c>
      <c r="H594" s="112" t="s">
        <v>40</v>
      </c>
      <c r="I594" s="113" t="s">
        <v>750</v>
      </c>
      <c r="J594" s="112" t="s">
        <v>85</v>
      </c>
      <c r="K594" s="115">
        <v>14.5</v>
      </c>
      <c r="L594" s="117">
        <f>VLOOKUP(H594,'Prijzenblad P2 - WadA'!$C$2:$H$9,6,FALSE)</f>
        <v>0</v>
      </c>
      <c r="M594" s="274">
        <v>1</v>
      </c>
      <c r="N594" s="116">
        <f t="shared" si="28"/>
        <v>0</v>
      </c>
      <c r="O594" s="2"/>
      <c r="P594" s="5"/>
      <c r="Q594" s="4"/>
    </row>
    <row r="595" spans="1:17" s="3" customFormat="1" ht="14.4" customHeight="1" outlineLevel="2">
      <c r="A595" s="110" t="s">
        <v>61</v>
      </c>
      <c r="B595" s="111" t="s">
        <v>636</v>
      </c>
      <c r="C595" s="111" t="s">
        <v>636</v>
      </c>
      <c r="D595" s="112" t="s">
        <v>637</v>
      </c>
      <c r="E595" s="112" t="s">
        <v>265</v>
      </c>
      <c r="F595" s="112" t="s">
        <v>242</v>
      </c>
      <c r="G595" s="112" t="s">
        <v>751</v>
      </c>
      <c r="H595" s="112" t="s">
        <v>40</v>
      </c>
      <c r="I595" s="113" t="s">
        <v>752</v>
      </c>
      <c r="J595" s="112" t="s">
        <v>85</v>
      </c>
      <c r="K595" s="115">
        <v>14.6</v>
      </c>
      <c r="L595" s="117">
        <f>VLOOKUP(H595,'Prijzenblad P2 - WadA'!$C$2:$H$9,6,FALSE)</f>
        <v>0</v>
      </c>
      <c r="M595" s="274">
        <v>1</v>
      </c>
      <c r="N595" s="116">
        <f t="shared" si="28"/>
        <v>0</v>
      </c>
      <c r="O595" s="2"/>
      <c r="P595" s="5"/>
      <c r="Q595" s="4"/>
    </row>
    <row r="596" spans="1:17" s="3" customFormat="1" ht="14.4" customHeight="1" outlineLevel="2">
      <c r="A596" s="110" t="s">
        <v>61</v>
      </c>
      <c r="B596" s="111" t="s">
        <v>636</v>
      </c>
      <c r="C596" s="111" t="s">
        <v>636</v>
      </c>
      <c r="D596" s="112" t="s">
        <v>637</v>
      </c>
      <c r="E596" s="112" t="s">
        <v>265</v>
      </c>
      <c r="F596" s="112" t="s">
        <v>242</v>
      </c>
      <c r="G596" s="112" t="s">
        <v>299</v>
      </c>
      <c r="H596" s="112" t="s">
        <v>44</v>
      </c>
      <c r="I596" s="113" t="s">
        <v>753</v>
      </c>
      <c r="J596" s="112" t="s">
        <v>85</v>
      </c>
      <c r="K596" s="115">
        <v>126.6</v>
      </c>
      <c r="L596" s="117">
        <f>VLOOKUP(H596,'Prijzenblad P2 - WadA'!$C$2:$H$9,6,FALSE)</f>
        <v>0</v>
      </c>
      <c r="M596" s="274">
        <v>1</v>
      </c>
      <c r="N596" s="116">
        <f t="shared" si="28"/>
        <v>0</v>
      </c>
      <c r="O596" s="2"/>
      <c r="P596" s="5"/>
      <c r="Q596" s="4"/>
    </row>
    <row r="597" spans="1:17" s="3" customFormat="1" ht="14.4" customHeight="1" outlineLevel="2">
      <c r="A597" s="110" t="s">
        <v>61</v>
      </c>
      <c r="B597" s="111" t="s">
        <v>636</v>
      </c>
      <c r="C597" s="111" t="s">
        <v>636</v>
      </c>
      <c r="D597" s="112" t="s">
        <v>637</v>
      </c>
      <c r="E597" s="112" t="s">
        <v>265</v>
      </c>
      <c r="F597" s="112" t="s">
        <v>242</v>
      </c>
      <c r="G597" s="112" t="s">
        <v>299</v>
      </c>
      <c r="H597" s="112" t="s">
        <v>44</v>
      </c>
      <c r="I597" s="113" t="s">
        <v>754</v>
      </c>
      <c r="J597" s="112" t="s">
        <v>651</v>
      </c>
      <c r="K597" s="115">
        <v>27</v>
      </c>
      <c r="L597" s="117">
        <f>VLOOKUP(H597,'Prijzenblad P2 - WadA'!$C$2:$H$9,6,FALSE)</f>
        <v>0</v>
      </c>
      <c r="M597" s="274">
        <v>1</v>
      </c>
      <c r="N597" s="116">
        <f t="shared" si="28"/>
        <v>0</v>
      </c>
      <c r="O597" s="2"/>
      <c r="P597" s="5"/>
      <c r="Q597" s="4"/>
    </row>
    <row r="598" spans="1:17" s="3" customFormat="1" ht="14.4" customHeight="1" outlineLevel="2">
      <c r="A598" s="110" t="s">
        <v>61</v>
      </c>
      <c r="B598" s="111" t="s">
        <v>636</v>
      </c>
      <c r="C598" s="111" t="s">
        <v>636</v>
      </c>
      <c r="D598" s="112" t="s">
        <v>637</v>
      </c>
      <c r="E598" s="112" t="s">
        <v>265</v>
      </c>
      <c r="F598" s="112" t="s">
        <v>242</v>
      </c>
      <c r="G598" s="112" t="s">
        <v>613</v>
      </c>
      <c r="H598" s="112" t="s">
        <v>44</v>
      </c>
      <c r="I598" s="113" t="s">
        <v>755</v>
      </c>
      <c r="J598" s="112" t="s">
        <v>651</v>
      </c>
      <c r="K598" s="115">
        <v>14.7</v>
      </c>
      <c r="L598" s="117">
        <f>VLOOKUP(H598,'Prijzenblad P2 - WadA'!$C$2:$H$9,6,FALSE)</f>
        <v>0</v>
      </c>
      <c r="M598" s="274">
        <v>1</v>
      </c>
      <c r="N598" s="116">
        <f>IF(L598=0,0,M598*L598*K598)</f>
        <v>0</v>
      </c>
      <c r="O598" s="2"/>
      <c r="P598" s="5"/>
      <c r="Q598" s="4"/>
    </row>
    <row r="599" spans="1:17" s="3" customFormat="1" ht="14.4" customHeight="1" outlineLevel="2">
      <c r="A599" s="110" t="s">
        <v>61</v>
      </c>
      <c r="B599" s="111" t="s">
        <v>636</v>
      </c>
      <c r="C599" s="111" t="s">
        <v>636</v>
      </c>
      <c r="D599" s="112" t="s">
        <v>637</v>
      </c>
      <c r="E599" s="112" t="s">
        <v>265</v>
      </c>
      <c r="F599" s="112" t="s">
        <v>242</v>
      </c>
      <c r="G599" s="112" t="s">
        <v>289</v>
      </c>
      <c r="H599" s="112" t="s">
        <v>43</v>
      </c>
      <c r="I599" s="113" t="s">
        <v>756</v>
      </c>
      <c r="J599" s="112" t="s">
        <v>610</v>
      </c>
      <c r="K599" s="115">
        <v>2.4</v>
      </c>
      <c r="L599" s="117">
        <f>VLOOKUP(H599,'Prijzenblad P2 - WadA'!$C$2:$H$9,6,FALSE)</f>
        <v>0</v>
      </c>
      <c r="M599" s="274">
        <v>1</v>
      </c>
      <c r="N599" s="116">
        <f t="shared" si="28"/>
        <v>0</v>
      </c>
      <c r="O599" s="2"/>
      <c r="P599" s="5"/>
      <c r="Q599" s="4"/>
    </row>
    <row r="600" spans="1:17" s="3" customFormat="1" ht="14.4" customHeight="1" outlineLevel="2">
      <c r="A600" s="110" t="s">
        <v>61</v>
      </c>
      <c r="B600" s="111" t="s">
        <v>636</v>
      </c>
      <c r="C600" s="111" t="s">
        <v>636</v>
      </c>
      <c r="D600" s="112" t="s">
        <v>637</v>
      </c>
      <c r="E600" s="112" t="s">
        <v>265</v>
      </c>
      <c r="F600" s="112" t="s">
        <v>242</v>
      </c>
      <c r="G600" s="112" t="s">
        <v>274</v>
      </c>
      <c r="H600" s="112" t="s">
        <v>41</v>
      </c>
      <c r="I600" s="113" t="s">
        <v>757</v>
      </c>
      <c r="J600" s="112" t="s">
        <v>85</v>
      </c>
      <c r="K600" s="115">
        <v>50.1</v>
      </c>
      <c r="L600" s="117">
        <f>VLOOKUP(H600,'Prijzenblad P2 - WadA'!$C$2:$H$9,6,FALSE)</f>
        <v>0</v>
      </c>
      <c r="M600" s="274">
        <v>1</v>
      </c>
      <c r="N600" s="116">
        <f t="shared" si="28"/>
        <v>0</v>
      </c>
      <c r="O600" s="2"/>
      <c r="P600" s="5"/>
      <c r="Q600" s="4"/>
    </row>
    <row r="601" spans="1:17" s="3" customFormat="1" ht="14.4" customHeight="1" outlineLevel="2">
      <c r="A601" s="110" t="s">
        <v>61</v>
      </c>
      <c r="B601" s="111" t="s">
        <v>636</v>
      </c>
      <c r="C601" s="111" t="s">
        <v>636</v>
      </c>
      <c r="D601" s="112" t="s">
        <v>637</v>
      </c>
      <c r="E601" s="112" t="s">
        <v>265</v>
      </c>
      <c r="F601" s="112" t="s">
        <v>242</v>
      </c>
      <c r="G601" s="112" t="s">
        <v>274</v>
      </c>
      <c r="H601" s="112" t="s">
        <v>41</v>
      </c>
      <c r="I601" s="113" t="s">
        <v>758</v>
      </c>
      <c r="J601" s="112" t="s">
        <v>85</v>
      </c>
      <c r="K601" s="115">
        <v>50.1</v>
      </c>
      <c r="L601" s="117">
        <f>VLOOKUP(H601,'Prijzenblad P2 - WadA'!$C$2:$H$9,6,FALSE)</f>
        <v>0</v>
      </c>
      <c r="M601" s="274">
        <v>1</v>
      </c>
      <c r="N601" s="116">
        <f t="shared" si="28"/>
        <v>0</v>
      </c>
      <c r="O601" s="2"/>
      <c r="P601" s="5"/>
      <c r="Q601" s="4"/>
    </row>
    <row r="602" spans="1:17" s="3" customFormat="1" outlineLevel="1">
      <c r="A602" s="110" t="s">
        <v>61</v>
      </c>
      <c r="B602" s="111" t="s">
        <v>636</v>
      </c>
      <c r="C602" s="111" t="s">
        <v>636</v>
      </c>
      <c r="D602" s="112" t="s">
        <v>637</v>
      </c>
      <c r="E602" s="112" t="s">
        <v>265</v>
      </c>
      <c r="F602" s="112" t="s">
        <v>242</v>
      </c>
      <c r="G602" s="112" t="s">
        <v>274</v>
      </c>
      <c r="H602" s="112" t="s">
        <v>41</v>
      </c>
      <c r="I602" s="113" t="s">
        <v>759</v>
      </c>
      <c r="J602" s="112" t="s">
        <v>85</v>
      </c>
      <c r="K602" s="115">
        <v>50.1</v>
      </c>
      <c r="L602" s="117">
        <f>VLOOKUP(H602,'Prijzenblad P2 - WadA'!$C$2:$H$9,6,FALSE)</f>
        <v>0</v>
      </c>
      <c r="M602" s="274">
        <v>1</v>
      </c>
      <c r="N602" s="116">
        <f t="shared" si="28"/>
        <v>0</v>
      </c>
      <c r="O602" s="2"/>
      <c r="P602" s="5"/>
      <c r="Q602" s="4"/>
    </row>
    <row r="603" spans="1:17" s="3" customFormat="1" ht="14.4" customHeight="1" outlineLevel="2">
      <c r="A603" s="123"/>
      <c r="B603" s="123" t="s">
        <v>760</v>
      </c>
      <c r="C603" s="123"/>
      <c r="D603" s="123"/>
      <c r="E603" s="123"/>
      <c r="F603" s="123"/>
      <c r="G603" s="123"/>
      <c r="H603" s="123"/>
      <c r="I603" s="228"/>
      <c r="J603" s="123"/>
      <c r="K603" s="235">
        <f>SUM(K507:K602)</f>
        <v>2589.0999999999995</v>
      </c>
      <c r="L603" s="123"/>
      <c r="M603" s="123"/>
      <c r="N603" s="236">
        <f>SUM(N507:N602)</f>
        <v>0</v>
      </c>
      <c r="O603" s="2"/>
      <c r="Q603" s="4"/>
    </row>
    <row r="604" spans="1:17" ht="14.4" customHeight="1">
      <c r="A604" s="110" t="s">
        <v>61</v>
      </c>
      <c r="B604" s="111" t="s">
        <v>761</v>
      </c>
      <c r="C604" s="111" t="s">
        <v>762</v>
      </c>
      <c r="D604" s="112" t="s">
        <v>763</v>
      </c>
      <c r="E604" s="112" t="s">
        <v>764</v>
      </c>
      <c r="F604" s="112" t="s">
        <v>266</v>
      </c>
      <c r="G604" s="112" t="s">
        <v>765</v>
      </c>
      <c r="H604" s="112" t="s">
        <v>44</v>
      </c>
      <c r="I604" s="113" t="s">
        <v>597</v>
      </c>
      <c r="J604" s="114" t="s">
        <v>766</v>
      </c>
      <c r="K604" s="115">
        <v>10.9</v>
      </c>
      <c r="L604" s="117">
        <f>VLOOKUP(H604,'Prijzenblad P2 - WadA'!$C$2:$H$9,6,FALSE)</f>
        <v>0</v>
      </c>
      <c r="M604" s="274">
        <v>1</v>
      </c>
      <c r="N604" s="116">
        <f t="shared" si="28"/>
        <v>0</v>
      </c>
    </row>
    <row r="605" spans="1:17" ht="14.4" customHeight="1">
      <c r="A605" s="110" t="s">
        <v>61</v>
      </c>
      <c r="B605" s="111" t="s">
        <v>761</v>
      </c>
      <c r="C605" s="111" t="s">
        <v>762</v>
      </c>
      <c r="D605" s="112" t="s">
        <v>763</v>
      </c>
      <c r="E605" s="112" t="s">
        <v>764</v>
      </c>
      <c r="F605" s="112" t="s">
        <v>266</v>
      </c>
      <c r="G605" s="112" t="s">
        <v>767</v>
      </c>
      <c r="H605" s="112" t="s">
        <v>44</v>
      </c>
      <c r="I605" s="113" t="s">
        <v>600</v>
      </c>
      <c r="J605" s="114" t="s">
        <v>198</v>
      </c>
      <c r="K605" s="115">
        <v>139</v>
      </c>
      <c r="L605" s="117">
        <f>VLOOKUP(H605,'Prijzenblad P2 - WadA'!$C$2:$H$9,6,FALSE)</f>
        <v>0</v>
      </c>
      <c r="M605" s="274">
        <v>1</v>
      </c>
      <c r="N605" s="116">
        <f t="shared" si="28"/>
        <v>0</v>
      </c>
    </row>
    <row r="606" spans="1:17" ht="14.4" customHeight="1">
      <c r="A606" s="110" t="s">
        <v>61</v>
      </c>
      <c r="B606" s="111" t="s">
        <v>761</v>
      </c>
      <c r="C606" s="111" t="s">
        <v>762</v>
      </c>
      <c r="D606" s="112" t="s">
        <v>763</v>
      </c>
      <c r="E606" s="112" t="s">
        <v>764</v>
      </c>
      <c r="F606" s="112" t="s">
        <v>266</v>
      </c>
      <c r="G606" s="112" t="s">
        <v>768</v>
      </c>
      <c r="H606" s="112" t="s">
        <v>41</v>
      </c>
      <c r="I606" s="113" t="s">
        <v>601</v>
      </c>
      <c r="J606" s="114" t="s">
        <v>198</v>
      </c>
      <c r="K606" s="115">
        <v>49.4</v>
      </c>
      <c r="L606" s="117">
        <f>VLOOKUP(H606,'Prijzenblad P2 - WadA'!$C$2:$H$9,6,FALSE)</f>
        <v>0</v>
      </c>
      <c r="M606" s="274">
        <v>1</v>
      </c>
      <c r="N606" s="116">
        <f>IF(L606=0,0,M606*L606*K606)</f>
        <v>0</v>
      </c>
    </row>
    <row r="607" spans="1:17" s="3" customFormat="1" ht="14.4" customHeight="1" outlineLevel="2">
      <c r="A607" s="110" t="s">
        <v>61</v>
      </c>
      <c r="B607" s="111" t="s">
        <v>761</v>
      </c>
      <c r="C607" s="111" t="s">
        <v>762</v>
      </c>
      <c r="D607" s="112" t="s">
        <v>763</v>
      </c>
      <c r="E607" s="112" t="s">
        <v>764</v>
      </c>
      <c r="F607" s="112" t="s">
        <v>266</v>
      </c>
      <c r="G607" s="112" t="s">
        <v>768</v>
      </c>
      <c r="H607" s="112" t="s">
        <v>41</v>
      </c>
      <c r="I607" s="113" t="s">
        <v>602</v>
      </c>
      <c r="J607" s="114" t="s">
        <v>198</v>
      </c>
      <c r="K607" s="115">
        <v>49.9</v>
      </c>
      <c r="L607" s="117">
        <f>VLOOKUP(H607,'Prijzenblad P2 - WadA'!$C$2:$H$9,6,FALSE)</f>
        <v>0</v>
      </c>
      <c r="M607" s="274">
        <v>1</v>
      </c>
      <c r="N607" s="116">
        <f t="shared" si="28"/>
        <v>0</v>
      </c>
      <c r="O607" s="2"/>
      <c r="Q607" s="4"/>
    </row>
    <row r="608" spans="1:17" s="3" customFormat="1" ht="15" customHeight="1" outlineLevel="2">
      <c r="A608" s="110" t="s">
        <v>61</v>
      </c>
      <c r="B608" s="111" t="s">
        <v>761</v>
      </c>
      <c r="C608" s="111" t="s">
        <v>762</v>
      </c>
      <c r="D608" s="112" t="s">
        <v>763</v>
      </c>
      <c r="E608" s="112" t="s">
        <v>764</v>
      </c>
      <c r="F608" s="112" t="s">
        <v>266</v>
      </c>
      <c r="G608" s="112" t="s">
        <v>768</v>
      </c>
      <c r="H608" s="112" t="s">
        <v>41</v>
      </c>
      <c r="I608" s="113" t="s">
        <v>604</v>
      </c>
      <c r="J608" s="114" t="s">
        <v>198</v>
      </c>
      <c r="K608" s="115">
        <v>49.9</v>
      </c>
      <c r="L608" s="117">
        <f>VLOOKUP(H608,'Prijzenblad P2 - WadA'!$C$2:$H$9,6,FALSE)</f>
        <v>0</v>
      </c>
      <c r="M608" s="274">
        <v>1</v>
      </c>
      <c r="N608" s="116">
        <f t="shared" si="28"/>
        <v>0</v>
      </c>
      <c r="O608" s="2"/>
      <c r="Q608" s="4"/>
    </row>
    <row r="609" spans="1:17" s="3" customFormat="1" ht="14.4" customHeight="1" outlineLevel="2">
      <c r="A609" s="110" t="s">
        <v>61</v>
      </c>
      <c r="B609" s="111" t="s">
        <v>761</v>
      </c>
      <c r="C609" s="111" t="s">
        <v>762</v>
      </c>
      <c r="D609" s="112" t="s">
        <v>763</v>
      </c>
      <c r="E609" s="112" t="s">
        <v>764</v>
      </c>
      <c r="F609" s="112" t="s">
        <v>266</v>
      </c>
      <c r="G609" s="112" t="s">
        <v>613</v>
      </c>
      <c r="H609" s="112" t="s">
        <v>44</v>
      </c>
      <c r="I609" s="113" t="s">
        <v>605</v>
      </c>
      <c r="J609" s="114" t="s">
        <v>198</v>
      </c>
      <c r="K609" s="115">
        <v>14.5</v>
      </c>
      <c r="L609" s="117">
        <f>VLOOKUP(H609,'Prijzenblad P2 - WadA'!$C$2:$H$9,6,FALSE)</f>
        <v>0</v>
      </c>
      <c r="M609" s="274">
        <v>1</v>
      </c>
      <c r="N609" s="116">
        <f t="shared" si="28"/>
        <v>0</v>
      </c>
      <c r="O609" s="2"/>
      <c r="Q609" s="4"/>
    </row>
    <row r="610" spans="1:17" s="3" customFormat="1" ht="14.4" customHeight="1" outlineLevel="2">
      <c r="A610" s="110" t="s">
        <v>61</v>
      </c>
      <c r="B610" s="111" t="s">
        <v>761</v>
      </c>
      <c r="C610" s="111" t="s">
        <v>762</v>
      </c>
      <c r="D610" s="112" t="s">
        <v>763</v>
      </c>
      <c r="E610" s="112" t="s">
        <v>764</v>
      </c>
      <c r="F610" s="112" t="s">
        <v>266</v>
      </c>
      <c r="G610" s="112" t="s">
        <v>768</v>
      </c>
      <c r="H610" s="112" t="s">
        <v>41</v>
      </c>
      <c r="I610" s="113" t="s">
        <v>607</v>
      </c>
      <c r="J610" s="114" t="s">
        <v>198</v>
      </c>
      <c r="K610" s="115">
        <v>49.4</v>
      </c>
      <c r="L610" s="117">
        <f>VLOOKUP(H610,'Prijzenblad P2 - WadA'!$C$2:$H$9,6,FALSE)</f>
        <v>0</v>
      </c>
      <c r="M610" s="274">
        <v>1</v>
      </c>
      <c r="N610" s="116">
        <f t="shared" si="28"/>
        <v>0</v>
      </c>
      <c r="O610" s="2"/>
      <c r="Q610" s="4"/>
    </row>
    <row r="611" spans="1:17" s="3" customFormat="1" ht="14.4" customHeight="1" outlineLevel="2">
      <c r="A611" s="110" t="s">
        <v>61</v>
      </c>
      <c r="B611" s="111" t="s">
        <v>761</v>
      </c>
      <c r="C611" s="111" t="s">
        <v>762</v>
      </c>
      <c r="D611" s="112" t="s">
        <v>763</v>
      </c>
      <c r="E611" s="112" t="s">
        <v>764</v>
      </c>
      <c r="F611" s="112" t="s">
        <v>266</v>
      </c>
      <c r="G611" s="112" t="s">
        <v>768</v>
      </c>
      <c r="H611" s="112" t="s">
        <v>41</v>
      </c>
      <c r="I611" s="113" t="s">
        <v>608</v>
      </c>
      <c r="J611" s="114" t="s">
        <v>198</v>
      </c>
      <c r="K611" s="115">
        <v>49.4</v>
      </c>
      <c r="L611" s="117">
        <f>VLOOKUP(H611,'Prijzenblad P2 - WadA'!$C$2:$H$9,6,FALSE)</f>
        <v>0</v>
      </c>
      <c r="M611" s="274">
        <v>1</v>
      </c>
      <c r="N611" s="116">
        <f t="shared" si="28"/>
        <v>0</v>
      </c>
      <c r="O611" s="2"/>
      <c r="P611" s="5"/>
      <c r="Q611" s="4"/>
    </row>
    <row r="612" spans="1:17" s="3" customFormat="1" ht="14.4" customHeight="1" outlineLevel="2">
      <c r="A612" s="110" t="s">
        <v>61</v>
      </c>
      <c r="B612" s="111" t="s">
        <v>761</v>
      </c>
      <c r="C612" s="111" t="s">
        <v>762</v>
      </c>
      <c r="D612" s="112" t="s">
        <v>763</v>
      </c>
      <c r="E612" s="112" t="s">
        <v>764</v>
      </c>
      <c r="F612" s="112" t="s">
        <v>266</v>
      </c>
      <c r="G612" s="112" t="s">
        <v>768</v>
      </c>
      <c r="H612" s="112" t="s">
        <v>41</v>
      </c>
      <c r="I612" s="113" t="s">
        <v>282</v>
      </c>
      <c r="J612" s="114" t="s">
        <v>198</v>
      </c>
      <c r="K612" s="115">
        <v>49</v>
      </c>
      <c r="L612" s="117">
        <f>VLOOKUP(H612,'Prijzenblad P2 - WadA'!$C$2:$H$9,6,FALSE)</f>
        <v>0</v>
      </c>
      <c r="M612" s="274">
        <v>1</v>
      </c>
      <c r="N612" s="116">
        <f t="shared" si="28"/>
        <v>0</v>
      </c>
      <c r="O612" s="2"/>
      <c r="P612" s="5"/>
      <c r="Q612" s="4"/>
    </row>
    <row r="613" spans="1:17" s="3" customFormat="1" ht="14.4" customHeight="1" outlineLevel="2">
      <c r="A613" s="110" t="s">
        <v>61</v>
      </c>
      <c r="B613" s="111" t="s">
        <v>761</v>
      </c>
      <c r="C613" s="111" t="s">
        <v>762</v>
      </c>
      <c r="D613" s="112" t="s">
        <v>763</v>
      </c>
      <c r="E613" s="112" t="s">
        <v>764</v>
      </c>
      <c r="F613" s="112" t="s">
        <v>266</v>
      </c>
      <c r="G613" s="112" t="s">
        <v>294</v>
      </c>
      <c r="H613" s="112" t="s">
        <v>47</v>
      </c>
      <c r="I613" s="113" t="s">
        <v>283</v>
      </c>
      <c r="J613" s="114" t="s">
        <v>1179</v>
      </c>
      <c r="K613" s="115">
        <v>1.5</v>
      </c>
      <c r="L613" s="117">
        <f>VLOOKUP(H613,'Prijzenblad P2 - WadA'!$C$2:$H$9,6,FALSE)</f>
        <v>0</v>
      </c>
      <c r="M613" s="274">
        <v>1</v>
      </c>
      <c r="N613" s="116">
        <f t="shared" si="28"/>
        <v>0</v>
      </c>
      <c r="O613" s="2"/>
      <c r="P613" s="5"/>
      <c r="Q613" s="4"/>
    </row>
    <row r="614" spans="1:17" s="3" customFormat="1" ht="14.4" customHeight="1" outlineLevel="2">
      <c r="A614" s="110" t="s">
        <v>61</v>
      </c>
      <c r="B614" s="111" t="s">
        <v>761</v>
      </c>
      <c r="C614" s="111" t="s">
        <v>762</v>
      </c>
      <c r="D614" s="112" t="s">
        <v>763</v>
      </c>
      <c r="E614" s="112" t="s">
        <v>764</v>
      </c>
      <c r="F614" s="112" t="s">
        <v>266</v>
      </c>
      <c r="G614" s="112" t="s">
        <v>769</v>
      </c>
      <c r="H614" s="112" t="s">
        <v>47</v>
      </c>
      <c r="I614" s="113" t="s">
        <v>284</v>
      </c>
      <c r="J614" s="114" t="s">
        <v>1179</v>
      </c>
      <c r="K614" s="115">
        <v>7.6</v>
      </c>
      <c r="L614" s="117">
        <f>VLOOKUP(H614,'Prijzenblad P2 - WadA'!$C$2:$H$9,6,FALSE)</f>
        <v>0</v>
      </c>
      <c r="M614" s="274">
        <v>1</v>
      </c>
      <c r="N614" s="116">
        <f t="shared" ref="N614:N665" si="29">IF(L614=0,0,M614*L614*K614)</f>
        <v>0</v>
      </c>
      <c r="O614" s="2"/>
      <c r="P614" s="5"/>
      <c r="Q614" s="4"/>
    </row>
    <row r="615" spans="1:17" s="3" customFormat="1" ht="14.4" customHeight="1" outlineLevel="2">
      <c r="A615" s="110" t="s">
        <v>61</v>
      </c>
      <c r="B615" s="111" t="s">
        <v>761</v>
      </c>
      <c r="C615" s="111" t="s">
        <v>762</v>
      </c>
      <c r="D615" s="112" t="s">
        <v>763</v>
      </c>
      <c r="E615" s="112" t="s">
        <v>764</v>
      </c>
      <c r="F615" s="112" t="s">
        <v>266</v>
      </c>
      <c r="G615" s="112" t="s">
        <v>770</v>
      </c>
      <c r="H615" s="112" t="s">
        <v>44</v>
      </c>
      <c r="I615" s="113" t="s">
        <v>285</v>
      </c>
      <c r="J615" s="114" t="s">
        <v>198</v>
      </c>
      <c r="K615" s="115">
        <v>7.4</v>
      </c>
      <c r="L615" s="117">
        <f>VLOOKUP(H615,'Prijzenblad P2 - WadA'!$C$2:$H$9,6,FALSE)</f>
        <v>0</v>
      </c>
      <c r="M615" s="274">
        <v>1</v>
      </c>
      <c r="N615" s="116">
        <f t="shared" si="29"/>
        <v>0</v>
      </c>
      <c r="O615" s="2"/>
      <c r="P615" s="5"/>
      <c r="Q615" s="4"/>
    </row>
    <row r="616" spans="1:17" s="3" customFormat="1" ht="14.4" customHeight="1" outlineLevel="2">
      <c r="A616" s="110" t="s">
        <v>61</v>
      </c>
      <c r="B616" s="111" t="s">
        <v>761</v>
      </c>
      <c r="C616" s="111" t="s">
        <v>762</v>
      </c>
      <c r="D616" s="112" t="s">
        <v>763</v>
      </c>
      <c r="E616" s="112" t="s">
        <v>764</v>
      </c>
      <c r="F616" s="112" t="s">
        <v>266</v>
      </c>
      <c r="G616" s="112" t="s">
        <v>771</v>
      </c>
      <c r="H616" s="112" t="s">
        <v>43</v>
      </c>
      <c r="I616" s="113" t="s">
        <v>286</v>
      </c>
      <c r="J616" s="114" t="s">
        <v>772</v>
      </c>
      <c r="K616" s="115">
        <v>7.2</v>
      </c>
      <c r="L616" s="117">
        <f>VLOOKUP(H616,'Prijzenblad P2 - WadA'!$C$2:$H$9,6,FALSE)</f>
        <v>0</v>
      </c>
      <c r="M616" s="274">
        <v>1</v>
      </c>
      <c r="N616" s="116">
        <f t="shared" si="29"/>
        <v>0</v>
      </c>
      <c r="O616" s="2"/>
      <c r="P616" s="5"/>
      <c r="Q616" s="4"/>
    </row>
    <row r="617" spans="1:17" s="3" customFormat="1" ht="14.4" customHeight="1" outlineLevel="2">
      <c r="A617" s="110" t="s">
        <v>61</v>
      </c>
      <c r="B617" s="111" t="s">
        <v>761</v>
      </c>
      <c r="C617" s="111" t="s">
        <v>762</v>
      </c>
      <c r="D617" s="112" t="s">
        <v>763</v>
      </c>
      <c r="E617" s="112" t="s">
        <v>764</v>
      </c>
      <c r="F617" s="112" t="s">
        <v>266</v>
      </c>
      <c r="G617" s="112" t="s">
        <v>770</v>
      </c>
      <c r="H617" s="112" t="s">
        <v>44</v>
      </c>
      <c r="I617" s="113" t="s">
        <v>287</v>
      </c>
      <c r="J617" s="114" t="s">
        <v>198</v>
      </c>
      <c r="K617" s="115">
        <v>7.4</v>
      </c>
      <c r="L617" s="117">
        <f>VLOOKUP(H617,'Prijzenblad P2 - WadA'!$C$2:$H$9,6,FALSE)</f>
        <v>0</v>
      </c>
      <c r="M617" s="274">
        <v>1</v>
      </c>
      <c r="N617" s="116">
        <f t="shared" si="29"/>
        <v>0</v>
      </c>
      <c r="O617" s="2"/>
      <c r="P617" s="5"/>
      <c r="Q617" s="4"/>
    </row>
    <row r="618" spans="1:17" s="3" customFormat="1" ht="14.4" customHeight="1" outlineLevel="2">
      <c r="A618" s="110" t="s">
        <v>61</v>
      </c>
      <c r="B618" s="111" t="s">
        <v>761</v>
      </c>
      <c r="C618" s="111" t="s">
        <v>762</v>
      </c>
      <c r="D618" s="112" t="s">
        <v>763</v>
      </c>
      <c r="E618" s="112" t="s">
        <v>764</v>
      </c>
      <c r="F618" s="112" t="s">
        <v>266</v>
      </c>
      <c r="G618" s="112" t="s">
        <v>771</v>
      </c>
      <c r="H618" s="112" t="s">
        <v>43</v>
      </c>
      <c r="I618" s="113" t="s">
        <v>288</v>
      </c>
      <c r="J618" s="114" t="s">
        <v>772</v>
      </c>
      <c r="K618" s="115">
        <v>7.2</v>
      </c>
      <c r="L618" s="117">
        <f>VLOOKUP(H618,'Prijzenblad P2 - WadA'!$C$2:$H$9,6,FALSE)</f>
        <v>0</v>
      </c>
      <c r="M618" s="274">
        <v>1</v>
      </c>
      <c r="N618" s="116">
        <f t="shared" si="29"/>
        <v>0</v>
      </c>
      <c r="O618" s="2"/>
      <c r="P618" s="5"/>
      <c r="Q618" s="4"/>
    </row>
    <row r="619" spans="1:17" s="3" customFormat="1" ht="14.4" customHeight="1" outlineLevel="2">
      <c r="A619" s="110" t="s">
        <v>61</v>
      </c>
      <c r="B619" s="111" t="s">
        <v>761</v>
      </c>
      <c r="C619" s="111" t="s">
        <v>762</v>
      </c>
      <c r="D619" s="112" t="s">
        <v>763</v>
      </c>
      <c r="E619" s="112" t="s">
        <v>764</v>
      </c>
      <c r="F619" s="112" t="s">
        <v>266</v>
      </c>
      <c r="G619" s="112" t="s">
        <v>773</v>
      </c>
      <c r="H619" s="112" t="s">
        <v>40</v>
      </c>
      <c r="I619" s="113" t="s">
        <v>290</v>
      </c>
      <c r="J619" s="114" t="s">
        <v>198</v>
      </c>
      <c r="K619" s="115">
        <v>15.1</v>
      </c>
      <c r="L619" s="117">
        <f>VLOOKUP(H619,'Prijzenblad P2 - WadA'!$C$2:$H$9,6,FALSE)</f>
        <v>0</v>
      </c>
      <c r="M619" s="274">
        <v>1</v>
      </c>
      <c r="N619" s="116">
        <f t="shared" si="29"/>
        <v>0</v>
      </c>
      <c r="O619" s="2"/>
      <c r="P619" s="5"/>
      <c r="Q619" s="4"/>
    </row>
    <row r="620" spans="1:17" s="3" customFormat="1" ht="14.4" customHeight="1" outlineLevel="2">
      <c r="A620" s="110" t="s">
        <v>61</v>
      </c>
      <c r="B620" s="111" t="s">
        <v>761</v>
      </c>
      <c r="C620" s="111" t="s">
        <v>762</v>
      </c>
      <c r="D620" s="112" t="s">
        <v>763</v>
      </c>
      <c r="E620" s="112" t="s">
        <v>764</v>
      </c>
      <c r="F620" s="112" t="s">
        <v>266</v>
      </c>
      <c r="G620" s="112" t="s">
        <v>774</v>
      </c>
      <c r="H620" s="112" t="s">
        <v>47</v>
      </c>
      <c r="I620" s="113" t="s">
        <v>291</v>
      </c>
      <c r="J620" s="114" t="s">
        <v>1179</v>
      </c>
      <c r="K620" s="115">
        <v>2.9</v>
      </c>
      <c r="L620" s="117">
        <f>VLOOKUP(H620,'Prijzenblad P2 - WadA'!$C$2:$H$9,6,FALSE)</f>
        <v>0</v>
      </c>
      <c r="M620" s="274">
        <v>1</v>
      </c>
      <c r="N620" s="116">
        <f t="shared" si="29"/>
        <v>0</v>
      </c>
      <c r="O620" s="2"/>
      <c r="P620" s="5"/>
      <c r="Q620" s="4"/>
    </row>
    <row r="621" spans="1:17" s="3" customFormat="1" ht="14.4" customHeight="1" outlineLevel="2">
      <c r="A621" s="110" t="s">
        <v>61</v>
      </c>
      <c r="B621" s="111" t="s">
        <v>761</v>
      </c>
      <c r="C621" s="111" t="s">
        <v>762</v>
      </c>
      <c r="D621" s="112" t="s">
        <v>763</v>
      </c>
      <c r="E621" s="112" t="s">
        <v>764</v>
      </c>
      <c r="F621" s="112" t="s">
        <v>266</v>
      </c>
      <c r="G621" s="112" t="s">
        <v>775</v>
      </c>
      <c r="H621" s="112" t="s">
        <v>47</v>
      </c>
      <c r="I621" s="113" t="s">
        <v>293</v>
      </c>
      <c r="J621" s="114" t="s">
        <v>1179</v>
      </c>
      <c r="K621" s="115">
        <v>5.3</v>
      </c>
      <c r="L621" s="117">
        <f>VLOOKUP(H621,'Prijzenblad P2 - WadA'!$C$2:$H$9,6,FALSE)</f>
        <v>0</v>
      </c>
      <c r="M621" s="274">
        <v>1</v>
      </c>
      <c r="N621" s="116">
        <f t="shared" si="29"/>
        <v>0</v>
      </c>
      <c r="O621" s="2"/>
      <c r="P621" s="5"/>
      <c r="Q621" s="4"/>
    </row>
    <row r="622" spans="1:17" s="3" customFormat="1" ht="14.4" customHeight="1" outlineLevel="2">
      <c r="A622" s="110" t="s">
        <v>61</v>
      </c>
      <c r="B622" s="111" t="s">
        <v>761</v>
      </c>
      <c r="C622" s="111" t="s">
        <v>762</v>
      </c>
      <c r="D622" s="112" t="s">
        <v>763</v>
      </c>
      <c r="E622" s="112" t="s">
        <v>764</v>
      </c>
      <c r="F622" s="112" t="s">
        <v>266</v>
      </c>
      <c r="G622" s="112" t="s">
        <v>442</v>
      </c>
      <c r="H622" s="112" t="s">
        <v>40</v>
      </c>
      <c r="I622" s="113" t="s">
        <v>295</v>
      </c>
      <c r="J622" s="114" t="s">
        <v>198</v>
      </c>
      <c r="K622" s="115">
        <v>5.6</v>
      </c>
      <c r="L622" s="117">
        <f>VLOOKUP(H622,'Prijzenblad P2 - WadA'!$C$2:$H$9,6,FALSE)</f>
        <v>0</v>
      </c>
      <c r="M622" s="274">
        <v>1</v>
      </c>
      <c r="N622" s="116">
        <f t="shared" si="29"/>
        <v>0</v>
      </c>
      <c r="O622" s="2"/>
      <c r="P622" s="5"/>
      <c r="Q622" s="4"/>
    </row>
    <row r="623" spans="1:17" s="3" customFormat="1" ht="14.4" customHeight="1" outlineLevel="2">
      <c r="A623" s="110" t="s">
        <v>61</v>
      </c>
      <c r="B623" s="111" t="s">
        <v>761</v>
      </c>
      <c r="C623" s="111" t="s">
        <v>762</v>
      </c>
      <c r="D623" s="112" t="s">
        <v>763</v>
      </c>
      <c r="E623" s="112" t="s">
        <v>764</v>
      </c>
      <c r="F623" s="112" t="s">
        <v>266</v>
      </c>
      <c r="G623" s="112" t="s">
        <v>776</v>
      </c>
      <c r="H623" s="112" t="s">
        <v>47</v>
      </c>
      <c r="I623" s="113" t="s">
        <v>297</v>
      </c>
      <c r="J623" s="114" t="s">
        <v>1179</v>
      </c>
      <c r="K623" s="115">
        <v>10.199999999999999</v>
      </c>
      <c r="L623" s="117">
        <f>VLOOKUP(H623,'Prijzenblad P2 - WadA'!$C$2:$H$9,6,FALSE)</f>
        <v>0</v>
      </c>
      <c r="M623" s="274">
        <v>1</v>
      </c>
      <c r="N623" s="116">
        <f t="shared" si="29"/>
        <v>0</v>
      </c>
      <c r="O623" s="2"/>
      <c r="P623" s="5"/>
      <c r="Q623" s="4"/>
    </row>
    <row r="624" spans="1:17" s="3" customFormat="1" ht="14.4" customHeight="1" outlineLevel="2">
      <c r="A624" s="110" t="s">
        <v>61</v>
      </c>
      <c r="B624" s="111" t="s">
        <v>761</v>
      </c>
      <c r="C624" s="111" t="s">
        <v>762</v>
      </c>
      <c r="D624" s="112" t="s">
        <v>763</v>
      </c>
      <c r="E624" s="112" t="s">
        <v>764</v>
      </c>
      <c r="F624" s="112" t="s">
        <v>266</v>
      </c>
      <c r="G624" s="112" t="s">
        <v>777</v>
      </c>
      <c r="H624" s="112" t="s">
        <v>40</v>
      </c>
      <c r="I624" s="113" t="s">
        <v>298</v>
      </c>
      <c r="J624" s="112" t="s">
        <v>198</v>
      </c>
      <c r="K624" s="115">
        <v>25</v>
      </c>
      <c r="L624" s="117">
        <f>VLOOKUP(H624,'Prijzenblad P2 - WadA'!$C$2:$H$9,6,FALSE)</f>
        <v>0</v>
      </c>
      <c r="M624" s="274">
        <v>1</v>
      </c>
      <c r="N624" s="116">
        <f t="shared" si="29"/>
        <v>0</v>
      </c>
      <c r="O624" s="2"/>
      <c r="P624" s="5"/>
      <c r="Q624" s="4"/>
    </row>
    <row r="625" spans="1:17" s="3" customFormat="1" ht="14.4" customHeight="1" outlineLevel="2">
      <c r="A625" s="110" t="s">
        <v>61</v>
      </c>
      <c r="B625" s="111" t="s">
        <v>761</v>
      </c>
      <c r="C625" s="111" t="s">
        <v>762</v>
      </c>
      <c r="D625" s="112" t="s">
        <v>763</v>
      </c>
      <c r="E625" s="112" t="s">
        <v>764</v>
      </c>
      <c r="F625" s="112" t="s">
        <v>266</v>
      </c>
      <c r="G625" s="112" t="s">
        <v>611</v>
      </c>
      <c r="H625" s="112" t="s">
        <v>44</v>
      </c>
      <c r="I625" s="113" t="s">
        <v>300</v>
      </c>
      <c r="J625" s="112" t="s">
        <v>198</v>
      </c>
      <c r="K625" s="115">
        <v>348.7</v>
      </c>
      <c r="L625" s="117">
        <f>VLOOKUP(H625,'Prijzenblad P2 - WadA'!$C$2:$H$9,6,FALSE)</f>
        <v>0</v>
      </c>
      <c r="M625" s="274">
        <v>1</v>
      </c>
      <c r="N625" s="116">
        <f t="shared" si="29"/>
        <v>0</v>
      </c>
      <c r="O625" s="2"/>
      <c r="P625" s="5"/>
      <c r="Q625" s="4"/>
    </row>
    <row r="626" spans="1:17" s="3" customFormat="1" ht="14.4" customHeight="1" outlineLevel="2">
      <c r="A626" s="110" t="s">
        <v>61</v>
      </c>
      <c r="B626" s="111" t="s">
        <v>761</v>
      </c>
      <c r="C626" s="111" t="s">
        <v>762</v>
      </c>
      <c r="D626" s="112" t="s">
        <v>763</v>
      </c>
      <c r="E626" s="112" t="s">
        <v>764</v>
      </c>
      <c r="F626" s="112" t="s">
        <v>266</v>
      </c>
      <c r="G626" s="112" t="s">
        <v>714</v>
      </c>
      <c r="H626" s="112" t="s">
        <v>42</v>
      </c>
      <c r="I626" s="113" t="s">
        <v>302</v>
      </c>
      <c r="J626" s="112" t="s">
        <v>198</v>
      </c>
      <c r="K626" s="115">
        <v>17.3</v>
      </c>
      <c r="L626" s="117">
        <f>VLOOKUP(H626,'Prijzenblad P2 - WadA'!$C$2:$H$9,6,FALSE)</f>
        <v>0</v>
      </c>
      <c r="M626" s="274">
        <v>1</v>
      </c>
      <c r="N626" s="116">
        <f t="shared" si="29"/>
        <v>0</v>
      </c>
      <c r="O626" s="2"/>
      <c r="P626" s="5"/>
      <c r="Q626" s="4"/>
    </row>
    <row r="627" spans="1:17" s="3" customFormat="1" ht="14.4" customHeight="1" outlineLevel="2">
      <c r="A627" s="110" t="s">
        <v>61</v>
      </c>
      <c r="B627" s="111" t="s">
        <v>761</v>
      </c>
      <c r="C627" s="111" t="s">
        <v>762</v>
      </c>
      <c r="D627" s="112" t="s">
        <v>763</v>
      </c>
      <c r="E627" s="112" t="s">
        <v>764</v>
      </c>
      <c r="F627" s="112" t="s">
        <v>266</v>
      </c>
      <c r="G627" s="112" t="s">
        <v>299</v>
      </c>
      <c r="H627" s="112" t="s">
        <v>44</v>
      </c>
      <c r="I627" s="113" t="s">
        <v>304</v>
      </c>
      <c r="J627" s="112" t="s">
        <v>198</v>
      </c>
      <c r="K627" s="115">
        <v>34.799999999999997</v>
      </c>
      <c r="L627" s="117">
        <f>VLOOKUP(H627,'Prijzenblad P2 - WadA'!$C$2:$H$9,6,FALSE)</f>
        <v>0</v>
      </c>
      <c r="M627" s="274">
        <v>1</v>
      </c>
      <c r="N627" s="116">
        <f t="shared" si="29"/>
        <v>0</v>
      </c>
      <c r="O627" s="2"/>
      <c r="P627" s="5"/>
      <c r="Q627" s="4"/>
    </row>
    <row r="628" spans="1:17" s="3" customFormat="1" ht="14.4" customHeight="1" outlineLevel="2">
      <c r="A628" s="110" t="s">
        <v>61</v>
      </c>
      <c r="B628" s="111" t="s">
        <v>761</v>
      </c>
      <c r="C628" s="111" t="s">
        <v>762</v>
      </c>
      <c r="D628" s="112" t="s">
        <v>763</v>
      </c>
      <c r="E628" s="112" t="s">
        <v>764</v>
      </c>
      <c r="F628" s="112" t="s">
        <v>266</v>
      </c>
      <c r="G628" s="112" t="s">
        <v>778</v>
      </c>
      <c r="H628" s="112" t="s">
        <v>44</v>
      </c>
      <c r="I628" s="113" t="s">
        <v>306</v>
      </c>
      <c r="J628" s="112" t="s">
        <v>198</v>
      </c>
      <c r="K628" s="115">
        <v>15.7</v>
      </c>
      <c r="L628" s="117">
        <f>VLOOKUP(H628,'Prijzenblad P2 - WadA'!$C$2:$H$9,6,FALSE)</f>
        <v>0</v>
      </c>
      <c r="M628" s="274">
        <v>1</v>
      </c>
      <c r="N628" s="116">
        <f t="shared" si="29"/>
        <v>0</v>
      </c>
      <c r="O628" s="2"/>
      <c r="P628" s="5"/>
      <c r="Q628" s="4"/>
    </row>
    <row r="629" spans="1:17" s="3" customFormat="1" ht="15" customHeight="1" outlineLevel="2">
      <c r="A629" s="110" t="s">
        <v>61</v>
      </c>
      <c r="B629" s="111" t="s">
        <v>761</v>
      </c>
      <c r="C629" s="111" t="s">
        <v>762</v>
      </c>
      <c r="D629" s="112" t="s">
        <v>763</v>
      </c>
      <c r="E629" s="112" t="s">
        <v>764</v>
      </c>
      <c r="F629" s="112" t="s">
        <v>266</v>
      </c>
      <c r="G629" s="112" t="s">
        <v>779</v>
      </c>
      <c r="H629" s="112" t="s">
        <v>44</v>
      </c>
      <c r="I629" s="113" t="s">
        <v>308</v>
      </c>
      <c r="J629" s="112" t="s">
        <v>198</v>
      </c>
      <c r="K629" s="115">
        <v>169.4</v>
      </c>
      <c r="L629" s="117">
        <f>VLOOKUP(H629,'Prijzenblad P2 - WadA'!$C$2:$H$9,6,FALSE)</f>
        <v>0</v>
      </c>
      <c r="M629" s="274">
        <v>1</v>
      </c>
      <c r="N629" s="116">
        <f t="shared" si="29"/>
        <v>0</v>
      </c>
      <c r="O629" s="2"/>
      <c r="P629" s="5"/>
      <c r="Q629" s="4"/>
    </row>
    <row r="630" spans="1:17" s="3" customFormat="1" ht="14.4" customHeight="1" outlineLevel="2">
      <c r="A630" s="110" t="s">
        <v>61</v>
      </c>
      <c r="B630" s="111" t="s">
        <v>761</v>
      </c>
      <c r="C630" s="111" t="s">
        <v>762</v>
      </c>
      <c r="D630" s="112" t="s">
        <v>763</v>
      </c>
      <c r="E630" s="112" t="s">
        <v>764</v>
      </c>
      <c r="F630" s="112" t="s">
        <v>266</v>
      </c>
      <c r="G630" s="112" t="s">
        <v>780</v>
      </c>
      <c r="H630" s="112" t="s">
        <v>41</v>
      </c>
      <c r="I630" s="113" t="s">
        <v>309</v>
      </c>
      <c r="J630" s="112" t="s">
        <v>198</v>
      </c>
      <c r="K630" s="115">
        <v>49</v>
      </c>
      <c r="L630" s="117">
        <f>VLOOKUP(H630,'Prijzenblad P2 - WadA'!$C$2:$H$9,6,FALSE)</f>
        <v>0</v>
      </c>
      <c r="M630" s="274">
        <v>1</v>
      </c>
      <c r="N630" s="116">
        <f t="shared" si="29"/>
        <v>0</v>
      </c>
      <c r="O630" s="2"/>
      <c r="P630" s="5"/>
      <c r="Q630" s="4"/>
    </row>
    <row r="631" spans="1:17" s="3" customFormat="1" ht="14.4" customHeight="1" outlineLevel="2">
      <c r="A631" s="110" t="s">
        <v>61</v>
      </c>
      <c r="B631" s="111" t="s">
        <v>761</v>
      </c>
      <c r="C631" s="111" t="s">
        <v>762</v>
      </c>
      <c r="D631" s="112" t="s">
        <v>763</v>
      </c>
      <c r="E631" s="112" t="s">
        <v>764</v>
      </c>
      <c r="F631" s="112" t="s">
        <v>266</v>
      </c>
      <c r="G631" s="112" t="s">
        <v>780</v>
      </c>
      <c r="H631" s="112" t="s">
        <v>41</v>
      </c>
      <c r="I631" s="113" t="s">
        <v>310</v>
      </c>
      <c r="J631" s="112" t="s">
        <v>198</v>
      </c>
      <c r="K631" s="115">
        <v>49.9</v>
      </c>
      <c r="L631" s="117">
        <f>VLOOKUP(H631,'Prijzenblad P2 - WadA'!$C$2:$H$9,6,FALSE)</f>
        <v>0</v>
      </c>
      <c r="M631" s="274">
        <v>1</v>
      </c>
      <c r="N631" s="116">
        <f t="shared" si="29"/>
        <v>0</v>
      </c>
      <c r="O631" s="2"/>
      <c r="P631" s="5"/>
      <c r="Q631" s="4"/>
    </row>
    <row r="632" spans="1:17" s="3" customFormat="1" ht="14.4" customHeight="1" outlineLevel="2">
      <c r="A632" s="110" t="s">
        <v>61</v>
      </c>
      <c r="B632" s="111" t="s">
        <v>761</v>
      </c>
      <c r="C632" s="111" t="s">
        <v>762</v>
      </c>
      <c r="D632" s="112" t="s">
        <v>763</v>
      </c>
      <c r="E632" s="112" t="s">
        <v>764</v>
      </c>
      <c r="F632" s="112" t="s">
        <v>266</v>
      </c>
      <c r="G632" s="112" t="s">
        <v>780</v>
      </c>
      <c r="H632" s="112" t="s">
        <v>41</v>
      </c>
      <c r="I632" s="113" t="s">
        <v>311</v>
      </c>
      <c r="J632" s="112" t="s">
        <v>198</v>
      </c>
      <c r="K632" s="115">
        <v>49.9</v>
      </c>
      <c r="L632" s="117">
        <f>VLOOKUP(H632,'Prijzenblad P2 - WadA'!$C$2:$H$9,6,FALSE)</f>
        <v>0</v>
      </c>
      <c r="M632" s="274">
        <v>1</v>
      </c>
      <c r="N632" s="116">
        <f t="shared" si="29"/>
        <v>0</v>
      </c>
      <c r="O632" s="2"/>
      <c r="P632" s="5"/>
      <c r="Q632" s="4"/>
    </row>
    <row r="633" spans="1:17" s="3" customFormat="1" ht="14.4" customHeight="1" outlineLevel="2">
      <c r="A633" s="110" t="s">
        <v>61</v>
      </c>
      <c r="B633" s="111" t="s">
        <v>761</v>
      </c>
      <c r="C633" s="111" t="s">
        <v>762</v>
      </c>
      <c r="D633" s="112" t="s">
        <v>763</v>
      </c>
      <c r="E633" s="112" t="s">
        <v>764</v>
      </c>
      <c r="F633" s="112" t="s">
        <v>266</v>
      </c>
      <c r="G633" s="112" t="s">
        <v>609</v>
      </c>
      <c r="H633" s="112" t="s">
        <v>43</v>
      </c>
      <c r="I633" s="113" t="s">
        <v>315</v>
      </c>
      <c r="J633" s="112" t="s">
        <v>772</v>
      </c>
      <c r="K633" s="115">
        <v>4.8</v>
      </c>
      <c r="L633" s="117">
        <f>VLOOKUP(H633,'Prijzenblad P2 - WadA'!$C$2:$H$9,6,FALSE)</f>
        <v>0</v>
      </c>
      <c r="M633" s="274">
        <v>1</v>
      </c>
      <c r="N633" s="116">
        <f t="shared" si="29"/>
        <v>0</v>
      </c>
      <c r="O633" s="2"/>
      <c r="P633" s="5"/>
      <c r="Q633" s="4"/>
    </row>
    <row r="634" spans="1:17" s="3" customFormat="1" ht="14.4" customHeight="1" outlineLevel="2">
      <c r="A634" s="110" t="s">
        <v>61</v>
      </c>
      <c r="B634" s="111" t="s">
        <v>761</v>
      </c>
      <c r="C634" s="111" t="s">
        <v>762</v>
      </c>
      <c r="D634" s="112" t="s">
        <v>763</v>
      </c>
      <c r="E634" s="112" t="s">
        <v>764</v>
      </c>
      <c r="F634" s="112" t="s">
        <v>266</v>
      </c>
      <c r="G634" s="112" t="s">
        <v>240</v>
      </c>
      <c r="H634" s="112" t="s">
        <v>47</v>
      </c>
      <c r="I634" s="113" t="s">
        <v>316</v>
      </c>
      <c r="J634" s="112" t="s">
        <v>1179</v>
      </c>
      <c r="K634" s="115">
        <v>5.4</v>
      </c>
      <c r="L634" s="117">
        <f>VLOOKUP(H634,'Prijzenblad P2 - WadA'!$C$2:$H$9,6,FALSE)</f>
        <v>0</v>
      </c>
      <c r="M634" s="274">
        <v>1</v>
      </c>
      <c r="N634" s="116">
        <f t="shared" si="29"/>
        <v>0</v>
      </c>
      <c r="O634" s="2"/>
      <c r="P634" s="5"/>
      <c r="Q634" s="4"/>
    </row>
    <row r="635" spans="1:17" s="3" customFormat="1" ht="14.4" customHeight="1" outlineLevel="2">
      <c r="A635" s="110" t="s">
        <v>61</v>
      </c>
      <c r="B635" s="111" t="s">
        <v>761</v>
      </c>
      <c r="C635" s="111" t="s">
        <v>762</v>
      </c>
      <c r="D635" s="112" t="s">
        <v>763</v>
      </c>
      <c r="E635" s="112" t="s">
        <v>764</v>
      </c>
      <c r="F635" s="112" t="s">
        <v>266</v>
      </c>
      <c r="G635" s="112" t="s">
        <v>770</v>
      </c>
      <c r="H635" s="112" t="s">
        <v>44</v>
      </c>
      <c r="I635" s="113" t="s">
        <v>318</v>
      </c>
      <c r="J635" s="112" t="s">
        <v>198</v>
      </c>
      <c r="K635" s="115">
        <v>6.3</v>
      </c>
      <c r="L635" s="117">
        <f>VLOOKUP(H635,'Prijzenblad P2 - WadA'!$C$2:$H$9,6,FALSE)</f>
        <v>0</v>
      </c>
      <c r="M635" s="274">
        <v>1</v>
      </c>
      <c r="N635" s="116">
        <f t="shared" si="29"/>
        <v>0</v>
      </c>
      <c r="O635" s="2"/>
      <c r="P635" s="5"/>
      <c r="Q635" s="4"/>
    </row>
    <row r="636" spans="1:17" s="3" customFormat="1" ht="14.4" customHeight="1" outlineLevel="2">
      <c r="A636" s="110" t="s">
        <v>61</v>
      </c>
      <c r="B636" s="111" t="s">
        <v>761</v>
      </c>
      <c r="C636" s="111" t="s">
        <v>762</v>
      </c>
      <c r="D636" s="112" t="s">
        <v>763</v>
      </c>
      <c r="E636" s="112" t="s">
        <v>764</v>
      </c>
      <c r="F636" s="112" t="s">
        <v>266</v>
      </c>
      <c r="G636" s="112" t="s">
        <v>781</v>
      </c>
      <c r="H636" s="112" t="s">
        <v>43</v>
      </c>
      <c r="I636" s="113" t="s">
        <v>319</v>
      </c>
      <c r="J636" s="112" t="s">
        <v>772</v>
      </c>
      <c r="K636" s="115">
        <v>7.3</v>
      </c>
      <c r="L636" s="117">
        <f>VLOOKUP(H636,'Prijzenblad P2 - WadA'!$C$2:$H$9,6,FALSE)</f>
        <v>0</v>
      </c>
      <c r="M636" s="274">
        <v>1</v>
      </c>
      <c r="N636" s="116">
        <f t="shared" si="29"/>
        <v>0</v>
      </c>
      <c r="O636" s="2"/>
      <c r="P636" s="5"/>
      <c r="Q636" s="4"/>
    </row>
    <row r="637" spans="1:17" s="3" customFormat="1" ht="14.4" customHeight="1" outlineLevel="2">
      <c r="A637" s="110" t="s">
        <v>61</v>
      </c>
      <c r="B637" s="111" t="s">
        <v>761</v>
      </c>
      <c r="C637" s="111" t="s">
        <v>762</v>
      </c>
      <c r="D637" s="112" t="s">
        <v>763</v>
      </c>
      <c r="E637" s="112" t="s">
        <v>764</v>
      </c>
      <c r="F637" s="112" t="s">
        <v>266</v>
      </c>
      <c r="G637" s="112" t="s">
        <v>781</v>
      </c>
      <c r="H637" s="112" t="s">
        <v>43</v>
      </c>
      <c r="I637" s="113" t="s">
        <v>321</v>
      </c>
      <c r="J637" s="112" t="s">
        <v>772</v>
      </c>
      <c r="K637" s="115">
        <v>7.3</v>
      </c>
      <c r="L637" s="117">
        <f>VLOOKUP(H637,'Prijzenblad P2 - WadA'!$C$2:$H$9,6,FALSE)</f>
        <v>0</v>
      </c>
      <c r="M637" s="274">
        <v>1</v>
      </c>
      <c r="N637" s="116">
        <f t="shared" si="29"/>
        <v>0</v>
      </c>
      <c r="O637" s="2"/>
      <c r="P637" s="5"/>
      <c r="Q637" s="4"/>
    </row>
    <row r="638" spans="1:17" s="3" customFormat="1" ht="14.4" customHeight="1" outlineLevel="2">
      <c r="A638" s="110" t="s">
        <v>61</v>
      </c>
      <c r="B638" s="111" t="s">
        <v>761</v>
      </c>
      <c r="C638" s="111" t="s">
        <v>762</v>
      </c>
      <c r="D638" s="112" t="s">
        <v>763</v>
      </c>
      <c r="E638" s="112" t="s">
        <v>764</v>
      </c>
      <c r="F638" s="112" t="s">
        <v>266</v>
      </c>
      <c r="G638" s="112" t="s">
        <v>770</v>
      </c>
      <c r="H638" s="112" t="s">
        <v>44</v>
      </c>
      <c r="I638" s="113" t="s">
        <v>322</v>
      </c>
      <c r="J638" s="112" t="s">
        <v>198</v>
      </c>
      <c r="K638" s="121">
        <v>6.3</v>
      </c>
      <c r="L638" s="117">
        <f>VLOOKUP(H638,'Prijzenblad P2 - WadA'!$C$2:$H$9,6,FALSE)</f>
        <v>0</v>
      </c>
      <c r="M638" s="274">
        <v>1</v>
      </c>
      <c r="N638" s="116">
        <f t="shared" si="29"/>
        <v>0</v>
      </c>
      <c r="O638" s="2"/>
      <c r="P638" s="5"/>
      <c r="Q638" s="4"/>
    </row>
    <row r="639" spans="1:17" s="3" customFormat="1" ht="14.4" customHeight="1" outlineLevel="2">
      <c r="A639" s="110" t="s">
        <v>61</v>
      </c>
      <c r="B639" s="111" t="s">
        <v>761</v>
      </c>
      <c r="C639" s="111" t="s">
        <v>762</v>
      </c>
      <c r="D639" s="112" t="s">
        <v>763</v>
      </c>
      <c r="E639" s="112" t="s">
        <v>764</v>
      </c>
      <c r="F639" s="112" t="s">
        <v>266</v>
      </c>
      <c r="G639" s="112" t="s">
        <v>312</v>
      </c>
      <c r="H639" s="112" t="s">
        <v>46</v>
      </c>
      <c r="I639" s="113" t="s">
        <v>324</v>
      </c>
      <c r="J639" s="112" t="s">
        <v>198</v>
      </c>
      <c r="K639" s="115">
        <v>78.8</v>
      </c>
      <c r="L639" s="117">
        <f>VLOOKUP(H639,'Prijzenblad P2 - WadA'!$C$2:$H$9,6,FALSE)</f>
        <v>0</v>
      </c>
      <c r="M639" s="274">
        <v>1</v>
      </c>
      <c r="N639" s="116">
        <f t="shared" si="29"/>
        <v>0</v>
      </c>
      <c r="O639" s="2"/>
      <c r="P639" s="5"/>
      <c r="Q639" s="4"/>
    </row>
    <row r="640" spans="1:17" s="3" customFormat="1" ht="14.4" customHeight="1" outlineLevel="2">
      <c r="A640" s="110" t="s">
        <v>61</v>
      </c>
      <c r="B640" s="111" t="s">
        <v>761</v>
      </c>
      <c r="C640" s="111" t="s">
        <v>762</v>
      </c>
      <c r="D640" s="112" t="s">
        <v>763</v>
      </c>
      <c r="E640" s="112" t="s">
        <v>764</v>
      </c>
      <c r="F640" s="112" t="s">
        <v>266</v>
      </c>
      <c r="G640" s="112" t="s">
        <v>782</v>
      </c>
      <c r="H640" s="112" t="s">
        <v>47</v>
      </c>
      <c r="I640" s="113" t="s">
        <v>326</v>
      </c>
      <c r="J640" s="112" t="s">
        <v>1179</v>
      </c>
      <c r="K640" s="115">
        <v>16.2</v>
      </c>
      <c r="L640" s="117">
        <f>VLOOKUP(H640,'Prijzenblad P2 - WadA'!$C$2:$H$9,6,FALSE)</f>
        <v>0</v>
      </c>
      <c r="M640" s="274">
        <v>1</v>
      </c>
      <c r="N640" s="116">
        <f t="shared" si="29"/>
        <v>0</v>
      </c>
      <c r="O640" s="2"/>
      <c r="P640" s="5"/>
      <c r="Q640" s="4"/>
    </row>
    <row r="641" spans="1:17" s="3" customFormat="1" ht="14.4" customHeight="1" outlineLevel="2">
      <c r="A641" s="110" t="s">
        <v>61</v>
      </c>
      <c r="B641" s="111" t="s">
        <v>761</v>
      </c>
      <c r="C641" s="111" t="s">
        <v>762</v>
      </c>
      <c r="D641" s="112" t="s">
        <v>763</v>
      </c>
      <c r="E641" s="112" t="s">
        <v>764</v>
      </c>
      <c r="F641" s="112" t="s">
        <v>266</v>
      </c>
      <c r="G641" s="112" t="s">
        <v>312</v>
      </c>
      <c r="H641" s="112" t="s">
        <v>46</v>
      </c>
      <c r="I641" s="113" t="s">
        <v>327</v>
      </c>
      <c r="J641" s="112" t="s">
        <v>220</v>
      </c>
      <c r="K641" s="121">
        <v>78.8</v>
      </c>
      <c r="L641" s="117">
        <f>VLOOKUP(H641,'Prijzenblad P2 - WadA'!$C$2:$H$9,6,FALSE)</f>
        <v>0</v>
      </c>
      <c r="M641" s="274">
        <v>1</v>
      </c>
      <c r="N641" s="116">
        <f t="shared" si="29"/>
        <v>0</v>
      </c>
      <c r="O641" s="2"/>
      <c r="P641" s="5"/>
      <c r="Q641" s="4"/>
    </row>
    <row r="642" spans="1:17" s="3" customFormat="1" ht="14.4" customHeight="1" outlineLevel="2">
      <c r="A642" s="110" t="s">
        <v>61</v>
      </c>
      <c r="B642" s="111" t="s">
        <v>761</v>
      </c>
      <c r="C642" s="111" t="s">
        <v>762</v>
      </c>
      <c r="D642" s="112" t="s">
        <v>763</v>
      </c>
      <c r="E642" s="112" t="s">
        <v>764</v>
      </c>
      <c r="F642" s="112" t="s">
        <v>266</v>
      </c>
      <c r="G642" s="112" t="s">
        <v>783</v>
      </c>
      <c r="H642" s="112" t="s">
        <v>40</v>
      </c>
      <c r="I642" s="113" t="s">
        <v>329</v>
      </c>
      <c r="J642" s="112" t="s">
        <v>198</v>
      </c>
      <c r="K642" s="115">
        <v>15.7</v>
      </c>
      <c r="L642" s="117">
        <f>VLOOKUP(H642,'Prijzenblad P2 - WadA'!$C$2:$H$9,6,FALSE)</f>
        <v>0</v>
      </c>
      <c r="M642" s="274">
        <v>1</v>
      </c>
      <c r="N642" s="116">
        <f t="shared" si="29"/>
        <v>0</v>
      </c>
      <c r="O642" s="2"/>
      <c r="P642" s="5"/>
      <c r="Q642" s="4"/>
    </row>
    <row r="643" spans="1:17" s="3" customFormat="1" ht="14.4" customHeight="1" outlineLevel="2">
      <c r="A643" s="110" t="s">
        <v>61</v>
      </c>
      <c r="B643" s="111" t="s">
        <v>761</v>
      </c>
      <c r="C643" s="111" t="s">
        <v>762</v>
      </c>
      <c r="D643" s="112" t="s">
        <v>763</v>
      </c>
      <c r="E643" s="112" t="s">
        <v>764</v>
      </c>
      <c r="F643" s="112" t="s">
        <v>266</v>
      </c>
      <c r="G643" s="112" t="s">
        <v>780</v>
      </c>
      <c r="H643" s="112" t="s">
        <v>41</v>
      </c>
      <c r="I643" s="113" t="s">
        <v>331</v>
      </c>
      <c r="J643" s="112" t="s">
        <v>198</v>
      </c>
      <c r="K643" s="115">
        <v>49.9</v>
      </c>
      <c r="L643" s="117">
        <f>VLOOKUP(H643,'Prijzenblad P2 - WadA'!$C$2:$H$9,6,FALSE)</f>
        <v>0</v>
      </c>
      <c r="M643" s="274">
        <v>1</v>
      </c>
      <c r="N643" s="116">
        <f t="shared" si="29"/>
        <v>0</v>
      </c>
      <c r="O643" s="2"/>
      <c r="P643" s="5"/>
      <c r="Q643" s="4"/>
    </row>
    <row r="644" spans="1:17" s="3" customFormat="1" ht="14.4" customHeight="1" outlineLevel="2">
      <c r="A644" s="110" t="s">
        <v>61</v>
      </c>
      <c r="B644" s="111" t="s">
        <v>761</v>
      </c>
      <c r="C644" s="111" t="s">
        <v>762</v>
      </c>
      <c r="D644" s="112" t="s">
        <v>763</v>
      </c>
      <c r="E644" s="112" t="s">
        <v>764</v>
      </c>
      <c r="F644" s="112" t="s">
        <v>266</v>
      </c>
      <c r="G644" s="112" t="s">
        <v>1226</v>
      </c>
      <c r="H644" s="112" t="s">
        <v>41</v>
      </c>
      <c r="I644" s="113" t="s">
        <v>332</v>
      </c>
      <c r="J644" s="112" t="s">
        <v>198</v>
      </c>
      <c r="K644" s="115">
        <v>49.9</v>
      </c>
      <c r="L644" s="117">
        <f>VLOOKUP(H644,'Prijzenblad P2 - WadA'!$C$2:$H$9,6,FALSE)</f>
        <v>0</v>
      </c>
      <c r="M644" s="274">
        <v>1</v>
      </c>
      <c r="N644" s="116">
        <f t="shared" si="29"/>
        <v>0</v>
      </c>
      <c r="O644" s="2"/>
      <c r="P644" s="5"/>
      <c r="Q644" s="4"/>
    </row>
    <row r="645" spans="1:17" s="3" customFormat="1" ht="14.4" customHeight="1" outlineLevel="2">
      <c r="A645" s="110" t="s">
        <v>61</v>
      </c>
      <c r="B645" s="111" t="s">
        <v>761</v>
      </c>
      <c r="C645" s="111" t="s">
        <v>762</v>
      </c>
      <c r="D645" s="112" t="s">
        <v>763</v>
      </c>
      <c r="E645" s="112" t="s">
        <v>764</v>
      </c>
      <c r="F645" s="112" t="s">
        <v>266</v>
      </c>
      <c r="G645" s="112" t="s">
        <v>780</v>
      </c>
      <c r="H645" s="112" t="s">
        <v>41</v>
      </c>
      <c r="I645" s="113" t="s">
        <v>334</v>
      </c>
      <c r="J645" s="112" t="s">
        <v>198</v>
      </c>
      <c r="K645" s="115">
        <v>49.4</v>
      </c>
      <c r="L645" s="117">
        <f>VLOOKUP(H645,'Prijzenblad P2 - WadA'!$C$2:$H$9,6,FALSE)</f>
        <v>0</v>
      </c>
      <c r="M645" s="274">
        <v>1</v>
      </c>
      <c r="N645" s="116">
        <f t="shared" si="29"/>
        <v>0</v>
      </c>
      <c r="O645" s="2"/>
      <c r="P645" s="5"/>
      <c r="Q645" s="4"/>
    </row>
    <row r="646" spans="1:17" s="3" customFormat="1" ht="14.4" customHeight="1" outlineLevel="2">
      <c r="A646" s="110" t="s">
        <v>61</v>
      </c>
      <c r="B646" s="111" t="s">
        <v>761</v>
      </c>
      <c r="C646" s="111" t="s">
        <v>762</v>
      </c>
      <c r="D646" s="112" t="s">
        <v>763</v>
      </c>
      <c r="E646" s="112" t="s">
        <v>764</v>
      </c>
      <c r="F646" s="112" t="s">
        <v>266</v>
      </c>
      <c r="G646" s="112" t="s">
        <v>765</v>
      </c>
      <c r="H646" s="112" t="s">
        <v>44</v>
      </c>
      <c r="I646" s="113" t="s">
        <v>335</v>
      </c>
      <c r="J646" s="112" t="s">
        <v>766</v>
      </c>
      <c r="K646" s="115">
        <v>10.5</v>
      </c>
      <c r="L646" s="117">
        <f>VLOOKUP(H646,'Prijzenblad P2 - WadA'!$C$2:$H$9,6,FALSE)</f>
        <v>0</v>
      </c>
      <c r="M646" s="274">
        <v>1</v>
      </c>
      <c r="N646" s="116">
        <f t="shared" si="29"/>
        <v>0</v>
      </c>
      <c r="O646" s="2"/>
      <c r="P646" s="5"/>
      <c r="Q646" s="4"/>
    </row>
    <row r="647" spans="1:17" s="3" customFormat="1" ht="14.4" customHeight="1" outlineLevel="2">
      <c r="A647" s="110" t="s">
        <v>61</v>
      </c>
      <c r="B647" s="111" t="s">
        <v>761</v>
      </c>
      <c r="C647" s="111" t="s">
        <v>762</v>
      </c>
      <c r="D647" s="112" t="s">
        <v>763</v>
      </c>
      <c r="E647" s="112" t="s">
        <v>764</v>
      </c>
      <c r="F647" s="112" t="s">
        <v>266</v>
      </c>
      <c r="G647" s="112" t="s">
        <v>240</v>
      </c>
      <c r="H647" s="112" t="s">
        <v>47</v>
      </c>
      <c r="I647" s="113" t="s">
        <v>337</v>
      </c>
      <c r="J647" s="112" t="s">
        <v>1179</v>
      </c>
      <c r="K647" s="115">
        <v>6.8</v>
      </c>
      <c r="L647" s="117">
        <f>VLOOKUP(H647,'Prijzenblad P2 - WadA'!$C$2:$H$9,6,FALSE)</f>
        <v>0</v>
      </c>
      <c r="M647" s="274">
        <v>1</v>
      </c>
      <c r="N647" s="116">
        <f t="shared" si="29"/>
        <v>0</v>
      </c>
      <c r="O647" s="2"/>
      <c r="P647" s="5"/>
      <c r="Q647" s="4"/>
    </row>
    <row r="648" spans="1:17" s="3" customFormat="1" ht="14.4" customHeight="1" outlineLevel="2">
      <c r="A648" s="110" t="s">
        <v>61</v>
      </c>
      <c r="B648" s="111" t="s">
        <v>761</v>
      </c>
      <c r="C648" s="111" t="s">
        <v>762</v>
      </c>
      <c r="D648" s="112" t="s">
        <v>763</v>
      </c>
      <c r="E648" s="112" t="s">
        <v>764</v>
      </c>
      <c r="F648" s="112" t="s">
        <v>266</v>
      </c>
      <c r="G648" s="112" t="s">
        <v>784</v>
      </c>
      <c r="H648" s="112" t="s">
        <v>47</v>
      </c>
      <c r="I648" s="113" t="s">
        <v>339</v>
      </c>
      <c r="J648" s="112" t="s">
        <v>1179</v>
      </c>
      <c r="K648" s="115">
        <v>9.9</v>
      </c>
      <c r="L648" s="117">
        <f>VLOOKUP(H648,'Prijzenblad P2 - WadA'!$C$2:$H$9,6,FALSE)</f>
        <v>0</v>
      </c>
      <c r="M648" s="274">
        <v>1</v>
      </c>
      <c r="N648" s="116">
        <f t="shared" si="29"/>
        <v>0</v>
      </c>
      <c r="O648" s="2"/>
      <c r="P648" s="5"/>
      <c r="Q648" s="4"/>
    </row>
    <row r="649" spans="1:17" s="3" customFormat="1" ht="14.4" customHeight="1" outlineLevel="2">
      <c r="A649" s="110" t="s">
        <v>61</v>
      </c>
      <c r="B649" s="111" t="s">
        <v>761</v>
      </c>
      <c r="C649" s="111" t="s">
        <v>762</v>
      </c>
      <c r="D649" s="112" t="s">
        <v>763</v>
      </c>
      <c r="E649" s="112" t="s">
        <v>764</v>
      </c>
      <c r="F649" s="112" t="s">
        <v>242</v>
      </c>
      <c r="G649" s="112" t="s">
        <v>785</v>
      </c>
      <c r="H649" s="112" t="s">
        <v>40</v>
      </c>
      <c r="I649" s="113" t="s">
        <v>376</v>
      </c>
      <c r="J649" s="112" t="s">
        <v>198</v>
      </c>
      <c r="K649" s="115">
        <v>8.6</v>
      </c>
      <c r="L649" s="117">
        <f>VLOOKUP(H649,'Prijzenblad P2 - WadA'!$C$2:$H$9,6,FALSE)</f>
        <v>0</v>
      </c>
      <c r="M649" s="274">
        <v>1</v>
      </c>
      <c r="N649" s="116">
        <f t="shared" si="29"/>
        <v>0</v>
      </c>
      <c r="O649" s="2"/>
      <c r="P649" s="5"/>
      <c r="Q649" s="4"/>
    </row>
    <row r="650" spans="1:17" s="3" customFormat="1" ht="14.4" customHeight="1" outlineLevel="2">
      <c r="A650" s="110" t="s">
        <v>61</v>
      </c>
      <c r="B650" s="111" t="s">
        <v>761</v>
      </c>
      <c r="C650" s="111" t="s">
        <v>762</v>
      </c>
      <c r="D650" s="112" t="s">
        <v>763</v>
      </c>
      <c r="E650" s="112" t="s">
        <v>764</v>
      </c>
      <c r="F650" s="112" t="s">
        <v>242</v>
      </c>
      <c r="G650" s="112" t="s">
        <v>786</v>
      </c>
      <c r="H650" s="112" t="s">
        <v>44</v>
      </c>
      <c r="I650" s="113" t="s">
        <v>378</v>
      </c>
      <c r="J650" s="112" t="s">
        <v>198</v>
      </c>
      <c r="K650" s="115">
        <v>117.6</v>
      </c>
      <c r="L650" s="117">
        <f>VLOOKUP(H650,'Prijzenblad P2 - WadA'!$C$2:$H$9,6,FALSE)</f>
        <v>0</v>
      </c>
      <c r="M650" s="274">
        <v>1</v>
      </c>
      <c r="N650" s="116">
        <f t="shared" si="29"/>
        <v>0</v>
      </c>
      <c r="O650" s="2"/>
      <c r="P650" s="5"/>
      <c r="Q650" s="4"/>
    </row>
    <row r="651" spans="1:17" s="3" customFormat="1" ht="14.4" customHeight="1" outlineLevel="2">
      <c r="A651" s="110" t="s">
        <v>61</v>
      </c>
      <c r="B651" s="111" t="s">
        <v>761</v>
      </c>
      <c r="C651" s="111" t="s">
        <v>762</v>
      </c>
      <c r="D651" s="112" t="s">
        <v>763</v>
      </c>
      <c r="E651" s="112" t="s">
        <v>764</v>
      </c>
      <c r="F651" s="112" t="s">
        <v>242</v>
      </c>
      <c r="G651" s="112" t="s">
        <v>787</v>
      </c>
      <c r="H651" s="112" t="s">
        <v>41</v>
      </c>
      <c r="I651" s="113" t="s">
        <v>380</v>
      </c>
      <c r="J651" s="112" t="s">
        <v>198</v>
      </c>
      <c r="K651" s="115">
        <v>49.4</v>
      </c>
      <c r="L651" s="117">
        <f>VLOOKUP(H651,'Prijzenblad P2 - WadA'!$C$2:$H$9,6,FALSE)</f>
        <v>0</v>
      </c>
      <c r="M651" s="274">
        <v>1</v>
      </c>
      <c r="N651" s="116">
        <f t="shared" si="29"/>
        <v>0</v>
      </c>
      <c r="O651" s="2"/>
      <c r="P651" s="5"/>
      <c r="Q651" s="4"/>
    </row>
    <row r="652" spans="1:17" s="3" customFormat="1" ht="14.4" customHeight="1" outlineLevel="2">
      <c r="A652" s="110" t="s">
        <v>61</v>
      </c>
      <c r="B652" s="111" t="s">
        <v>761</v>
      </c>
      <c r="C652" s="111" t="s">
        <v>762</v>
      </c>
      <c r="D652" s="112" t="s">
        <v>763</v>
      </c>
      <c r="E652" s="112" t="s">
        <v>764</v>
      </c>
      <c r="F652" s="112" t="s">
        <v>242</v>
      </c>
      <c r="G652" s="112" t="s">
        <v>787</v>
      </c>
      <c r="H652" s="112" t="s">
        <v>41</v>
      </c>
      <c r="I652" s="113" t="s">
        <v>382</v>
      </c>
      <c r="J652" s="112" t="s">
        <v>198</v>
      </c>
      <c r="K652" s="115">
        <v>49.9</v>
      </c>
      <c r="L652" s="117">
        <f>VLOOKUP(H652,'Prijzenblad P2 - WadA'!$C$2:$H$9,6,FALSE)</f>
        <v>0</v>
      </c>
      <c r="M652" s="274">
        <v>1</v>
      </c>
      <c r="N652" s="116">
        <f t="shared" si="29"/>
        <v>0</v>
      </c>
      <c r="O652" s="2"/>
      <c r="P652" s="5"/>
      <c r="Q652" s="4"/>
    </row>
    <row r="653" spans="1:17" s="3" customFormat="1" ht="14.4" customHeight="1" outlineLevel="2">
      <c r="A653" s="110" t="s">
        <v>61</v>
      </c>
      <c r="B653" s="111" t="s">
        <v>761</v>
      </c>
      <c r="C653" s="111" t="s">
        <v>762</v>
      </c>
      <c r="D653" s="112" t="s">
        <v>763</v>
      </c>
      <c r="E653" s="112" t="s">
        <v>764</v>
      </c>
      <c r="F653" s="112" t="s">
        <v>242</v>
      </c>
      <c r="G653" s="112" t="s">
        <v>787</v>
      </c>
      <c r="H653" s="112" t="s">
        <v>41</v>
      </c>
      <c r="I653" s="113" t="s">
        <v>385</v>
      </c>
      <c r="J653" s="112" t="s">
        <v>198</v>
      </c>
      <c r="K653" s="115">
        <v>49</v>
      </c>
      <c r="L653" s="117">
        <f>VLOOKUP(H653,'Prijzenblad P2 - WadA'!$C$2:$H$9,6,FALSE)</f>
        <v>0</v>
      </c>
      <c r="M653" s="274">
        <v>1</v>
      </c>
      <c r="N653" s="116">
        <f t="shared" si="29"/>
        <v>0</v>
      </c>
      <c r="O653" s="2"/>
      <c r="P653" s="5"/>
      <c r="Q653" s="4"/>
    </row>
    <row r="654" spans="1:17" s="3" customFormat="1" ht="14.4" customHeight="1" outlineLevel="2">
      <c r="A654" s="110" t="s">
        <v>61</v>
      </c>
      <c r="B654" s="111" t="s">
        <v>761</v>
      </c>
      <c r="C654" s="111" t="s">
        <v>762</v>
      </c>
      <c r="D654" s="112" t="s">
        <v>763</v>
      </c>
      <c r="E654" s="112" t="s">
        <v>764</v>
      </c>
      <c r="F654" s="112" t="s">
        <v>242</v>
      </c>
      <c r="G654" s="112" t="s">
        <v>787</v>
      </c>
      <c r="H654" s="112" t="s">
        <v>41</v>
      </c>
      <c r="I654" s="113" t="s">
        <v>387</v>
      </c>
      <c r="J654" s="112" t="s">
        <v>198</v>
      </c>
      <c r="K654" s="115">
        <v>49.4</v>
      </c>
      <c r="L654" s="117">
        <f>VLOOKUP(H654,'Prijzenblad P2 - WadA'!$C$2:$H$9,6,FALSE)</f>
        <v>0</v>
      </c>
      <c r="M654" s="274">
        <v>1</v>
      </c>
      <c r="N654" s="116">
        <f t="shared" si="29"/>
        <v>0</v>
      </c>
      <c r="O654" s="2"/>
      <c r="P654" s="5"/>
      <c r="Q654" s="4"/>
    </row>
    <row r="655" spans="1:17" s="3" customFormat="1" ht="14.4" customHeight="1" outlineLevel="2">
      <c r="A655" s="110" t="s">
        <v>61</v>
      </c>
      <c r="B655" s="111" t="s">
        <v>761</v>
      </c>
      <c r="C655" s="111" t="s">
        <v>762</v>
      </c>
      <c r="D655" s="112" t="s">
        <v>763</v>
      </c>
      <c r="E655" s="112" t="s">
        <v>764</v>
      </c>
      <c r="F655" s="112" t="s">
        <v>242</v>
      </c>
      <c r="G655" s="112" t="s">
        <v>787</v>
      </c>
      <c r="H655" s="112" t="s">
        <v>41</v>
      </c>
      <c r="I655" s="113" t="s">
        <v>389</v>
      </c>
      <c r="J655" s="112" t="s">
        <v>198</v>
      </c>
      <c r="K655" s="115">
        <v>49.9</v>
      </c>
      <c r="L655" s="117">
        <f>VLOOKUP(H655,'Prijzenblad P2 - WadA'!$C$2:$H$9,6,FALSE)</f>
        <v>0</v>
      </c>
      <c r="M655" s="274">
        <v>1</v>
      </c>
      <c r="N655" s="116">
        <f t="shared" si="29"/>
        <v>0</v>
      </c>
      <c r="O655" s="2"/>
      <c r="P655" s="5"/>
      <c r="Q655" s="4"/>
    </row>
    <row r="656" spans="1:17" s="3" customFormat="1" ht="14.4" customHeight="1" outlineLevel="2">
      <c r="A656" s="110" t="s">
        <v>61</v>
      </c>
      <c r="B656" s="111" t="s">
        <v>761</v>
      </c>
      <c r="C656" s="111" t="s">
        <v>762</v>
      </c>
      <c r="D656" s="112" t="s">
        <v>763</v>
      </c>
      <c r="E656" s="112" t="s">
        <v>764</v>
      </c>
      <c r="F656" s="112" t="s">
        <v>242</v>
      </c>
      <c r="G656" s="112" t="s">
        <v>787</v>
      </c>
      <c r="H656" s="112" t="s">
        <v>41</v>
      </c>
      <c r="I656" s="113" t="s">
        <v>391</v>
      </c>
      <c r="J656" s="112" t="s">
        <v>198</v>
      </c>
      <c r="K656" s="115">
        <v>49</v>
      </c>
      <c r="L656" s="117">
        <f>VLOOKUP(H656,'Prijzenblad P2 - WadA'!$C$2:$H$9,6,FALSE)</f>
        <v>0</v>
      </c>
      <c r="M656" s="274">
        <v>1</v>
      </c>
      <c r="N656" s="116">
        <f t="shared" si="29"/>
        <v>0</v>
      </c>
      <c r="O656" s="2"/>
      <c r="P656" s="5"/>
      <c r="Q656" s="4"/>
    </row>
    <row r="657" spans="1:17" s="3" customFormat="1" ht="14.4" customHeight="1" outlineLevel="2">
      <c r="A657" s="110" t="s">
        <v>61</v>
      </c>
      <c r="B657" s="111" t="s">
        <v>761</v>
      </c>
      <c r="C657" s="111" t="s">
        <v>762</v>
      </c>
      <c r="D657" s="112" t="s">
        <v>763</v>
      </c>
      <c r="E657" s="112" t="s">
        <v>764</v>
      </c>
      <c r="F657" s="112" t="s">
        <v>242</v>
      </c>
      <c r="G657" s="112" t="s">
        <v>294</v>
      </c>
      <c r="H657" s="112" t="s">
        <v>47</v>
      </c>
      <c r="I657" s="113" t="s">
        <v>393</v>
      </c>
      <c r="J657" s="112" t="s">
        <v>1207</v>
      </c>
      <c r="K657" s="115">
        <v>1.5</v>
      </c>
      <c r="L657" s="117">
        <f>VLOOKUP(H657,'Prijzenblad P2 - WadA'!$C$2:$H$9,6,FALSE)</f>
        <v>0</v>
      </c>
      <c r="M657" s="274">
        <v>1</v>
      </c>
      <c r="N657" s="116">
        <f t="shared" si="29"/>
        <v>0</v>
      </c>
      <c r="O657" s="2"/>
      <c r="P657" s="5"/>
      <c r="Q657" s="4"/>
    </row>
    <row r="658" spans="1:17" s="3" customFormat="1" ht="14.4" customHeight="1" outlineLevel="2">
      <c r="A658" s="110" t="s">
        <v>61</v>
      </c>
      <c r="B658" s="111" t="s">
        <v>761</v>
      </c>
      <c r="C658" s="111" t="s">
        <v>762</v>
      </c>
      <c r="D658" s="112" t="s">
        <v>763</v>
      </c>
      <c r="E658" s="112" t="s">
        <v>764</v>
      </c>
      <c r="F658" s="112" t="s">
        <v>242</v>
      </c>
      <c r="G658" s="112" t="s">
        <v>788</v>
      </c>
      <c r="H658" s="112" t="s">
        <v>47</v>
      </c>
      <c r="I658" s="113" t="s">
        <v>395</v>
      </c>
      <c r="J658" s="112" t="s">
        <v>1207</v>
      </c>
      <c r="K658" s="115">
        <v>7.6</v>
      </c>
      <c r="L658" s="117">
        <f>VLOOKUP(H658,'Prijzenblad P2 - WadA'!$C$2:$H$9,6,FALSE)</f>
        <v>0</v>
      </c>
      <c r="M658" s="274">
        <v>1</v>
      </c>
      <c r="N658" s="116">
        <f t="shared" si="29"/>
        <v>0</v>
      </c>
      <c r="O658" s="2"/>
      <c r="P658" s="5"/>
      <c r="Q658" s="4"/>
    </row>
    <row r="659" spans="1:17" s="3" customFormat="1" ht="15" customHeight="1" outlineLevel="2">
      <c r="A659" s="110" t="s">
        <v>61</v>
      </c>
      <c r="B659" s="111" t="s">
        <v>761</v>
      </c>
      <c r="C659" s="111" t="s">
        <v>762</v>
      </c>
      <c r="D659" s="112" t="s">
        <v>763</v>
      </c>
      <c r="E659" s="112" t="s">
        <v>764</v>
      </c>
      <c r="F659" s="112" t="s">
        <v>242</v>
      </c>
      <c r="G659" s="112" t="s">
        <v>789</v>
      </c>
      <c r="H659" s="112" t="s">
        <v>43</v>
      </c>
      <c r="I659" s="113" t="s">
        <v>397</v>
      </c>
      <c r="J659" s="112" t="s">
        <v>772</v>
      </c>
      <c r="K659" s="115">
        <v>5.5</v>
      </c>
      <c r="L659" s="117">
        <f>VLOOKUP(H659,'Prijzenblad P2 - WadA'!$C$2:$H$9,6,FALSE)</f>
        <v>0</v>
      </c>
      <c r="M659" s="274">
        <v>1</v>
      </c>
      <c r="N659" s="116">
        <f t="shared" si="29"/>
        <v>0</v>
      </c>
      <c r="O659" s="2"/>
      <c r="P659" s="5"/>
      <c r="Q659" s="4"/>
    </row>
    <row r="660" spans="1:17" s="3" customFormat="1" ht="14.4" customHeight="1" outlineLevel="2">
      <c r="A660" s="110" t="s">
        <v>61</v>
      </c>
      <c r="B660" s="111" t="s">
        <v>761</v>
      </c>
      <c r="C660" s="111" t="s">
        <v>762</v>
      </c>
      <c r="D660" s="112" t="s">
        <v>763</v>
      </c>
      <c r="E660" s="112" t="s">
        <v>764</v>
      </c>
      <c r="F660" s="112" t="s">
        <v>242</v>
      </c>
      <c r="G660" s="112" t="s">
        <v>770</v>
      </c>
      <c r="H660" s="112" t="s">
        <v>44</v>
      </c>
      <c r="I660" s="113" t="s">
        <v>399</v>
      </c>
      <c r="J660" s="112" t="s">
        <v>198</v>
      </c>
      <c r="K660" s="115">
        <v>7.4</v>
      </c>
      <c r="L660" s="117">
        <f>VLOOKUP(H660,'Prijzenblad P2 - WadA'!$C$2:$H$9,6,FALSE)</f>
        <v>0</v>
      </c>
      <c r="M660" s="274">
        <v>1</v>
      </c>
      <c r="N660" s="116">
        <f t="shared" si="29"/>
        <v>0</v>
      </c>
      <c r="O660" s="2"/>
      <c r="P660" s="5"/>
      <c r="Q660" s="4"/>
    </row>
    <row r="661" spans="1:17" s="3" customFormat="1" ht="14.4" customHeight="1" outlineLevel="2">
      <c r="A661" s="110" t="s">
        <v>61</v>
      </c>
      <c r="B661" s="111" t="s">
        <v>761</v>
      </c>
      <c r="C661" s="111" t="s">
        <v>762</v>
      </c>
      <c r="D661" s="112" t="s">
        <v>763</v>
      </c>
      <c r="E661" s="112" t="s">
        <v>764</v>
      </c>
      <c r="F661" s="112" t="s">
        <v>242</v>
      </c>
      <c r="G661" s="112" t="s">
        <v>770</v>
      </c>
      <c r="H661" s="112" t="s">
        <v>44</v>
      </c>
      <c r="I661" s="113" t="s">
        <v>401</v>
      </c>
      <c r="J661" s="112" t="s">
        <v>198</v>
      </c>
      <c r="K661" s="115">
        <v>7.4</v>
      </c>
      <c r="L661" s="117">
        <f>VLOOKUP(H661,'Prijzenblad P2 - WadA'!$C$2:$H$9,6,FALSE)</f>
        <v>0</v>
      </c>
      <c r="M661" s="274">
        <v>1</v>
      </c>
      <c r="N661" s="116">
        <f t="shared" si="29"/>
        <v>0</v>
      </c>
      <c r="O661" s="2"/>
      <c r="P661" s="5"/>
      <c r="Q661" s="4"/>
    </row>
    <row r="662" spans="1:17" s="3" customFormat="1" ht="14.4" customHeight="1" outlineLevel="2">
      <c r="A662" s="110" t="s">
        <v>61</v>
      </c>
      <c r="B662" s="111" t="s">
        <v>761</v>
      </c>
      <c r="C662" s="111" t="s">
        <v>762</v>
      </c>
      <c r="D662" s="112" t="s">
        <v>763</v>
      </c>
      <c r="E662" s="112" t="s">
        <v>764</v>
      </c>
      <c r="F662" s="112" t="s">
        <v>242</v>
      </c>
      <c r="G662" s="112" t="s">
        <v>790</v>
      </c>
      <c r="H662" s="112" t="s">
        <v>43</v>
      </c>
      <c r="I662" s="113" t="s">
        <v>403</v>
      </c>
      <c r="J662" s="112" t="s">
        <v>772</v>
      </c>
      <c r="K662" s="115">
        <v>5.5</v>
      </c>
      <c r="L662" s="117">
        <f>VLOOKUP(H662,'Prijzenblad P2 - WadA'!$C$2:$H$9,6,FALSE)</f>
        <v>0</v>
      </c>
      <c r="M662" s="274">
        <v>1</v>
      </c>
      <c r="N662" s="116">
        <f t="shared" si="29"/>
        <v>0</v>
      </c>
      <c r="O662" s="2"/>
      <c r="P662" s="5"/>
      <c r="Q662" s="4"/>
    </row>
    <row r="663" spans="1:17" s="3" customFormat="1" ht="14.4" customHeight="1" outlineLevel="2">
      <c r="A663" s="110" t="s">
        <v>61</v>
      </c>
      <c r="B663" s="111" t="s">
        <v>761</v>
      </c>
      <c r="C663" s="111" t="s">
        <v>762</v>
      </c>
      <c r="D663" s="112" t="s">
        <v>763</v>
      </c>
      <c r="E663" s="112" t="s">
        <v>764</v>
      </c>
      <c r="F663" s="112" t="s">
        <v>242</v>
      </c>
      <c r="G663" s="112" t="s">
        <v>791</v>
      </c>
      <c r="H663" s="112" t="s">
        <v>40</v>
      </c>
      <c r="I663" s="113" t="s">
        <v>405</v>
      </c>
      <c r="J663" s="112" t="s">
        <v>198</v>
      </c>
      <c r="K663" s="115">
        <v>14.6</v>
      </c>
      <c r="L663" s="117">
        <f>VLOOKUP(H663,'Prijzenblad P2 - WadA'!$C$2:$H$9,6,FALSE)</f>
        <v>0</v>
      </c>
      <c r="M663" s="274">
        <v>1</v>
      </c>
      <c r="N663" s="116">
        <f t="shared" si="29"/>
        <v>0</v>
      </c>
      <c r="O663" s="2"/>
      <c r="P663" s="5"/>
      <c r="Q663" s="4"/>
    </row>
    <row r="664" spans="1:17" s="3" customFormat="1" ht="14.4" customHeight="1" outlineLevel="2">
      <c r="A664" s="110" t="s">
        <v>61</v>
      </c>
      <c r="B664" s="111" t="s">
        <v>761</v>
      </c>
      <c r="C664" s="111" t="s">
        <v>762</v>
      </c>
      <c r="D664" s="112" t="s">
        <v>763</v>
      </c>
      <c r="E664" s="112" t="s">
        <v>764</v>
      </c>
      <c r="F664" s="112" t="s">
        <v>242</v>
      </c>
      <c r="G664" s="112" t="s">
        <v>792</v>
      </c>
      <c r="H664" s="112" t="s">
        <v>40</v>
      </c>
      <c r="I664" s="113" t="s">
        <v>407</v>
      </c>
      <c r="J664" s="112" t="s">
        <v>198</v>
      </c>
      <c r="K664" s="115">
        <v>11.1</v>
      </c>
      <c r="L664" s="117">
        <f>VLOOKUP(H664,'Prijzenblad P2 - WadA'!$C$2:$H$9,6,FALSE)</f>
        <v>0</v>
      </c>
      <c r="M664" s="274">
        <v>1</v>
      </c>
      <c r="N664" s="116">
        <f>IF(L664=0,0,M664*L664*K664)</f>
        <v>0</v>
      </c>
      <c r="O664" s="2"/>
      <c r="P664" s="5"/>
      <c r="Q664" s="4"/>
    </row>
    <row r="665" spans="1:17" s="3" customFormat="1" ht="14.4" customHeight="1" outlineLevel="2">
      <c r="A665" s="110" t="s">
        <v>61</v>
      </c>
      <c r="B665" s="111" t="s">
        <v>761</v>
      </c>
      <c r="C665" s="111" t="s">
        <v>762</v>
      </c>
      <c r="D665" s="112" t="s">
        <v>763</v>
      </c>
      <c r="E665" s="112" t="s">
        <v>764</v>
      </c>
      <c r="F665" s="112" t="s">
        <v>242</v>
      </c>
      <c r="G665" s="112" t="s">
        <v>289</v>
      </c>
      <c r="H665" s="112" t="s">
        <v>43</v>
      </c>
      <c r="I665" s="113" t="s">
        <v>409</v>
      </c>
      <c r="J665" s="112" t="s">
        <v>772</v>
      </c>
      <c r="K665" s="115">
        <v>1.4</v>
      </c>
      <c r="L665" s="117">
        <f>VLOOKUP(H665,'Prijzenblad P2 - WadA'!$C$2:$H$9,6,FALSE)</f>
        <v>0</v>
      </c>
      <c r="M665" s="274">
        <v>1</v>
      </c>
      <c r="N665" s="116">
        <f t="shared" si="29"/>
        <v>0</v>
      </c>
      <c r="O665" s="2"/>
      <c r="P665" s="5"/>
      <c r="Q665" s="4"/>
    </row>
    <row r="666" spans="1:17" s="3" customFormat="1" ht="14.4" customHeight="1" outlineLevel="2">
      <c r="A666" s="110" t="s">
        <v>61</v>
      </c>
      <c r="B666" s="111" t="s">
        <v>761</v>
      </c>
      <c r="C666" s="111" t="s">
        <v>762</v>
      </c>
      <c r="D666" s="112" t="s">
        <v>763</v>
      </c>
      <c r="E666" s="112" t="s">
        <v>764</v>
      </c>
      <c r="F666" s="112" t="s">
        <v>242</v>
      </c>
      <c r="G666" s="112" t="s">
        <v>793</v>
      </c>
      <c r="H666" s="112" t="s">
        <v>40</v>
      </c>
      <c r="I666" s="113" t="s">
        <v>410</v>
      </c>
      <c r="J666" s="112" t="s">
        <v>198</v>
      </c>
      <c r="K666" s="115">
        <v>51.5</v>
      </c>
      <c r="L666" s="117">
        <f>VLOOKUP(H666,'Prijzenblad P2 - WadA'!$C$2:$H$9,6,FALSE)</f>
        <v>0</v>
      </c>
      <c r="M666" s="274">
        <v>1</v>
      </c>
      <c r="N666" s="116">
        <f t="shared" ref="N666:N675" si="30">IF(L666=0,0,M666*L666*K666)</f>
        <v>0</v>
      </c>
      <c r="O666" s="2"/>
      <c r="P666" s="5"/>
      <c r="Q666" s="4"/>
    </row>
    <row r="667" spans="1:17" s="3" customFormat="1" ht="14.4" customHeight="1" outlineLevel="2">
      <c r="A667" s="110" t="s">
        <v>61</v>
      </c>
      <c r="B667" s="111" t="s">
        <v>761</v>
      </c>
      <c r="C667" s="111" t="s">
        <v>762</v>
      </c>
      <c r="D667" s="112" t="s">
        <v>763</v>
      </c>
      <c r="E667" s="112" t="s">
        <v>764</v>
      </c>
      <c r="F667" s="112" t="s">
        <v>242</v>
      </c>
      <c r="G667" s="112" t="s">
        <v>299</v>
      </c>
      <c r="H667" s="112" t="s">
        <v>44</v>
      </c>
      <c r="I667" s="113" t="s">
        <v>412</v>
      </c>
      <c r="J667" s="112" t="s">
        <v>198</v>
      </c>
      <c r="K667" s="115">
        <v>36.799999999999997</v>
      </c>
      <c r="L667" s="117">
        <f>VLOOKUP(H667,'Prijzenblad P2 - WadA'!$C$2:$H$9,6,FALSE)</f>
        <v>0</v>
      </c>
      <c r="M667" s="274">
        <v>1</v>
      </c>
      <c r="N667" s="116">
        <f t="shared" si="30"/>
        <v>0</v>
      </c>
      <c r="O667" s="2"/>
      <c r="P667" s="5"/>
      <c r="Q667" s="4"/>
    </row>
    <row r="668" spans="1:17" s="3" customFormat="1" ht="14.4" customHeight="1" outlineLevel="2">
      <c r="A668" s="110" t="s">
        <v>61</v>
      </c>
      <c r="B668" s="111" t="s">
        <v>761</v>
      </c>
      <c r="C668" s="111" t="s">
        <v>762</v>
      </c>
      <c r="D668" s="112" t="s">
        <v>763</v>
      </c>
      <c r="E668" s="112" t="s">
        <v>764</v>
      </c>
      <c r="F668" s="112" t="s">
        <v>242</v>
      </c>
      <c r="G668" s="112" t="s">
        <v>794</v>
      </c>
      <c r="H668" s="112" t="s">
        <v>41</v>
      </c>
      <c r="I668" s="113" t="s">
        <v>414</v>
      </c>
      <c r="J668" s="112" t="s">
        <v>1213</v>
      </c>
      <c r="K668" s="115">
        <v>49</v>
      </c>
      <c r="L668" s="117">
        <f>VLOOKUP(H668,'Prijzenblad P2 - WadA'!$C$2:$H$9,6,FALSE)</f>
        <v>0</v>
      </c>
      <c r="M668" s="274">
        <v>1</v>
      </c>
      <c r="N668" s="116">
        <f t="shared" si="30"/>
        <v>0</v>
      </c>
      <c r="O668" s="2"/>
      <c r="P668" s="5"/>
      <c r="Q668" s="4"/>
    </row>
    <row r="669" spans="1:17" s="3" customFormat="1" ht="14.4" customHeight="1" outlineLevel="2">
      <c r="A669" s="110" t="s">
        <v>61</v>
      </c>
      <c r="B669" s="111" t="s">
        <v>761</v>
      </c>
      <c r="C669" s="111" t="s">
        <v>762</v>
      </c>
      <c r="D669" s="112" t="s">
        <v>763</v>
      </c>
      <c r="E669" s="112" t="s">
        <v>764</v>
      </c>
      <c r="F669" s="112" t="s">
        <v>242</v>
      </c>
      <c r="G669" s="112" t="s">
        <v>794</v>
      </c>
      <c r="H669" s="112" t="s">
        <v>41</v>
      </c>
      <c r="I669" s="113" t="s">
        <v>416</v>
      </c>
      <c r="J669" s="112" t="s">
        <v>198</v>
      </c>
      <c r="K669" s="115">
        <v>49.9</v>
      </c>
      <c r="L669" s="117">
        <f>VLOOKUP(H669,'Prijzenblad P2 - WadA'!$C$2:$H$9,6,FALSE)</f>
        <v>0</v>
      </c>
      <c r="M669" s="274">
        <v>1</v>
      </c>
      <c r="N669" s="116">
        <f t="shared" si="30"/>
        <v>0</v>
      </c>
      <c r="O669" s="2"/>
      <c r="P669" s="5"/>
      <c r="Q669" s="4"/>
    </row>
    <row r="670" spans="1:17" s="3" customFormat="1" ht="14.4" customHeight="1" outlineLevel="2">
      <c r="A670" s="110" t="s">
        <v>61</v>
      </c>
      <c r="B670" s="111" t="s">
        <v>761</v>
      </c>
      <c r="C670" s="111" t="s">
        <v>762</v>
      </c>
      <c r="D670" s="112" t="s">
        <v>763</v>
      </c>
      <c r="E670" s="112" t="s">
        <v>764</v>
      </c>
      <c r="F670" s="112" t="s">
        <v>242</v>
      </c>
      <c r="G670" s="112" t="s">
        <v>794</v>
      </c>
      <c r="H670" s="112" t="s">
        <v>41</v>
      </c>
      <c r="I670" s="113" t="s">
        <v>418</v>
      </c>
      <c r="J670" s="112" t="s">
        <v>198</v>
      </c>
      <c r="K670" s="115">
        <v>49.9</v>
      </c>
      <c r="L670" s="117">
        <f>VLOOKUP(H670,'Prijzenblad P2 - WadA'!$C$2:$H$9,6,FALSE)</f>
        <v>0</v>
      </c>
      <c r="M670" s="274">
        <v>1</v>
      </c>
      <c r="N670" s="116">
        <f t="shared" si="30"/>
        <v>0</v>
      </c>
      <c r="O670" s="2"/>
      <c r="P670" s="5"/>
      <c r="Q670" s="4"/>
    </row>
    <row r="671" spans="1:17" s="3" customFormat="1" ht="14.4" customHeight="1" outlineLevel="2">
      <c r="A671" s="110" t="s">
        <v>61</v>
      </c>
      <c r="B671" s="111" t="s">
        <v>761</v>
      </c>
      <c r="C671" s="111" t="s">
        <v>762</v>
      </c>
      <c r="D671" s="112" t="s">
        <v>763</v>
      </c>
      <c r="E671" s="112" t="s">
        <v>764</v>
      </c>
      <c r="F671" s="112" t="s">
        <v>242</v>
      </c>
      <c r="G671" s="112" t="s">
        <v>299</v>
      </c>
      <c r="H671" s="112" t="s">
        <v>44</v>
      </c>
      <c r="I671" s="113" t="s">
        <v>420</v>
      </c>
      <c r="J671" s="112" t="s">
        <v>198</v>
      </c>
      <c r="K671" s="115">
        <v>110.5</v>
      </c>
      <c r="L671" s="117">
        <f>VLOOKUP(H671,'Prijzenblad P2 - WadA'!$C$2:$H$9,6,FALSE)</f>
        <v>0</v>
      </c>
      <c r="M671" s="274">
        <v>1</v>
      </c>
      <c r="N671" s="116">
        <f t="shared" si="30"/>
        <v>0</v>
      </c>
      <c r="O671" s="2"/>
      <c r="P671" s="5"/>
      <c r="Q671" s="4"/>
    </row>
    <row r="672" spans="1:17" s="3" customFormat="1" ht="14.4" customHeight="1" outlineLevel="2">
      <c r="A672" s="110" t="s">
        <v>61</v>
      </c>
      <c r="B672" s="111" t="s">
        <v>761</v>
      </c>
      <c r="C672" s="111" t="s">
        <v>762</v>
      </c>
      <c r="D672" s="112" t="s">
        <v>763</v>
      </c>
      <c r="E672" s="112" t="s">
        <v>764</v>
      </c>
      <c r="F672" s="112" t="s">
        <v>242</v>
      </c>
      <c r="G672" s="112" t="s">
        <v>789</v>
      </c>
      <c r="H672" s="112" t="s">
        <v>43</v>
      </c>
      <c r="I672" s="113" t="s">
        <v>422</v>
      </c>
      <c r="J672" s="112" t="s">
        <v>772</v>
      </c>
      <c r="K672" s="115">
        <v>4.4000000000000004</v>
      </c>
      <c r="L672" s="117">
        <f>VLOOKUP(H672,'Prijzenblad P2 - WadA'!$C$2:$H$9,6,FALSE)</f>
        <v>0</v>
      </c>
      <c r="M672" s="274">
        <v>1</v>
      </c>
      <c r="N672" s="116">
        <f t="shared" si="30"/>
        <v>0</v>
      </c>
      <c r="O672" s="2"/>
      <c r="P672" s="5"/>
      <c r="Q672" s="4"/>
    </row>
    <row r="673" spans="1:17" s="3" customFormat="1" ht="14.4" customHeight="1" outlineLevel="2">
      <c r="A673" s="110" t="s">
        <v>61</v>
      </c>
      <c r="B673" s="111" t="s">
        <v>761</v>
      </c>
      <c r="C673" s="111" t="s">
        <v>762</v>
      </c>
      <c r="D673" s="112" t="s">
        <v>763</v>
      </c>
      <c r="E673" s="112" t="s">
        <v>764</v>
      </c>
      <c r="F673" s="112" t="s">
        <v>242</v>
      </c>
      <c r="G673" s="112" t="s">
        <v>789</v>
      </c>
      <c r="H673" s="112" t="s">
        <v>43</v>
      </c>
      <c r="I673" s="113" t="s">
        <v>424</v>
      </c>
      <c r="J673" s="112" t="s">
        <v>772</v>
      </c>
      <c r="K673" s="115">
        <v>4.4000000000000004</v>
      </c>
      <c r="L673" s="117">
        <f>VLOOKUP(H673,'Prijzenblad P2 - WadA'!$C$2:$H$9,6,FALSE)</f>
        <v>0</v>
      </c>
      <c r="M673" s="274">
        <v>1</v>
      </c>
      <c r="N673" s="116">
        <f t="shared" si="30"/>
        <v>0</v>
      </c>
      <c r="O673" s="2"/>
      <c r="P673" s="5"/>
      <c r="Q673" s="4"/>
    </row>
    <row r="674" spans="1:17" s="3" customFormat="1" ht="14.4" customHeight="1" outlineLevel="2">
      <c r="A674" s="110" t="s">
        <v>61</v>
      </c>
      <c r="B674" s="111" t="s">
        <v>761</v>
      </c>
      <c r="C674" s="111" t="s">
        <v>762</v>
      </c>
      <c r="D674" s="112" t="s">
        <v>763</v>
      </c>
      <c r="E674" s="112" t="s">
        <v>764</v>
      </c>
      <c r="F674" s="112" t="s">
        <v>242</v>
      </c>
      <c r="G674" s="112" t="s">
        <v>240</v>
      </c>
      <c r="H674" s="112" t="s">
        <v>47</v>
      </c>
      <c r="I674" s="113" t="s">
        <v>425</v>
      </c>
      <c r="J674" s="112" t="s">
        <v>1207</v>
      </c>
      <c r="K674" s="115">
        <v>4</v>
      </c>
      <c r="L674" s="117">
        <f>VLOOKUP(H674,'Prijzenblad P2 - WadA'!$C$2:$H$9,6,FALSE)</f>
        <v>0</v>
      </c>
      <c r="M674" s="274">
        <v>1</v>
      </c>
      <c r="N674" s="116">
        <f>IF(L674=0,0,M674*L674*K674)</f>
        <v>0</v>
      </c>
      <c r="O674" s="2"/>
      <c r="P674" s="5"/>
      <c r="Q674" s="4"/>
    </row>
    <row r="675" spans="1:17" s="3" customFormat="1" outlineLevel="1">
      <c r="A675" s="110" t="s">
        <v>61</v>
      </c>
      <c r="B675" s="111" t="s">
        <v>761</v>
      </c>
      <c r="C675" s="111" t="s">
        <v>762</v>
      </c>
      <c r="D675" s="112" t="s">
        <v>763</v>
      </c>
      <c r="E675" s="112" t="s">
        <v>764</v>
      </c>
      <c r="F675" s="112" t="s">
        <v>242</v>
      </c>
      <c r="G675" s="112" t="s">
        <v>609</v>
      </c>
      <c r="H675" s="112" t="s">
        <v>43</v>
      </c>
      <c r="I675" s="113" t="s">
        <v>427</v>
      </c>
      <c r="J675" s="112" t="s">
        <v>772</v>
      </c>
      <c r="K675" s="115">
        <v>4.8</v>
      </c>
      <c r="L675" s="117">
        <f>VLOOKUP(H675,'Prijzenblad P2 - WadA'!$C$2:$H$9,6,FALSE)</f>
        <v>0</v>
      </c>
      <c r="M675" s="274">
        <v>1</v>
      </c>
      <c r="N675" s="116">
        <f t="shared" si="30"/>
        <v>0</v>
      </c>
      <c r="O675" s="2"/>
      <c r="P675" s="5"/>
      <c r="Q675" s="4"/>
    </row>
    <row r="676" spans="1:17" s="3" customFormat="1" outlineLevel="1">
      <c r="A676" s="123"/>
      <c r="B676" s="123" t="s">
        <v>795</v>
      </c>
      <c r="C676" s="123"/>
      <c r="D676" s="123"/>
      <c r="E676" s="123"/>
      <c r="F676" s="123"/>
      <c r="G676" s="123"/>
      <c r="H676" s="123"/>
      <c r="I676" s="228"/>
      <c r="J676" s="123"/>
      <c r="K676" s="235">
        <f>SUM(K604:K675)</f>
        <v>2551.8000000000011</v>
      </c>
      <c r="L676" s="123"/>
      <c r="M676" s="123"/>
      <c r="N676" s="236">
        <f>SUM(N604:N675)</f>
        <v>0</v>
      </c>
      <c r="O676" s="2"/>
      <c r="P676" s="5"/>
      <c r="Q676" s="4"/>
    </row>
    <row r="677" spans="1:17">
      <c r="A677" s="123"/>
      <c r="B677" s="123" t="s">
        <v>796</v>
      </c>
      <c r="C677" s="123"/>
      <c r="D677" s="123"/>
      <c r="E677" s="123"/>
      <c r="F677" s="123"/>
      <c r="G677" s="123"/>
      <c r="H677" s="123"/>
      <c r="I677" s="228"/>
      <c r="J677" s="123"/>
      <c r="K677" s="235">
        <f>K350+K431+K467+K506+K603+K676</f>
        <v>13259.480000000001</v>
      </c>
      <c r="L677" s="123"/>
      <c r="M677" s="123"/>
      <c r="N677" s="236">
        <f>N350+N431+N467+N506+N603+N676</f>
        <v>0</v>
      </c>
    </row>
  </sheetData>
  <protectedRanges>
    <protectedRange password="CC64" sqref="J568:J602 J432:J466 J351:J430 J624:J675" name="Bereik1"/>
  </protectedRanges>
  <autoFilter ref="A1:N237" xr:uid="{82711B3E-9DFA-4F8D-B17F-FAFADB64A096}"/>
  <phoneticPr fontId="14" type="noConversion"/>
  <hyperlinks>
    <hyperlink ref="O1" location="Toelichting!A1" display="Terug naar het tabblad Toelichting" xr:uid="{FC35D3F1-E485-452C-8364-AE19EACFB96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A9DB0-CA72-4BCC-A81E-F5F34267EE18}">
  <dimension ref="A1:G38"/>
  <sheetViews>
    <sheetView showGridLines="0" workbookViewId="0">
      <selection activeCell="C3" sqref="C3"/>
    </sheetView>
  </sheetViews>
  <sheetFormatPr defaultColWidth="8.90625" defaultRowHeight="11.5"/>
  <cols>
    <col min="1" max="1" width="16.90625" customWidth="1"/>
    <col min="2" max="2" width="50.7265625" customWidth="1"/>
    <col min="3" max="3" width="35.7265625" customWidth="1"/>
    <col min="4" max="4" width="50.7265625" customWidth="1"/>
    <col min="5" max="5" width="16.7265625" style="290" customWidth="1"/>
    <col min="7" max="7" width="11.453125" customWidth="1"/>
  </cols>
  <sheetData>
    <row r="1" spans="1:7" ht="19" thickBot="1">
      <c r="A1" s="490" t="s">
        <v>38</v>
      </c>
      <c r="B1" s="280" t="s">
        <v>797</v>
      </c>
      <c r="C1" s="395" t="s">
        <v>798</v>
      </c>
      <c r="D1" s="281" t="s">
        <v>799</v>
      </c>
      <c r="E1" s="282">
        <v>0</v>
      </c>
      <c r="F1" s="283" t="s">
        <v>800</v>
      </c>
      <c r="G1" s="284"/>
    </row>
    <row r="2" spans="1:7" ht="19" thickBot="1">
      <c r="A2" s="491"/>
      <c r="B2" s="285" t="s">
        <v>801</v>
      </c>
      <c r="C2" s="396">
        <v>1</v>
      </c>
      <c r="D2" s="281" t="s">
        <v>799</v>
      </c>
      <c r="E2" s="282">
        <v>0</v>
      </c>
      <c r="F2" s="283" t="s">
        <v>802</v>
      </c>
      <c r="G2" s="284"/>
    </row>
    <row r="3" spans="1:7" ht="19" thickBot="1">
      <c r="A3" s="492"/>
      <c r="B3" s="286" t="s">
        <v>803</v>
      </c>
      <c r="C3" s="397" t="s">
        <v>804</v>
      </c>
      <c r="D3" s="287"/>
      <c r="E3" s="288"/>
      <c r="F3" s="493"/>
      <c r="G3" s="493"/>
    </row>
    <row r="4" spans="1:7" ht="15" thickBot="1">
      <c r="B4" s="289"/>
      <c r="C4" s="289"/>
    </row>
    <row r="5" spans="1:7" ht="27" thickTop="1" thickBot="1">
      <c r="A5" s="142"/>
      <c r="B5" s="291" t="s">
        <v>805</v>
      </c>
      <c r="C5" s="292" t="s">
        <v>806</v>
      </c>
      <c r="D5" s="292" t="s">
        <v>807</v>
      </c>
      <c r="E5" s="293" t="s">
        <v>808</v>
      </c>
    </row>
    <row r="6" spans="1:7" ht="12.5" thickTop="1">
      <c r="A6" s="494" t="s">
        <v>809</v>
      </c>
      <c r="B6" s="294" t="s">
        <v>810</v>
      </c>
      <c r="C6" s="295" t="s">
        <v>811</v>
      </c>
      <c r="D6" s="295" t="s">
        <v>812</v>
      </c>
      <c r="E6" s="296">
        <v>80</v>
      </c>
    </row>
    <row r="7" spans="1:7" ht="24">
      <c r="A7" s="495"/>
      <c r="B7" s="297" t="s">
        <v>813</v>
      </c>
      <c r="C7" s="298" t="s">
        <v>814</v>
      </c>
      <c r="D7" s="298" t="s">
        <v>815</v>
      </c>
      <c r="E7" s="299">
        <v>80</v>
      </c>
    </row>
    <row r="8" spans="1:7" ht="12">
      <c r="A8" s="495"/>
      <c r="B8" s="297" t="s">
        <v>816</v>
      </c>
      <c r="C8" s="298" t="s">
        <v>817</v>
      </c>
      <c r="D8" s="298" t="s">
        <v>818</v>
      </c>
      <c r="E8" s="299">
        <v>80</v>
      </c>
    </row>
    <row r="9" spans="1:7" ht="12">
      <c r="A9" s="495"/>
      <c r="B9" s="297" t="s">
        <v>819</v>
      </c>
      <c r="C9" s="298" t="s">
        <v>820</v>
      </c>
      <c r="D9" s="298" t="s">
        <v>821</v>
      </c>
      <c r="E9" s="299">
        <v>80</v>
      </c>
    </row>
    <row r="10" spans="1:7" ht="12">
      <c r="A10" s="495"/>
      <c r="B10" s="297" t="s">
        <v>822</v>
      </c>
      <c r="C10" s="298" t="s">
        <v>823</v>
      </c>
      <c r="D10" s="298" t="s">
        <v>824</v>
      </c>
      <c r="E10" s="299">
        <v>80</v>
      </c>
    </row>
    <row r="11" spans="1:7" ht="24">
      <c r="A11" s="495"/>
      <c r="B11" s="297" t="s">
        <v>825</v>
      </c>
      <c r="C11" s="298" t="s">
        <v>820</v>
      </c>
      <c r="D11" s="298" t="s">
        <v>826</v>
      </c>
      <c r="E11" s="299">
        <v>80</v>
      </c>
    </row>
    <row r="12" spans="1:7" ht="12">
      <c r="A12" s="495"/>
      <c r="B12" s="297" t="s">
        <v>827</v>
      </c>
      <c r="C12" s="298" t="s">
        <v>820</v>
      </c>
      <c r="D12" s="298" t="s">
        <v>828</v>
      </c>
      <c r="E12" s="299">
        <v>80</v>
      </c>
    </row>
    <row r="13" spans="1:7" ht="12">
      <c r="A13" s="495"/>
      <c r="B13" s="297" t="s">
        <v>829</v>
      </c>
      <c r="C13" s="298" t="s">
        <v>820</v>
      </c>
      <c r="D13" s="298" t="s">
        <v>830</v>
      </c>
      <c r="E13" s="299">
        <v>80</v>
      </c>
    </row>
    <row r="14" spans="1:7" ht="24">
      <c r="A14" s="495"/>
      <c r="B14" s="297" t="s">
        <v>831</v>
      </c>
      <c r="C14" s="298" t="s">
        <v>832</v>
      </c>
      <c r="D14" s="298" t="s">
        <v>833</v>
      </c>
      <c r="E14" s="299">
        <v>80</v>
      </c>
    </row>
    <row r="15" spans="1:7" ht="12">
      <c r="A15" s="495"/>
      <c r="B15" s="297" t="s">
        <v>834</v>
      </c>
      <c r="C15" s="298" t="s">
        <v>832</v>
      </c>
      <c r="D15" s="298" t="s">
        <v>833</v>
      </c>
      <c r="E15" s="299">
        <v>80</v>
      </c>
    </row>
    <row r="16" spans="1:7" ht="24.5" thickBot="1">
      <c r="A16" s="495"/>
      <c r="B16" s="300" t="s">
        <v>835</v>
      </c>
      <c r="C16" s="301" t="s">
        <v>836</v>
      </c>
      <c r="D16" s="301" t="s">
        <v>837</v>
      </c>
      <c r="E16" s="302">
        <v>80</v>
      </c>
    </row>
    <row r="17" spans="1:5" ht="12">
      <c r="A17" s="496" t="s">
        <v>838</v>
      </c>
      <c r="B17" s="303" t="s">
        <v>839</v>
      </c>
      <c r="C17" s="295" t="s">
        <v>820</v>
      </c>
      <c r="D17" s="295" t="s">
        <v>840</v>
      </c>
      <c r="E17" s="296">
        <v>40</v>
      </c>
    </row>
    <row r="18" spans="1:5" ht="12">
      <c r="A18" s="497"/>
      <c r="B18" s="304" t="s">
        <v>841</v>
      </c>
      <c r="C18" s="298" t="s">
        <v>820</v>
      </c>
      <c r="D18" s="298" t="s">
        <v>842</v>
      </c>
      <c r="E18" s="299">
        <v>40</v>
      </c>
    </row>
    <row r="19" spans="1:5" ht="12">
      <c r="A19" s="497"/>
      <c r="B19" s="304" t="s">
        <v>843</v>
      </c>
      <c r="C19" s="298" t="s">
        <v>844</v>
      </c>
      <c r="D19" s="298" t="s">
        <v>845</v>
      </c>
      <c r="E19" s="299">
        <v>40</v>
      </c>
    </row>
    <row r="20" spans="1:5" ht="12">
      <c r="A20" s="497"/>
      <c r="B20" s="304" t="s">
        <v>846</v>
      </c>
      <c r="C20" s="298" t="s">
        <v>847</v>
      </c>
      <c r="D20" s="298" t="s">
        <v>848</v>
      </c>
      <c r="E20" s="299">
        <v>40</v>
      </c>
    </row>
    <row r="21" spans="1:5" ht="12">
      <c r="A21" s="497"/>
      <c r="B21" s="304" t="s">
        <v>849</v>
      </c>
      <c r="C21" s="298" t="s">
        <v>850</v>
      </c>
      <c r="D21" s="298" t="s">
        <v>851</v>
      </c>
      <c r="E21" s="299">
        <v>40</v>
      </c>
    </row>
    <row r="22" spans="1:5" ht="12">
      <c r="A22" s="497"/>
      <c r="B22" s="304" t="s">
        <v>852</v>
      </c>
      <c r="C22" s="298" t="s">
        <v>820</v>
      </c>
      <c r="D22" s="298" t="s">
        <v>853</v>
      </c>
      <c r="E22" s="299">
        <v>40</v>
      </c>
    </row>
    <row r="23" spans="1:5" ht="24">
      <c r="A23" s="497"/>
      <c r="B23" s="304" t="s">
        <v>831</v>
      </c>
      <c r="C23" s="298" t="s">
        <v>850</v>
      </c>
      <c r="D23" s="298" t="s">
        <v>854</v>
      </c>
      <c r="E23" s="299">
        <v>40</v>
      </c>
    </row>
    <row r="24" spans="1:5" ht="12">
      <c r="A24" s="497"/>
      <c r="B24" s="304" t="s">
        <v>835</v>
      </c>
      <c r="C24" s="298" t="s">
        <v>855</v>
      </c>
      <c r="D24" s="298" t="s">
        <v>833</v>
      </c>
      <c r="E24" s="299">
        <v>40</v>
      </c>
    </row>
    <row r="25" spans="1:5" ht="12">
      <c r="A25" s="497"/>
      <c r="B25" s="304" t="s">
        <v>856</v>
      </c>
      <c r="C25" s="298" t="s">
        <v>820</v>
      </c>
      <c r="D25" s="298" t="s">
        <v>857</v>
      </c>
      <c r="E25" s="299">
        <v>40</v>
      </c>
    </row>
    <row r="26" spans="1:5" ht="12.5" thickBot="1">
      <c r="A26" s="498"/>
      <c r="B26" s="305" t="s">
        <v>858</v>
      </c>
      <c r="C26" s="301" t="s">
        <v>847</v>
      </c>
      <c r="D26" s="301" t="s">
        <v>859</v>
      </c>
      <c r="E26" s="302">
        <v>40</v>
      </c>
    </row>
    <row r="27" spans="1:5" ht="12">
      <c r="A27" s="496" t="s">
        <v>860</v>
      </c>
      <c r="B27" s="306" t="s">
        <v>861</v>
      </c>
      <c r="C27" s="295" t="s">
        <v>862</v>
      </c>
      <c r="D27" s="295" t="s">
        <v>863</v>
      </c>
      <c r="E27" s="296">
        <v>10</v>
      </c>
    </row>
    <row r="28" spans="1:5" ht="12">
      <c r="A28" s="497"/>
      <c r="B28" s="307" t="s">
        <v>864</v>
      </c>
      <c r="C28" s="298" t="s">
        <v>865</v>
      </c>
      <c r="D28" s="298" t="s">
        <v>859</v>
      </c>
      <c r="E28" s="299">
        <v>10</v>
      </c>
    </row>
    <row r="29" spans="1:5" ht="24.5" thickBot="1">
      <c r="A29" s="498"/>
      <c r="B29" s="308" t="s">
        <v>866</v>
      </c>
      <c r="C29" s="298" t="s">
        <v>867</v>
      </c>
      <c r="D29" s="298" t="s">
        <v>868</v>
      </c>
      <c r="E29" s="299">
        <v>10</v>
      </c>
    </row>
    <row r="30" spans="1:5" ht="24">
      <c r="A30" s="488" t="s">
        <v>869</v>
      </c>
      <c r="B30" s="309" t="s">
        <v>870</v>
      </c>
      <c r="C30" s="295" t="s">
        <v>871</v>
      </c>
      <c r="D30" s="295" t="s">
        <v>872</v>
      </c>
      <c r="E30" s="296">
        <v>4</v>
      </c>
    </row>
    <row r="31" spans="1:5" ht="24">
      <c r="A31" s="488"/>
      <c r="B31" s="310" t="s">
        <v>810</v>
      </c>
      <c r="C31" s="298" t="s">
        <v>873</v>
      </c>
      <c r="D31" s="298" t="s">
        <v>874</v>
      </c>
      <c r="E31" s="299">
        <v>4</v>
      </c>
    </row>
    <row r="32" spans="1:5" ht="24">
      <c r="A32" s="488"/>
      <c r="B32" s="310" t="s">
        <v>875</v>
      </c>
      <c r="C32" s="298" t="s">
        <v>876</v>
      </c>
      <c r="D32" s="298" t="s">
        <v>877</v>
      </c>
      <c r="E32" s="299">
        <v>4</v>
      </c>
    </row>
    <row r="33" spans="1:5" ht="24">
      <c r="A33" s="488"/>
      <c r="B33" s="310" t="s">
        <v>878</v>
      </c>
      <c r="C33" s="298" t="s">
        <v>871</v>
      </c>
      <c r="D33" s="298" t="s">
        <v>879</v>
      </c>
      <c r="E33" s="299">
        <v>4</v>
      </c>
    </row>
    <row r="34" spans="1:5" ht="12">
      <c r="A34" s="488"/>
      <c r="B34" s="310" t="s">
        <v>880</v>
      </c>
      <c r="C34" s="298" t="s">
        <v>881</v>
      </c>
      <c r="D34" s="298" t="s">
        <v>882</v>
      </c>
      <c r="E34" s="299">
        <v>4</v>
      </c>
    </row>
    <row r="35" spans="1:5" ht="36">
      <c r="A35" s="488"/>
      <c r="B35" s="310" t="s">
        <v>883</v>
      </c>
      <c r="C35" s="298" t="s">
        <v>884</v>
      </c>
      <c r="D35" s="298" t="s">
        <v>885</v>
      </c>
      <c r="E35" s="299">
        <v>1</v>
      </c>
    </row>
    <row r="36" spans="1:5" ht="48">
      <c r="A36" s="488"/>
      <c r="B36" s="311" t="s">
        <v>886</v>
      </c>
      <c r="C36" s="298" t="s">
        <v>887</v>
      </c>
      <c r="D36" s="298" t="s">
        <v>888</v>
      </c>
      <c r="E36" s="312">
        <v>1</v>
      </c>
    </row>
    <row r="37" spans="1:5" ht="24.5" thickBot="1">
      <c r="A37" s="489"/>
      <c r="B37" s="313" t="s">
        <v>866</v>
      </c>
      <c r="C37" s="314" t="s">
        <v>889</v>
      </c>
      <c r="D37" s="314" t="s">
        <v>890</v>
      </c>
      <c r="E37" s="315">
        <v>1</v>
      </c>
    </row>
    <row r="38" spans="1:5" ht="12" thickTop="1"/>
  </sheetData>
  <mergeCells count="6">
    <mergeCell ref="A30:A37"/>
    <mergeCell ref="A1:A3"/>
    <mergeCell ref="F3:G3"/>
    <mergeCell ref="A6:A16"/>
    <mergeCell ref="A17:A26"/>
    <mergeCell ref="A27:A29"/>
  </mergeCells>
  <hyperlinks>
    <hyperlink ref="A1" location="Toelichting!A1" display="Terug naar het tabblad Toelichting" xr:uid="{ED3F46E2-B84B-4724-860B-9529F3D9B34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B03BF-AD10-4ED7-9BD4-1AC2A07C8020}">
  <dimension ref="A1:H43"/>
  <sheetViews>
    <sheetView showGridLines="0" topLeftCell="C1" workbookViewId="0">
      <selection activeCell="F4" sqref="F4"/>
    </sheetView>
  </sheetViews>
  <sheetFormatPr defaultColWidth="8.90625" defaultRowHeight="11.5"/>
  <cols>
    <col min="1" max="1" width="16.90625" customWidth="1"/>
    <col min="2" max="2" width="50.7265625" customWidth="1"/>
    <col min="3" max="3" width="35.7265625" customWidth="1"/>
    <col min="4" max="4" width="50.7265625" customWidth="1"/>
    <col min="5" max="5" width="16.90625" style="290" customWidth="1"/>
    <col min="6" max="6" width="16.90625" customWidth="1"/>
    <col min="7" max="7" width="19.08984375" customWidth="1"/>
    <col min="8" max="8" width="12.453125" customWidth="1"/>
  </cols>
  <sheetData>
    <row r="1" spans="1:8" ht="19" thickBot="1">
      <c r="A1" s="490" t="s">
        <v>38</v>
      </c>
      <c r="B1" s="316" t="s">
        <v>797</v>
      </c>
      <c r="C1" s="395" t="s">
        <v>798</v>
      </c>
      <c r="E1" s="317" t="s">
        <v>891</v>
      </c>
      <c r="F1" s="317" t="s">
        <v>892</v>
      </c>
    </row>
    <row r="2" spans="1:8" ht="19" thickBot="1">
      <c r="A2" s="491"/>
      <c r="B2" s="318" t="s">
        <v>801</v>
      </c>
      <c r="C2" s="398">
        <v>2</v>
      </c>
      <c r="D2" s="319" t="s">
        <v>799</v>
      </c>
      <c r="E2" s="282">
        <v>0</v>
      </c>
      <c r="F2" s="282">
        <v>0</v>
      </c>
      <c r="G2" s="284" t="s">
        <v>800</v>
      </c>
      <c r="H2" s="320">
        <f>(E2+F2)/2</f>
        <v>0</v>
      </c>
    </row>
    <row r="3" spans="1:8" ht="19" thickBot="1">
      <c r="A3" s="492"/>
      <c r="B3" s="321" t="s">
        <v>803</v>
      </c>
      <c r="C3" s="399" t="s">
        <v>893</v>
      </c>
      <c r="D3" s="319" t="s">
        <v>799</v>
      </c>
      <c r="E3" s="282">
        <v>0</v>
      </c>
      <c r="F3" s="468" t="s">
        <v>1225</v>
      </c>
      <c r="G3" s="284" t="s">
        <v>802</v>
      </c>
      <c r="H3" s="320" t="e">
        <f>(E3+F3)/2</f>
        <v>#VALUE!</v>
      </c>
    </row>
    <row r="4" spans="1:8" ht="15" thickBot="1">
      <c r="B4" s="289"/>
      <c r="C4" s="289"/>
    </row>
    <row r="5" spans="1:8" ht="15" thickBot="1">
      <c r="B5" s="289"/>
      <c r="C5" s="289"/>
      <c r="E5" s="501" t="s">
        <v>800</v>
      </c>
      <c r="F5" s="502"/>
      <c r="G5" s="499" t="s">
        <v>802</v>
      </c>
      <c r="H5" s="500"/>
    </row>
    <row r="6" spans="1:8" ht="65.5" thickBot="1">
      <c r="A6" s="142"/>
      <c r="B6" s="322" t="s">
        <v>805</v>
      </c>
      <c r="C6" s="323" t="s">
        <v>806</v>
      </c>
      <c r="D6" s="323" t="s">
        <v>807</v>
      </c>
      <c r="E6" s="324" t="s">
        <v>894</v>
      </c>
      <c r="F6" s="324" t="s">
        <v>895</v>
      </c>
      <c r="G6" s="324" t="s">
        <v>1222</v>
      </c>
      <c r="H6" s="324" t="s">
        <v>1221</v>
      </c>
    </row>
    <row r="7" spans="1:8" ht="12">
      <c r="A7" s="506" t="s">
        <v>809</v>
      </c>
      <c r="B7" s="325" t="s">
        <v>822</v>
      </c>
      <c r="C7" s="295" t="s">
        <v>823</v>
      </c>
      <c r="D7" s="295" t="s">
        <v>824</v>
      </c>
      <c r="E7" s="326">
        <v>120</v>
      </c>
      <c r="F7" s="326">
        <v>200</v>
      </c>
      <c r="G7" s="326">
        <v>120</v>
      </c>
      <c r="H7" s="326">
        <v>120</v>
      </c>
    </row>
    <row r="8" spans="1:8" ht="24">
      <c r="A8" s="507"/>
      <c r="B8" s="327" t="s">
        <v>825</v>
      </c>
      <c r="C8" s="298" t="s">
        <v>820</v>
      </c>
      <c r="D8" s="298" t="s">
        <v>826</v>
      </c>
      <c r="E8" s="312">
        <v>120</v>
      </c>
      <c r="F8" s="312">
        <v>200</v>
      </c>
      <c r="G8" s="312">
        <v>120</v>
      </c>
      <c r="H8" s="312">
        <v>120</v>
      </c>
    </row>
    <row r="9" spans="1:8" ht="12">
      <c r="A9" s="507"/>
      <c r="B9" s="328" t="s">
        <v>829</v>
      </c>
      <c r="C9" s="298" t="s">
        <v>820</v>
      </c>
      <c r="D9" s="298" t="s">
        <v>830</v>
      </c>
      <c r="E9" s="312">
        <v>120</v>
      </c>
      <c r="F9" s="312">
        <v>200</v>
      </c>
      <c r="G9" s="312">
        <v>120</v>
      </c>
      <c r="H9" s="312">
        <v>120</v>
      </c>
    </row>
    <row r="10" spans="1:8" ht="12">
      <c r="A10" s="507"/>
      <c r="B10" s="328" t="s">
        <v>896</v>
      </c>
      <c r="C10" s="298" t="s">
        <v>832</v>
      </c>
      <c r="D10" s="298" t="s">
        <v>833</v>
      </c>
      <c r="E10" s="312">
        <v>120</v>
      </c>
      <c r="F10" s="312">
        <v>200</v>
      </c>
      <c r="G10" s="312">
        <v>200</v>
      </c>
      <c r="H10" s="312">
        <v>200</v>
      </c>
    </row>
    <row r="11" spans="1:8" ht="24">
      <c r="A11" s="507"/>
      <c r="B11" s="328" t="s">
        <v>831</v>
      </c>
      <c r="C11" s="298" t="s">
        <v>832</v>
      </c>
      <c r="D11" s="298" t="s">
        <v>833</v>
      </c>
      <c r="E11" s="312">
        <v>120</v>
      </c>
      <c r="F11" s="312">
        <v>200</v>
      </c>
      <c r="G11" s="312">
        <v>200</v>
      </c>
      <c r="H11" s="312">
        <v>200</v>
      </c>
    </row>
    <row r="12" spans="1:8" ht="24">
      <c r="A12" s="507"/>
      <c r="B12" s="328" t="s">
        <v>835</v>
      </c>
      <c r="C12" s="298" t="s">
        <v>897</v>
      </c>
      <c r="D12" s="298" t="s">
        <v>837</v>
      </c>
      <c r="E12" s="312">
        <v>120</v>
      </c>
      <c r="F12" s="312">
        <v>200</v>
      </c>
      <c r="G12" s="312">
        <v>200</v>
      </c>
      <c r="H12" s="312">
        <v>200</v>
      </c>
    </row>
    <row r="13" spans="1:8" ht="12">
      <c r="A13" s="507"/>
      <c r="B13" s="328" t="s">
        <v>1201</v>
      </c>
      <c r="C13" s="298" t="s">
        <v>817</v>
      </c>
      <c r="D13" s="298" t="s">
        <v>818</v>
      </c>
      <c r="E13" s="312">
        <v>120</v>
      </c>
      <c r="F13" s="312">
        <v>200</v>
      </c>
      <c r="G13" s="312">
        <v>120</v>
      </c>
      <c r="H13" s="312">
        <v>120</v>
      </c>
    </row>
    <row r="14" spans="1:8" ht="12">
      <c r="A14" s="507"/>
      <c r="B14" s="328" t="s">
        <v>819</v>
      </c>
      <c r="C14" s="298" t="s">
        <v>820</v>
      </c>
      <c r="D14" s="298" t="s">
        <v>821</v>
      </c>
      <c r="E14" s="312">
        <v>120</v>
      </c>
      <c r="F14" s="312">
        <v>200</v>
      </c>
      <c r="G14" s="312">
        <v>120</v>
      </c>
      <c r="H14" s="312">
        <v>120</v>
      </c>
    </row>
    <row r="15" spans="1:8" ht="12">
      <c r="A15" s="507"/>
      <c r="B15" s="328" t="s">
        <v>810</v>
      </c>
      <c r="C15" s="298" t="s">
        <v>811</v>
      </c>
      <c r="D15" s="298" t="s">
        <v>812</v>
      </c>
      <c r="E15" s="312">
        <v>200</v>
      </c>
      <c r="F15" s="312">
        <v>200</v>
      </c>
      <c r="G15" s="312">
        <v>200</v>
      </c>
      <c r="H15" s="312">
        <v>200</v>
      </c>
    </row>
    <row r="16" spans="1:8" ht="24">
      <c r="A16" s="507"/>
      <c r="B16" s="328" t="s">
        <v>813</v>
      </c>
      <c r="C16" s="298" t="s">
        <v>814</v>
      </c>
      <c r="D16" s="298" t="s">
        <v>815</v>
      </c>
      <c r="E16" s="312">
        <v>200</v>
      </c>
      <c r="F16" s="312">
        <v>200</v>
      </c>
      <c r="G16" s="312">
        <v>200</v>
      </c>
      <c r="H16" s="312">
        <v>200</v>
      </c>
    </row>
    <row r="17" spans="1:8" ht="12">
      <c r="A17" s="507"/>
      <c r="B17" s="328" t="s">
        <v>827</v>
      </c>
      <c r="C17" s="298" t="s">
        <v>820</v>
      </c>
      <c r="D17" s="298" t="s">
        <v>828</v>
      </c>
      <c r="E17" s="312">
        <v>120</v>
      </c>
      <c r="F17" s="312">
        <v>200</v>
      </c>
      <c r="G17" s="312">
        <v>120</v>
      </c>
      <c r="H17" s="312">
        <v>120</v>
      </c>
    </row>
    <row r="18" spans="1:8" ht="24.5" thickBot="1">
      <c r="A18" s="508"/>
      <c r="B18" s="329" t="s">
        <v>898</v>
      </c>
      <c r="C18" s="301" t="s">
        <v>899</v>
      </c>
      <c r="D18" s="301" t="s">
        <v>900</v>
      </c>
      <c r="E18" s="330">
        <v>120</v>
      </c>
      <c r="F18" s="330">
        <v>200</v>
      </c>
      <c r="G18" s="330">
        <v>200</v>
      </c>
      <c r="H18" s="330">
        <v>200</v>
      </c>
    </row>
    <row r="19" spans="1:8" ht="12">
      <c r="A19" s="506" t="s">
        <v>838</v>
      </c>
      <c r="B19" s="331" t="s">
        <v>901</v>
      </c>
      <c r="C19" s="295" t="s">
        <v>820</v>
      </c>
      <c r="D19" s="295" t="s">
        <v>840</v>
      </c>
      <c r="E19" s="326">
        <v>40</v>
      </c>
      <c r="F19" s="326">
        <v>40</v>
      </c>
      <c r="G19" s="326">
        <v>40</v>
      </c>
      <c r="H19" s="326">
        <v>40</v>
      </c>
    </row>
    <row r="20" spans="1:8" ht="12">
      <c r="A20" s="507"/>
      <c r="B20" s="332" t="s">
        <v>843</v>
      </c>
      <c r="C20" s="298" t="s">
        <v>844</v>
      </c>
      <c r="D20" s="298" t="s">
        <v>845</v>
      </c>
      <c r="E20" s="312">
        <v>40</v>
      </c>
      <c r="F20" s="312">
        <v>40</v>
      </c>
      <c r="G20" s="312">
        <v>40</v>
      </c>
      <c r="H20" s="312">
        <v>40</v>
      </c>
    </row>
    <row r="21" spans="1:8" ht="12">
      <c r="A21" s="507"/>
      <c r="B21" s="332" t="s">
        <v>846</v>
      </c>
      <c r="C21" s="298" t="s">
        <v>847</v>
      </c>
      <c r="D21" s="298" t="s">
        <v>848</v>
      </c>
      <c r="E21" s="312">
        <v>40</v>
      </c>
      <c r="F21" s="312">
        <v>40</v>
      </c>
      <c r="G21" s="312">
        <v>40</v>
      </c>
      <c r="H21" s="312">
        <v>40</v>
      </c>
    </row>
    <row r="22" spans="1:8" ht="36">
      <c r="A22" s="507"/>
      <c r="B22" s="332" t="s">
        <v>902</v>
      </c>
      <c r="C22" s="298" t="s">
        <v>899</v>
      </c>
      <c r="D22" s="298" t="s">
        <v>903</v>
      </c>
      <c r="E22" s="312">
        <v>40</v>
      </c>
      <c r="F22" s="312">
        <v>40</v>
      </c>
      <c r="G22" s="312">
        <v>40</v>
      </c>
      <c r="H22" s="312">
        <v>40</v>
      </c>
    </row>
    <row r="23" spans="1:8" ht="12">
      <c r="A23" s="507"/>
      <c r="B23" s="332" t="s">
        <v>849</v>
      </c>
      <c r="C23" s="298" t="s">
        <v>850</v>
      </c>
      <c r="D23" s="298" t="s">
        <v>904</v>
      </c>
      <c r="E23" s="312">
        <v>40</v>
      </c>
      <c r="F23" s="312">
        <v>40</v>
      </c>
      <c r="G23" s="312">
        <v>40</v>
      </c>
      <c r="H23" s="312">
        <v>40</v>
      </c>
    </row>
    <row r="24" spans="1:8" ht="12">
      <c r="A24" s="507"/>
      <c r="B24" s="332" t="s">
        <v>852</v>
      </c>
      <c r="C24" s="298" t="s">
        <v>820</v>
      </c>
      <c r="D24" s="298" t="s">
        <v>853</v>
      </c>
      <c r="E24" s="312">
        <v>40</v>
      </c>
      <c r="F24" s="312">
        <v>40</v>
      </c>
      <c r="G24" s="312">
        <v>40</v>
      </c>
      <c r="H24" s="312">
        <v>40</v>
      </c>
    </row>
    <row r="25" spans="1:8" ht="12">
      <c r="A25" s="507"/>
      <c r="B25" s="332" t="s">
        <v>905</v>
      </c>
      <c r="C25" s="298" t="s">
        <v>850</v>
      </c>
      <c r="D25" s="298" t="s">
        <v>854</v>
      </c>
      <c r="E25" s="312">
        <v>40</v>
      </c>
      <c r="F25" s="312">
        <v>40</v>
      </c>
      <c r="G25" s="312">
        <v>40</v>
      </c>
      <c r="H25" s="312">
        <v>40</v>
      </c>
    </row>
    <row r="26" spans="1:8" ht="12">
      <c r="A26" s="507"/>
      <c r="B26" s="332" t="s">
        <v>835</v>
      </c>
      <c r="C26" s="298" t="s">
        <v>855</v>
      </c>
      <c r="D26" s="298" t="s">
        <v>833</v>
      </c>
      <c r="E26" s="312">
        <v>40</v>
      </c>
      <c r="F26" s="312">
        <v>40</v>
      </c>
      <c r="G26" s="312">
        <v>40</v>
      </c>
      <c r="H26" s="312">
        <v>40</v>
      </c>
    </row>
    <row r="27" spans="1:8" ht="12">
      <c r="A27" s="507"/>
      <c r="B27" s="332" t="s">
        <v>856</v>
      </c>
      <c r="C27" s="298" t="s">
        <v>820</v>
      </c>
      <c r="D27" s="298" t="s">
        <v>857</v>
      </c>
      <c r="E27" s="312">
        <v>40</v>
      </c>
      <c r="F27" s="312">
        <v>40</v>
      </c>
      <c r="G27" s="312">
        <v>40</v>
      </c>
      <c r="H27" s="312">
        <v>40</v>
      </c>
    </row>
    <row r="28" spans="1:8" ht="12.5" thickBot="1">
      <c r="A28" s="508"/>
      <c r="B28" s="333" t="s">
        <v>858</v>
      </c>
      <c r="C28" s="301" t="s">
        <v>847</v>
      </c>
      <c r="D28" s="301" t="s">
        <v>859</v>
      </c>
      <c r="E28" s="330">
        <v>40</v>
      </c>
      <c r="F28" s="330">
        <v>40</v>
      </c>
      <c r="G28" s="330">
        <v>40</v>
      </c>
      <c r="H28" s="330">
        <v>40</v>
      </c>
    </row>
    <row r="29" spans="1:8" ht="12">
      <c r="A29" s="506" t="s">
        <v>860</v>
      </c>
      <c r="B29" s="334" t="s">
        <v>861</v>
      </c>
      <c r="C29" s="295" t="s">
        <v>862</v>
      </c>
      <c r="D29" s="295" t="s">
        <v>863</v>
      </c>
      <c r="E29" s="326">
        <v>10</v>
      </c>
      <c r="F29" s="326">
        <v>10</v>
      </c>
      <c r="G29" s="326">
        <v>10</v>
      </c>
      <c r="H29" s="326">
        <v>10</v>
      </c>
    </row>
    <row r="30" spans="1:8" ht="12">
      <c r="A30" s="507"/>
      <c r="B30" s="335" t="s">
        <v>864</v>
      </c>
      <c r="C30" s="298" t="s">
        <v>865</v>
      </c>
      <c r="D30" s="298" t="s">
        <v>859</v>
      </c>
      <c r="E30" s="312">
        <v>10</v>
      </c>
      <c r="F30" s="312">
        <v>10</v>
      </c>
      <c r="G30" s="312">
        <v>10</v>
      </c>
      <c r="H30" s="312">
        <v>10</v>
      </c>
    </row>
    <row r="31" spans="1:8" ht="24.5" thickBot="1">
      <c r="A31" s="508"/>
      <c r="B31" s="336" t="s">
        <v>866</v>
      </c>
      <c r="C31" s="301" t="s">
        <v>867</v>
      </c>
      <c r="D31" s="301" t="s">
        <v>868</v>
      </c>
      <c r="E31" s="330">
        <v>10</v>
      </c>
      <c r="F31" s="330">
        <v>10</v>
      </c>
      <c r="G31" s="330">
        <v>10</v>
      </c>
      <c r="H31" s="330">
        <v>10</v>
      </c>
    </row>
    <row r="32" spans="1:8" ht="24">
      <c r="A32" s="506" t="s">
        <v>869</v>
      </c>
      <c r="B32" s="337" t="s">
        <v>870</v>
      </c>
      <c r="C32" s="295" t="s">
        <v>871</v>
      </c>
      <c r="D32" s="295" t="s">
        <v>1202</v>
      </c>
      <c r="E32" s="326">
        <v>4</v>
      </c>
      <c r="F32" s="326">
        <v>4</v>
      </c>
      <c r="G32" s="326">
        <v>4</v>
      </c>
      <c r="H32" s="326">
        <v>4</v>
      </c>
    </row>
    <row r="33" spans="1:8" ht="24">
      <c r="A33" s="507"/>
      <c r="B33" s="311" t="s">
        <v>810</v>
      </c>
      <c r="C33" s="298" t="s">
        <v>873</v>
      </c>
      <c r="D33" s="298" t="s">
        <v>874</v>
      </c>
      <c r="E33" s="312">
        <v>4</v>
      </c>
      <c r="F33" s="312">
        <v>4</v>
      </c>
      <c r="G33" s="312">
        <v>4</v>
      </c>
      <c r="H33" s="312">
        <v>4</v>
      </c>
    </row>
    <row r="34" spans="1:8" ht="24">
      <c r="A34" s="507"/>
      <c r="B34" s="311" t="s">
        <v>875</v>
      </c>
      <c r="C34" s="298" t="s">
        <v>876</v>
      </c>
      <c r="D34" s="298" t="s">
        <v>877</v>
      </c>
      <c r="E34" s="312">
        <v>4</v>
      </c>
      <c r="F34" s="312">
        <v>4</v>
      </c>
      <c r="G34" s="312">
        <v>4</v>
      </c>
      <c r="H34" s="312">
        <v>4</v>
      </c>
    </row>
    <row r="35" spans="1:8" ht="24">
      <c r="A35" s="507"/>
      <c r="B35" s="311" t="s">
        <v>878</v>
      </c>
      <c r="C35" s="298" t="s">
        <v>899</v>
      </c>
      <c r="D35" s="298" t="s">
        <v>879</v>
      </c>
      <c r="E35" s="312">
        <v>4</v>
      </c>
      <c r="F35" s="312">
        <v>4</v>
      </c>
      <c r="G35" s="312">
        <v>4</v>
      </c>
      <c r="H35" s="312">
        <v>4</v>
      </c>
    </row>
    <row r="36" spans="1:8" ht="24">
      <c r="A36" s="507"/>
      <c r="B36" s="311" t="s">
        <v>866</v>
      </c>
      <c r="C36" s="298" t="s">
        <v>899</v>
      </c>
      <c r="D36" s="298" t="s">
        <v>890</v>
      </c>
      <c r="E36" s="312">
        <v>4</v>
      </c>
      <c r="F36" s="312">
        <v>4</v>
      </c>
      <c r="G36" s="312">
        <v>4</v>
      </c>
      <c r="H36" s="312">
        <v>4</v>
      </c>
    </row>
    <row r="37" spans="1:8" ht="12">
      <c r="A37" s="507"/>
      <c r="B37" s="311" t="s">
        <v>880</v>
      </c>
      <c r="C37" s="298" t="s">
        <v>881</v>
      </c>
      <c r="D37" s="298" t="s">
        <v>882</v>
      </c>
      <c r="E37" s="312">
        <v>4</v>
      </c>
      <c r="F37" s="312">
        <v>4</v>
      </c>
      <c r="G37" s="312">
        <v>4</v>
      </c>
      <c r="H37" s="312">
        <v>4</v>
      </c>
    </row>
    <row r="38" spans="1:8" ht="24">
      <c r="A38" s="507"/>
      <c r="B38" s="311" t="s">
        <v>906</v>
      </c>
      <c r="C38" s="298" t="s">
        <v>907</v>
      </c>
      <c r="D38" s="298" t="s">
        <v>908</v>
      </c>
      <c r="E38" s="312">
        <v>4</v>
      </c>
      <c r="F38" s="312">
        <v>4</v>
      </c>
      <c r="G38" s="312">
        <v>4</v>
      </c>
      <c r="H38" s="312">
        <v>4</v>
      </c>
    </row>
    <row r="39" spans="1:8" ht="48">
      <c r="A39" s="507"/>
      <c r="B39" s="311" t="s">
        <v>886</v>
      </c>
      <c r="C39" s="298" t="s">
        <v>887</v>
      </c>
      <c r="D39" s="298" t="s">
        <v>888</v>
      </c>
      <c r="E39" s="312">
        <v>1</v>
      </c>
      <c r="F39" s="312">
        <v>1</v>
      </c>
      <c r="G39" s="312">
        <v>1</v>
      </c>
      <c r="H39" s="312">
        <v>1</v>
      </c>
    </row>
    <row r="40" spans="1:8" ht="36.5" thickBot="1">
      <c r="A40" s="508"/>
      <c r="B40" s="338" t="s">
        <v>883</v>
      </c>
      <c r="C40" s="301" t="s">
        <v>884</v>
      </c>
      <c r="D40" s="301" t="s">
        <v>885</v>
      </c>
      <c r="E40" s="330">
        <v>1</v>
      </c>
      <c r="F40" s="330">
        <v>1</v>
      </c>
      <c r="G40" s="330">
        <v>1</v>
      </c>
      <c r="H40" s="330">
        <v>1</v>
      </c>
    </row>
    <row r="42" spans="1:8" ht="12" thickBot="1"/>
    <row r="43" spans="1:8">
      <c r="A43" s="503" t="s">
        <v>909</v>
      </c>
      <c r="B43" s="504"/>
      <c r="C43" s="505"/>
    </row>
  </sheetData>
  <protectedRanges>
    <protectedRange password="CC64" sqref="A43:D43" name="Bereik1_3"/>
  </protectedRanges>
  <mergeCells count="8">
    <mergeCell ref="G5:H5"/>
    <mergeCell ref="E5:F5"/>
    <mergeCell ref="A43:C43"/>
    <mergeCell ref="A1:A3"/>
    <mergeCell ref="A7:A18"/>
    <mergeCell ref="A19:A28"/>
    <mergeCell ref="A29:A31"/>
    <mergeCell ref="A32:A40"/>
  </mergeCells>
  <hyperlinks>
    <hyperlink ref="A1" location="Toelichting!A1" display="Terug naar het tabblad Toelichting" xr:uid="{B680A0F7-19E4-47F7-931A-C829C6202E84}"/>
  </hyperlink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5A56D-9658-4E3F-9D80-8500702FC090}">
  <dimension ref="A1:G35"/>
  <sheetViews>
    <sheetView showGridLines="0" topLeftCell="A16" workbookViewId="0">
      <selection activeCell="B37" sqref="B37"/>
    </sheetView>
  </sheetViews>
  <sheetFormatPr defaultColWidth="8.90625" defaultRowHeight="11.5"/>
  <cols>
    <col min="1" max="1" width="16.90625" customWidth="1"/>
    <col min="2" max="2" width="50.7265625" customWidth="1"/>
    <col min="3" max="3" width="35.7265625" customWidth="1"/>
    <col min="4" max="4" width="50.7265625" customWidth="1"/>
    <col min="5" max="5" width="16.7265625" customWidth="1"/>
    <col min="7" max="7" width="11.453125" customWidth="1"/>
  </cols>
  <sheetData>
    <row r="1" spans="1:7" ht="19" thickBot="1">
      <c r="A1" s="490" t="s">
        <v>38</v>
      </c>
      <c r="B1" s="280" t="s">
        <v>797</v>
      </c>
      <c r="C1" s="395" t="s">
        <v>798</v>
      </c>
      <c r="D1" s="283" t="s">
        <v>799</v>
      </c>
      <c r="E1" s="282">
        <v>0</v>
      </c>
      <c r="F1" s="283" t="s">
        <v>800</v>
      </c>
      <c r="G1" s="284"/>
    </row>
    <row r="2" spans="1:7" ht="19" thickBot="1">
      <c r="A2" s="491"/>
      <c r="B2" s="285" t="s">
        <v>801</v>
      </c>
      <c r="C2" s="396">
        <v>3</v>
      </c>
      <c r="D2" s="283" t="s">
        <v>799</v>
      </c>
      <c r="E2" s="282">
        <v>0</v>
      </c>
      <c r="F2" s="283" t="s">
        <v>802</v>
      </c>
      <c r="G2" s="284"/>
    </row>
    <row r="3" spans="1:7" ht="19" thickBot="1">
      <c r="A3" s="492"/>
      <c r="B3" s="286" t="s">
        <v>803</v>
      </c>
      <c r="C3" s="397" t="s">
        <v>910</v>
      </c>
    </row>
    <row r="4" spans="1:7" ht="12" thickBot="1"/>
    <row r="5" spans="1:7" ht="26.5" thickBot="1">
      <c r="A5" s="142"/>
      <c r="B5" s="339" t="s">
        <v>805</v>
      </c>
      <c r="C5" s="340" t="s">
        <v>806</v>
      </c>
      <c r="D5" s="340" t="s">
        <v>807</v>
      </c>
      <c r="E5" s="341" t="s">
        <v>808</v>
      </c>
    </row>
    <row r="6" spans="1:7" ht="12">
      <c r="A6" s="496" t="s">
        <v>809</v>
      </c>
      <c r="B6" s="325" t="s">
        <v>810</v>
      </c>
      <c r="C6" s="295" t="s">
        <v>811</v>
      </c>
      <c r="D6" s="295" t="s">
        <v>812</v>
      </c>
      <c r="E6" s="326">
        <v>120</v>
      </c>
    </row>
    <row r="7" spans="1:7" ht="24">
      <c r="A7" s="497"/>
      <c r="B7" s="328" t="s">
        <v>813</v>
      </c>
      <c r="C7" s="298" t="s">
        <v>814</v>
      </c>
      <c r="D7" s="298" t="s">
        <v>815</v>
      </c>
      <c r="E7" s="312">
        <v>120</v>
      </c>
    </row>
    <row r="8" spans="1:7" ht="12">
      <c r="A8" s="497"/>
      <c r="B8" s="328" t="s">
        <v>816</v>
      </c>
      <c r="C8" s="298" t="s">
        <v>817</v>
      </c>
      <c r="D8" s="298" t="s">
        <v>818</v>
      </c>
      <c r="E8" s="312">
        <v>120</v>
      </c>
    </row>
    <row r="9" spans="1:7" ht="12">
      <c r="A9" s="497"/>
      <c r="B9" s="328" t="s">
        <v>819</v>
      </c>
      <c r="C9" s="298" t="s">
        <v>820</v>
      </c>
      <c r="D9" s="298" t="s">
        <v>821</v>
      </c>
      <c r="E9" s="312">
        <v>120</v>
      </c>
    </row>
    <row r="10" spans="1:7" ht="12">
      <c r="A10" s="497"/>
      <c r="B10" s="328" t="s">
        <v>822</v>
      </c>
      <c r="C10" s="298" t="s">
        <v>823</v>
      </c>
      <c r="D10" s="298" t="s">
        <v>824</v>
      </c>
      <c r="E10" s="312">
        <v>120</v>
      </c>
    </row>
    <row r="11" spans="1:7" ht="36">
      <c r="A11" s="497"/>
      <c r="B11" s="328" t="s">
        <v>825</v>
      </c>
      <c r="C11" s="298" t="s">
        <v>820</v>
      </c>
      <c r="D11" s="298" t="s">
        <v>911</v>
      </c>
      <c r="E11" s="312">
        <v>120</v>
      </c>
    </row>
    <row r="12" spans="1:7" ht="12">
      <c r="A12" s="497"/>
      <c r="B12" s="328" t="s">
        <v>827</v>
      </c>
      <c r="C12" s="298" t="s">
        <v>820</v>
      </c>
      <c r="D12" s="298" t="s">
        <v>828</v>
      </c>
      <c r="E12" s="312">
        <v>120</v>
      </c>
    </row>
    <row r="13" spans="1:7" ht="12">
      <c r="A13" s="497"/>
      <c r="B13" s="328" t="s">
        <v>849</v>
      </c>
      <c r="C13" s="298" t="s">
        <v>850</v>
      </c>
      <c r="D13" s="298" t="s">
        <v>904</v>
      </c>
      <c r="E13" s="312">
        <v>120</v>
      </c>
    </row>
    <row r="14" spans="1:7" ht="12">
      <c r="A14" s="497"/>
      <c r="B14" s="328" t="s">
        <v>912</v>
      </c>
      <c r="C14" s="298" t="s">
        <v>817</v>
      </c>
      <c r="D14" s="298" t="s">
        <v>913</v>
      </c>
      <c r="E14" s="312">
        <v>120</v>
      </c>
    </row>
    <row r="15" spans="1:7" ht="12">
      <c r="A15" s="497"/>
      <c r="B15" s="328" t="s">
        <v>829</v>
      </c>
      <c r="C15" s="298" t="s">
        <v>820</v>
      </c>
      <c r="D15" s="298" t="s">
        <v>830</v>
      </c>
      <c r="E15" s="312">
        <v>120</v>
      </c>
    </row>
    <row r="16" spans="1:7" ht="12">
      <c r="A16" s="497"/>
      <c r="B16" s="328" t="s">
        <v>905</v>
      </c>
      <c r="C16" s="298" t="s">
        <v>850</v>
      </c>
      <c r="D16" s="298" t="s">
        <v>854</v>
      </c>
      <c r="E16" s="312">
        <v>200</v>
      </c>
    </row>
    <row r="17" spans="1:5" ht="12">
      <c r="A17" s="497"/>
      <c r="B17" s="328" t="s">
        <v>835</v>
      </c>
      <c r="C17" s="298" t="s">
        <v>855</v>
      </c>
      <c r="D17" s="298" t="s">
        <v>833</v>
      </c>
      <c r="E17" s="312">
        <v>200</v>
      </c>
    </row>
    <row r="18" spans="1:5" ht="24.5" thickBot="1">
      <c r="A18" s="498"/>
      <c r="B18" s="329" t="s">
        <v>914</v>
      </c>
      <c r="C18" s="301" t="s">
        <v>899</v>
      </c>
      <c r="D18" s="301" t="s">
        <v>900</v>
      </c>
      <c r="E18" s="330">
        <v>200</v>
      </c>
    </row>
    <row r="19" spans="1:5" ht="12">
      <c r="A19" s="496" t="s">
        <v>1203</v>
      </c>
      <c r="B19" s="332" t="s">
        <v>841</v>
      </c>
      <c r="C19" s="298" t="s">
        <v>820</v>
      </c>
      <c r="D19" s="298" t="s">
        <v>842</v>
      </c>
      <c r="E19" s="312">
        <v>40</v>
      </c>
    </row>
    <row r="20" spans="1:5" ht="12">
      <c r="A20" s="497"/>
      <c r="B20" s="332" t="s">
        <v>843</v>
      </c>
      <c r="C20" s="298" t="s">
        <v>844</v>
      </c>
      <c r="D20" s="298" t="s">
        <v>845</v>
      </c>
      <c r="E20" s="312">
        <v>40</v>
      </c>
    </row>
    <row r="21" spans="1:5" ht="12">
      <c r="A21" s="497"/>
      <c r="B21" s="332" t="s">
        <v>846</v>
      </c>
      <c r="C21" s="298" t="s">
        <v>847</v>
      </c>
      <c r="D21" s="298" t="s">
        <v>848</v>
      </c>
      <c r="E21" s="312">
        <v>40</v>
      </c>
    </row>
    <row r="22" spans="1:5" ht="12">
      <c r="A22" s="497"/>
      <c r="B22" s="332" t="s">
        <v>849</v>
      </c>
      <c r="C22" s="298" t="s">
        <v>867</v>
      </c>
      <c r="D22" s="298" t="s">
        <v>868</v>
      </c>
      <c r="E22" s="312">
        <v>40</v>
      </c>
    </row>
    <row r="23" spans="1:5" ht="12">
      <c r="A23" s="497"/>
      <c r="B23" s="332" t="s">
        <v>852</v>
      </c>
      <c r="C23" s="298" t="s">
        <v>820</v>
      </c>
      <c r="D23" s="298" t="s">
        <v>853</v>
      </c>
      <c r="E23" s="312">
        <v>40</v>
      </c>
    </row>
    <row r="24" spans="1:5" ht="12">
      <c r="A24" s="497"/>
      <c r="B24" s="332" t="s">
        <v>856</v>
      </c>
      <c r="C24" s="298" t="s">
        <v>820</v>
      </c>
      <c r="D24" s="298" t="s">
        <v>857</v>
      </c>
      <c r="E24" s="312">
        <v>40</v>
      </c>
    </row>
    <row r="25" spans="1:5" ht="12.5" thickBot="1">
      <c r="A25" s="498"/>
      <c r="B25" s="333" t="s">
        <v>858</v>
      </c>
      <c r="C25" s="301" t="s">
        <v>847</v>
      </c>
      <c r="D25" s="301" t="s">
        <v>859</v>
      </c>
      <c r="E25" s="330">
        <v>40</v>
      </c>
    </row>
    <row r="26" spans="1:5" ht="24">
      <c r="A26" s="496" t="s">
        <v>860</v>
      </c>
      <c r="B26" s="334" t="s">
        <v>810</v>
      </c>
      <c r="C26" s="295" t="s">
        <v>873</v>
      </c>
      <c r="D26" s="295" t="s">
        <v>874</v>
      </c>
      <c r="E26" s="326">
        <v>10</v>
      </c>
    </row>
    <row r="27" spans="1:5" ht="12">
      <c r="A27" s="497"/>
      <c r="B27" s="335" t="s">
        <v>861</v>
      </c>
      <c r="C27" s="298" t="s">
        <v>862</v>
      </c>
      <c r="D27" s="298" t="s">
        <v>863</v>
      </c>
      <c r="E27" s="312">
        <v>10</v>
      </c>
    </row>
    <row r="28" spans="1:5" ht="12">
      <c r="A28" s="497"/>
      <c r="B28" s="335" t="s">
        <v>916</v>
      </c>
      <c r="C28" s="298" t="s">
        <v>917</v>
      </c>
      <c r="D28" s="298" t="s">
        <v>918</v>
      </c>
      <c r="E28" s="312">
        <v>10</v>
      </c>
    </row>
    <row r="29" spans="1:5" ht="12.5" thickBot="1">
      <c r="A29" s="498"/>
      <c r="B29" s="336" t="s">
        <v>919</v>
      </c>
      <c r="C29" s="301" t="s">
        <v>889</v>
      </c>
      <c r="D29" s="301" t="s">
        <v>920</v>
      </c>
      <c r="E29" s="330">
        <v>10</v>
      </c>
    </row>
    <row r="30" spans="1:5" ht="24">
      <c r="A30" s="496" t="s">
        <v>921</v>
      </c>
      <c r="B30" s="337" t="s">
        <v>870</v>
      </c>
      <c r="C30" s="295" t="s">
        <v>871</v>
      </c>
      <c r="D30" s="295" t="s">
        <v>872</v>
      </c>
      <c r="E30" s="326">
        <v>4</v>
      </c>
    </row>
    <row r="31" spans="1:5" ht="24">
      <c r="A31" s="497"/>
      <c r="B31" s="311" t="s">
        <v>875</v>
      </c>
      <c r="C31" s="298" t="s">
        <v>876</v>
      </c>
      <c r="D31" s="298" t="s">
        <v>877</v>
      </c>
      <c r="E31" s="312">
        <v>4</v>
      </c>
    </row>
    <row r="32" spans="1:5" ht="24">
      <c r="A32" s="497"/>
      <c r="B32" s="311" t="s">
        <v>922</v>
      </c>
      <c r="C32" s="298" t="s">
        <v>871</v>
      </c>
      <c r="D32" s="298" t="s">
        <v>923</v>
      </c>
      <c r="E32" s="312">
        <v>1</v>
      </c>
    </row>
    <row r="33" spans="1:5" ht="48">
      <c r="A33" s="497"/>
      <c r="B33" s="311" t="s">
        <v>886</v>
      </c>
      <c r="C33" s="298" t="s">
        <v>887</v>
      </c>
      <c r="D33" s="298" t="s">
        <v>888</v>
      </c>
      <c r="E33" s="312">
        <v>1</v>
      </c>
    </row>
    <row r="34" spans="1:5" ht="36">
      <c r="A34" s="497"/>
      <c r="B34" s="311" t="s">
        <v>883</v>
      </c>
      <c r="C34" s="298" t="s">
        <v>884</v>
      </c>
      <c r="D34" s="298" t="s">
        <v>885</v>
      </c>
      <c r="E34" s="312">
        <v>1</v>
      </c>
    </row>
    <row r="35" spans="1:5" ht="12.5" thickBot="1">
      <c r="A35" s="498"/>
      <c r="B35" s="338" t="s">
        <v>912</v>
      </c>
      <c r="C35" s="301" t="s">
        <v>871</v>
      </c>
      <c r="D35" s="301" t="s">
        <v>924</v>
      </c>
      <c r="E35" s="330">
        <v>1</v>
      </c>
    </row>
  </sheetData>
  <mergeCells count="5">
    <mergeCell ref="A1:A3"/>
    <mergeCell ref="A6:A18"/>
    <mergeCell ref="A26:A29"/>
    <mergeCell ref="A30:A35"/>
    <mergeCell ref="A19:A25"/>
  </mergeCells>
  <hyperlinks>
    <hyperlink ref="A1" location="Toelichting!A1" display="Terug naar het tabblad Toelichting" xr:uid="{EFC09B10-3A64-4714-8F82-E75DD6E935E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CC17-F59A-4C75-B5DF-F2C3D062E663}">
  <dimension ref="A1:G40"/>
  <sheetViews>
    <sheetView showGridLines="0" workbookViewId="0">
      <selection activeCell="E3" sqref="E3"/>
    </sheetView>
  </sheetViews>
  <sheetFormatPr defaultColWidth="8.90625" defaultRowHeight="11.5"/>
  <cols>
    <col min="1" max="1" width="16.90625" customWidth="1"/>
    <col min="2" max="2" width="50.7265625" customWidth="1"/>
    <col min="3" max="3" width="35.7265625" customWidth="1"/>
    <col min="4" max="4" width="50.7265625" customWidth="1"/>
    <col min="5" max="5" width="16.7265625" style="290" customWidth="1"/>
    <col min="7" max="7" width="11.453125" customWidth="1"/>
  </cols>
  <sheetData>
    <row r="1" spans="1:7" ht="19" thickBot="1">
      <c r="A1" s="490" t="s">
        <v>38</v>
      </c>
      <c r="B1" s="280" t="s">
        <v>797</v>
      </c>
      <c r="C1" s="395" t="s">
        <v>798</v>
      </c>
      <c r="D1" s="283" t="s">
        <v>799</v>
      </c>
      <c r="E1" s="282">
        <v>0</v>
      </c>
      <c r="F1" s="283" t="s">
        <v>800</v>
      </c>
      <c r="G1" s="284"/>
    </row>
    <row r="2" spans="1:7" ht="19" thickBot="1">
      <c r="A2" s="491"/>
      <c r="B2" s="285" t="s">
        <v>801</v>
      </c>
      <c r="C2" s="396">
        <v>4</v>
      </c>
      <c r="D2" s="283" t="s">
        <v>799</v>
      </c>
      <c r="E2" s="282">
        <v>0</v>
      </c>
      <c r="F2" s="283" t="s">
        <v>802</v>
      </c>
      <c r="G2" s="284"/>
    </row>
    <row r="3" spans="1:7" ht="19" thickBot="1">
      <c r="A3" s="492"/>
      <c r="B3" s="286" t="s">
        <v>803</v>
      </c>
      <c r="C3" s="397" t="s">
        <v>1204</v>
      </c>
      <c r="E3"/>
    </row>
    <row r="4" spans="1:7" ht="12" thickBot="1"/>
    <row r="5" spans="1:7" ht="27" thickTop="1" thickBot="1">
      <c r="A5" s="168"/>
      <c r="B5" s="342" t="s">
        <v>805</v>
      </c>
      <c r="C5" s="343" t="s">
        <v>806</v>
      </c>
      <c r="D5" s="343" t="s">
        <v>807</v>
      </c>
      <c r="E5" s="344" t="s">
        <v>808</v>
      </c>
    </row>
    <row r="6" spans="1:7" ht="12" thickTop="1">
      <c r="A6" s="509" t="s">
        <v>809</v>
      </c>
      <c r="B6" s="345" t="s">
        <v>810</v>
      </c>
      <c r="C6" s="346" t="s">
        <v>811</v>
      </c>
      <c r="D6" s="346" t="s">
        <v>812</v>
      </c>
      <c r="E6" s="347">
        <v>200</v>
      </c>
    </row>
    <row r="7" spans="1:7">
      <c r="A7" s="510"/>
      <c r="B7" s="348" t="s">
        <v>816</v>
      </c>
      <c r="C7" s="349" t="s">
        <v>817</v>
      </c>
      <c r="D7" s="349" t="s">
        <v>818</v>
      </c>
      <c r="E7" s="350">
        <v>200</v>
      </c>
    </row>
    <row r="8" spans="1:7">
      <c r="A8" s="510"/>
      <c r="B8" s="348" t="s">
        <v>819</v>
      </c>
      <c r="C8" s="349" t="s">
        <v>820</v>
      </c>
      <c r="D8" s="349" t="s">
        <v>821</v>
      </c>
      <c r="E8" s="350">
        <v>200</v>
      </c>
    </row>
    <row r="9" spans="1:7" ht="23">
      <c r="A9" s="510"/>
      <c r="B9" s="348" t="s">
        <v>925</v>
      </c>
      <c r="C9" s="349" t="s">
        <v>899</v>
      </c>
      <c r="D9" s="349" t="s">
        <v>900</v>
      </c>
      <c r="E9" s="350">
        <v>200</v>
      </c>
    </row>
    <row r="10" spans="1:7" ht="23">
      <c r="A10" s="510"/>
      <c r="B10" s="348" t="s">
        <v>926</v>
      </c>
      <c r="C10" s="349" t="s">
        <v>899</v>
      </c>
      <c r="D10" s="349" t="s">
        <v>927</v>
      </c>
      <c r="E10" s="350">
        <v>200</v>
      </c>
    </row>
    <row r="11" spans="1:7" ht="23">
      <c r="A11" s="510"/>
      <c r="B11" s="348" t="s">
        <v>915</v>
      </c>
      <c r="C11" s="349" t="s">
        <v>820</v>
      </c>
      <c r="D11" s="349" t="s">
        <v>826</v>
      </c>
      <c r="E11" s="350">
        <v>200</v>
      </c>
    </row>
    <row r="12" spans="1:7" ht="34.5">
      <c r="A12" s="510"/>
      <c r="B12" s="348" t="s">
        <v>928</v>
      </c>
      <c r="C12" s="349" t="s">
        <v>820</v>
      </c>
      <c r="D12" s="349" t="s">
        <v>929</v>
      </c>
      <c r="E12" s="350">
        <v>200</v>
      </c>
    </row>
    <row r="13" spans="1:7">
      <c r="A13" s="510"/>
      <c r="B13" s="348" t="s">
        <v>827</v>
      </c>
      <c r="C13" s="349" t="s">
        <v>820</v>
      </c>
      <c r="D13" s="349" t="s">
        <v>828</v>
      </c>
      <c r="E13" s="350">
        <v>200</v>
      </c>
    </row>
    <row r="14" spans="1:7" ht="23">
      <c r="A14" s="510"/>
      <c r="B14" s="348" t="s">
        <v>930</v>
      </c>
      <c r="C14" s="349" t="s">
        <v>820</v>
      </c>
      <c r="D14" s="349" t="s">
        <v>931</v>
      </c>
      <c r="E14" s="350">
        <v>200</v>
      </c>
    </row>
    <row r="15" spans="1:7" ht="23">
      <c r="A15" s="510"/>
      <c r="B15" s="348" t="s">
        <v>932</v>
      </c>
      <c r="C15" s="349" t="s">
        <v>820</v>
      </c>
      <c r="D15" s="349" t="s">
        <v>931</v>
      </c>
      <c r="E15" s="350">
        <v>200</v>
      </c>
    </row>
    <row r="16" spans="1:7">
      <c r="A16" s="510"/>
      <c r="B16" s="348" t="s">
        <v>932</v>
      </c>
      <c r="C16" s="349" t="s">
        <v>933</v>
      </c>
      <c r="D16" s="349" t="s">
        <v>934</v>
      </c>
      <c r="E16" s="350">
        <v>200</v>
      </c>
    </row>
    <row r="17" spans="1:5" ht="23">
      <c r="A17" s="510"/>
      <c r="B17" s="348" t="s">
        <v>935</v>
      </c>
      <c r="C17" s="349" t="s">
        <v>899</v>
      </c>
      <c r="D17" s="349" t="s">
        <v>936</v>
      </c>
      <c r="E17" s="350">
        <v>200</v>
      </c>
    </row>
    <row r="18" spans="1:5">
      <c r="A18" s="510"/>
      <c r="B18" s="348" t="s">
        <v>937</v>
      </c>
      <c r="C18" s="349" t="s">
        <v>938</v>
      </c>
      <c r="D18" s="349" t="s">
        <v>939</v>
      </c>
      <c r="E18" s="350">
        <v>200</v>
      </c>
    </row>
    <row r="19" spans="1:5">
      <c r="A19" s="510"/>
      <c r="B19" s="348" t="s">
        <v>940</v>
      </c>
      <c r="C19" s="349" t="s">
        <v>941</v>
      </c>
      <c r="D19" s="349" t="s">
        <v>942</v>
      </c>
      <c r="E19" s="350">
        <v>200</v>
      </c>
    </row>
    <row r="20" spans="1:5">
      <c r="A20" s="510"/>
      <c r="B20" s="348" t="s">
        <v>943</v>
      </c>
      <c r="C20" s="349" t="s">
        <v>850</v>
      </c>
      <c r="D20" s="349" t="s">
        <v>904</v>
      </c>
      <c r="E20" s="350">
        <v>200</v>
      </c>
    </row>
    <row r="21" spans="1:5">
      <c r="A21" s="510"/>
      <c r="B21" s="348" t="s">
        <v>912</v>
      </c>
      <c r="C21" s="349" t="s">
        <v>817</v>
      </c>
      <c r="D21" s="349" t="s">
        <v>913</v>
      </c>
      <c r="E21" s="350">
        <v>200</v>
      </c>
    </row>
    <row r="22" spans="1:5" ht="23">
      <c r="A22" s="510"/>
      <c r="B22" s="348" t="s">
        <v>944</v>
      </c>
      <c r="C22" s="349" t="s">
        <v>899</v>
      </c>
      <c r="D22" s="349" t="s">
        <v>927</v>
      </c>
      <c r="E22" s="350">
        <v>200</v>
      </c>
    </row>
    <row r="23" spans="1:5" ht="23">
      <c r="A23" s="510"/>
      <c r="B23" s="348" t="s">
        <v>945</v>
      </c>
      <c r="C23" s="349" t="s">
        <v>899</v>
      </c>
      <c r="D23" s="349" t="s">
        <v>936</v>
      </c>
      <c r="E23" s="350">
        <v>200</v>
      </c>
    </row>
    <row r="24" spans="1:5" ht="23.5" thickBot="1">
      <c r="A24" s="510"/>
      <c r="B24" s="351" t="s">
        <v>946</v>
      </c>
      <c r="C24" s="352" t="s">
        <v>899</v>
      </c>
      <c r="D24" s="352" t="s">
        <v>947</v>
      </c>
      <c r="E24" s="353">
        <v>200</v>
      </c>
    </row>
    <row r="25" spans="1:5" ht="12" thickTop="1">
      <c r="A25" s="509" t="s">
        <v>838</v>
      </c>
      <c r="B25" s="354" t="s">
        <v>822</v>
      </c>
      <c r="C25" s="355" t="s">
        <v>823</v>
      </c>
      <c r="D25" s="355" t="s">
        <v>824</v>
      </c>
      <c r="E25" s="356">
        <v>40</v>
      </c>
    </row>
    <row r="26" spans="1:5">
      <c r="A26" s="510"/>
      <c r="B26" s="357" t="s">
        <v>843</v>
      </c>
      <c r="C26" s="349" t="s">
        <v>844</v>
      </c>
      <c r="D26" s="349" t="s">
        <v>845</v>
      </c>
      <c r="E26" s="350">
        <v>40</v>
      </c>
    </row>
    <row r="27" spans="1:5">
      <c r="A27" s="510"/>
      <c r="B27" s="357" t="s">
        <v>852</v>
      </c>
      <c r="C27" s="349" t="s">
        <v>820</v>
      </c>
      <c r="D27" s="349" t="s">
        <v>853</v>
      </c>
      <c r="E27" s="350">
        <v>40</v>
      </c>
    </row>
    <row r="28" spans="1:5" ht="12" thickBot="1">
      <c r="A28" s="511"/>
      <c r="B28" s="358" t="s">
        <v>856</v>
      </c>
      <c r="C28" s="352" t="s">
        <v>820</v>
      </c>
      <c r="D28" s="352" t="s">
        <v>857</v>
      </c>
      <c r="E28" s="353">
        <v>40</v>
      </c>
    </row>
    <row r="29" spans="1:5" ht="23.5" thickTop="1">
      <c r="A29" s="509" t="s">
        <v>860</v>
      </c>
      <c r="B29" s="359" t="s">
        <v>870</v>
      </c>
      <c r="C29" s="355" t="s">
        <v>899</v>
      </c>
      <c r="D29" s="355" t="s">
        <v>872</v>
      </c>
      <c r="E29" s="356">
        <v>10</v>
      </c>
    </row>
    <row r="30" spans="1:5" ht="23">
      <c r="A30" s="510"/>
      <c r="B30" s="360" t="s">
        <v>810</v>
      </c>
      <c r="C30" s="349" t="s">
        <v>873</v>
      </c>
      <c r="D30" s="349" t="s">
        <v>874</v>
      </c>
      <c r="E30" s="350">
        <v>10</v>
      </c>
    </row>
    <row r="31" spans="1:5">
      <c r="A31" s="510"/>
      <c r="B31" s="360" t="s">
        <v>864</v>
      </c>
      <c r="C31" s="349" t="s">
        <v>865</v>
      </c>
      <c r="D31" s="349" t="s">
        <v>859</v>
      </c>
      <c r="E31" s="350">
        <v>10</v>
      </c>
    </row>
    <row r="32" spans="1:5">
      <c r="A32" s="510"/>
      <c r="B32" s="360" t="s">
        <v>948</v>
      </c>
      <c r="C32" s="349" t="s">
        <v>881</v>
      </c>
      <c r="D32" s="349" t="s">
        <v>949</v>
      </c>
      <c r="E32" s="350">
        <v>10</v>
      </c>
    </row>
    <row r="33" spans="1:5">
      <c r="A33" s="510"/>
      <c r="B33" s="360" t="s">
        <v>950</v>
      </c>
      <c r="C33" s="349" t="s">
        <v>847</v>
      </c>
      <c r="D33" s="349" t="s">
        <v>951</v>
      </c>
      <c r="E33" s="350">
        <v>10</v>
      </c>
    </row>
    <row r="34" spans="1:5" ht="23.5" thickBot="1">
      <c r="A34" s="511"/>
      <c r="B34" s="361" t="s">
        <v>943</v>
      </c>
      <c r="C34" s="352" t="s">
        <v>889</v>
      </c>
      <c r="D34" s="352" t="s">
        <v>890</v>
      </c>
      <c r="E34" s="353">
        <v>10</v>
      </c>
    </row>
    <row r="35" spans="1:5" ht="23.5" thickTop="1">
      <c r="A35" s="509" t="s">
        <v>869</v>
      </c>
      <c r="B35" s="362" t="s">
        <v>952</v>
      </c>
      <c r="C35" s="355" t="s">
        <v>871</v>
      </c>
      <c r="D35" s="355" t="s">
        <v>923</v>
      </c>
      <c r="E35" s="356">
        <v>4</v>
      </c>
    </row>
    <row r="36" spans="1:5">
      <c r="A36" s="510"/>
      <c r="B36" s="363" t="s">
        <v>953</v>
      </c>
      <c r="C36" s="349" t="s">
        <v>907</v>
      </c>
      <c r="D36" s="349" t="s">
        <v>942</v>
      </c>
      <c r="E36" s="350">
        <v>4</v>
      </c>
    </row>
    <row r="37" spans="1:5" ht="34.5">
      <c r="A37" s="510"/>
      <c r="B37" s="363" t="s">
        <v>883</v>
      </c>
      <c r="C37" s="349" t="s">
        <v>884</v>
      </c>
      <c r="D37" s="349" t="s">
        <v>885</v>
      </c>
      <c r="E37" s="350">
        <v>1</v>
      </c>
    </row>
    <row r="38" spans="1:5" ht="23.5" thickBot="1">
      <c r="A38" s="511"/>
      <c r="B38" s="364" t="s">
        <v>954</v>
      </c>
      <c r="C38" s="365" t="s">
        <v>871</v>
      </c>
      <c r="D38" s="365" t="s">
        <v>955</v>
      </c>
      <c r="E38" s="366">
        <v>1</v>
      </c>
    </row>
    <row r="39" spans="1:5" ht="12" thickTop="1"/>
    <row r="40" spans="1:5">
      <c r="A40" t="s">
        <v>1205</v>
      </c>
      <c r="B40" s="367"/>
    </row>
  </sheetData>
  <mergeCells count="5">
    <mergeCell ref="A1:A3"/>
    <mergeCell ref="A6:A24"/>
    <mergeCell ref="A25:A28"/>
    <mergeCell ref="A29:A34"/>
    <mergeCell ref="A35:A38"/>
  </mergeCells>
  <hyperlinks>
    <hyperlink ref="A1" location="Toelichting!A1" display="Terug naar het tabblad Toelichting" xr:uid="{1F003C36-24DB-4C96-9872-930E86175B4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7B861-3831-4DE7-817B-C0E99B2467D9}">
  <dimension ref="A1:G40"/>
  <sheetViews>
    <sheetView showGridLines="0" workbookViewId="0">
      <selection activeCell="F35" sqref="F35"/>
    </sheetView>
  </sheetViews>
  <sheetFormatPr defaultColWidth="8.90625" defaultRowHeight="11.5"/>
  <cols>
    <col min="1" max="1" width="16.90625" customWidth="1"/>
    <col min="2" max="2" width="50.7265625" customWidth="1"/>
    <col min="3" max="3" width="35.7265625" customWidth="1"/>
    <col min="4" max="4" width="50.7265625" customWidth="1"/>
    <col min="5" max="5" width="16.7265625" customWidth="1"/>
    <col min="7" max="7" width="11.453125" customWidth="1"/>
  </cols>
  <sheetData>
    <row r="1" spans="1:7" ht="19" thickBot="1">
      <c r="A1" s="490" t="s">
        <v>38</v>
      </c>
      <c r="B1" s="280" t="s">
        <v>797</v>
      </c>
      <c r="C1" s="395" t="s">
        <v>798</v>
      </c>
      <c r="D1" s="283" t="s">
        <v>799</v>
      </c>
      <c r="E1" s="282">
        <v>0</v>
      </c>
      <c r="F1" s="283" t="s">
        <v>800</v>
      </c>
      <c r="G1" s="284"/>
    </row>
    <row r="2" spans="1:7" ht="19" thickBot="1">
      <c r="A2" s="491"/>
      <c r="B2" s="285" t="s">
        <v>801</v>
      </c>
      <c r="C2" s="396">
        <v>5</v>
      </c>
      <c r="D2" s="283" t="s">
        <v>799</v>
      </c>
      <c r="E2" s="282">
        <v>0</v>
      </c>
      <c r="F2" s="283" t="s">
        <v>802</v>
      </c>
      <c r="G2" s="284"/>
    </row>
    <row r="3" spans="1:7" ht="19" thickBot="1">
      <c r="A3" s="492"/>
      <c r="B3" s="286" t="s">
        <v>803</v>
      </c>
      <c r="C3" s="397" t="s">
        <v>44</v>
      </c>
    </row>
    <row r="4" spans="1:7" ht="12" thickBot="1"/>
    <row r="5" spans="1:7" ht="27" thickTop="1" thickBot="1">
      <c r="B5" s="368" t="s">
        <v>805</v>
      </c>
      <c r="C5" s="369" t="s">
        <v>806</v>
      </c>
      <c r="D5" s="369" t="s">
        <v>807</v>
      </c>
      <c r="E5" s="370" t="s">
        <v>808</v>
      </c>
    </row>
    <row r="6" spans="1:7" ht="24.5" thickTop="1">
      <c r="A6" s="494" t="s">
        <v>809</v>
      </c>
      <c r="B6" s="294" t="s">
        <v>956</v>
      </c>
      <c r="C6" s="295" t="s">
        <v>957</v>
      </c>
      <c r="D6" s="295" t="s">
        <v>958</v>
      </c>
      <c r="E6" s="296" t="s">
        <v>959</v>
      </c>
    </row>
    <row r="7" spans="1:7" ht="12">
      <c r="A7" s="495"/>
      <c r="B7" s="297" t="s">
        <v>1201</v>
      </c>
      <c r="C7" s="298" t="s">
        <v>817</v>
      </c>
      <c r="D7" s="298" t="s">
        <v>818</v>
      </c>
      <c r="E7" s="299">
        <v>200</v>
      </c>
    </row>
    <row r="8" spans="1:7" ht="12">
      <c r="A8" s="495"/>
      <c r="B8" s="297" t="s">
        <v>819</v>
      </c>
      <c r="C8" s="298" t="s">
        <v>820</v>
      </c>
      <c r="D8" s="298" t="s">
        <v>821</v>
      </c>
      <c r="E8" s="299">
        <v>200</v>
      </c>
    </row>
    <row r="9" spans="1:7" ht="12">
      <c r="A9" s="495"/>
      <c r="B9" s="297" t="s">
        <v>810</v>
      </c>
      <c r="C9" s="298" t="s">
        <v>811</v>
      </c>
      <c r="D9" s="298" t="s">
        <v>812</v>
      </c>
      <c r="E9" s="299">
        <v>200</v>
      </c>
    </row>
    <row r="10" spans="1:7" ht="24">
      <c r="A10" s="495"/>
      <c r="B10" s="297" t="s">
        <v>813</v>
      </c>
      <c r="C10" s="298" t="s">
        <v>814</v>
      </c>
      <c r="D10" s="298" t="s">
        <v>815</v>
      </c>
      <c r="E10" s="299">
        <v>200</v>
      </c>
    </row>
    <row r="11" spans="1:7" ht="24">
      <c r="A11" s="495"/>
      <c r="B11" s="297" t="s">
        <v>960</v>
      </c>
      <c r="C11" s="298" t="s">
        <v>811</v>
      </c>
      <c r="D11" s="298" t="s">
        <v>961</v>
      </c>
      <c r="E11" s="299">
        <v>200</v>
      </c>
    </row>
    <row r="12" spans="1:7" ht="12">
      <c r="A12" s="495"/>
      <c r="B12" s="297" t="s">
        <v>962</v>
      </c>
      <c r="C12" s="298" t="s">
        <v>963</v>
      </c>
      <c r="D12" s="298" t="s">
        <v>964</v>
      </c>
      <c r="E12" s="299">
        <v>200</v>
      </c>
    </row>
    <row r="13" spans="1:7" ht="12">
      <c r="A13" s="495"/>
      <c r="B13" s="297" t="s">
        <v>822</v>
      </c>
      <c r="C13" s="298" t="s">
        <v>823</v>
      </c>
      <c r="D13" s="298" t="s">
        <v>824</v>
      </c>
      <c r="E13" s="299">
        <v>200</v>
      </c>
    </row>
    <row r="14" spans="1:7" ht="12">
      <c r="A14" s="495"/>
      <c r="B14" s="297" t="s">
        <v>965</v>
      </c>
      <c r="C14" s="298" t="s">
        <v>966</v>
      </c>
      <c r="D14" s="298" t="s">
        <v>967</v>
      </c>
      <c r="E14" s="299">
        <v>200</v>
      </c>
    </row>
    <row r="15" spans="1:7" ht="24">
      <c r="A15" s="495"/>
      <c r="B15" s="297" t="s">
        <v>825</v>
      </c>
      <c r="C15" s="298" t="s">
        <v>820</v>
      </c>
      <c r="D15" s="298" t="s">
        <v>826</v>
      </c>
      <c r="E15" s="299">
        <v>200</v>
      </c>
    </row>
    <row r="16" spans="1:7" ht="12">
      <c r="A16" s="495"/>
      <c r="B16" s="297" t="s">
        <v>827</v>
      </c>
      <c r="C16" s="298" t="s">
        <v>820</v>
      </c>
      <c r="D16" s="298" t="s">
        <v>828</v>
      </c>
      <c r="E16" s="299">
        <v>200</v>
      </c>
    </row>
    <row r="17" spans="1:5" ht="24">
      <c r="A17" s="495"/>
      <c r="B17" s="297" t="s">
        <v>968</v>
      </c>
      <c r="C17" s="298" t="s">
        <v>969</v>
      </c>
      <c r="D17" s="298" t="s">
        <v>970</v>
      </c>
      <c r="E17" s="299">
        <v>200</v>
      </c>
    </row>
    <row r="18" spans="1:5" ht="12">
      <c r="A18" s="495"/>
      <c r="B18" s="297" t="s">
        <v>971</v>
      </c>
      <c r="C18" s="298" t="s">
        <v>820</v>
      </c>
      <c r="D18" s="298" t="s">
        <v>972</v>
      </c>
      <c r="E18" s="299">
        <v>200</v>
      </c>
    </row>
    <row r="19" spans="1:5" ht="24">
      <c r="A19" s="495"/>
      <c r="B19" s="297" t="s">
        <v>831</v>
      </c>
      <c r="C19" s="298" t="s">
        <v>832</v>
      </c>
      <c r="D19" s="298" t="s">
        <v>973</v>
      </c>
      <c r="E19" s="299">
        <v>200</v>
      </c>
    </row>
    <row r="20" spans="1:5" ht="24.5" thickBot="1">
      <c r="A20" s="512"/>
      <c r="B20" s="300" t="s">
        <v>835</v>
      </c>
      <c r="C20" s="301" t="s">
        <v>897</v>
      </c>
      <c r="D20" s="301" t="s">
        <v>837</v>
      </c>
      <c r="E20" s="302">
        <v>200</v>
      </c>
    </row>
    <row r="21" spans="1:5" ht="24.5" thickTop="1">
      <c r="A21" s="494" t="s">
        <v>838</v>
      </c>
      <c r="B21" s="371" t="s">
        <v>870</v>
      </c>
      <c r="C21" s="295" t="s">
        <v>871</v>
      </c>
      <c r="D21" s="295" t="s">
        <v>872</v>
      </c>
      <c r="E21" s="296">
        <v>40</v>
      </c>
    </row>
    <row r="22" spans="1:5" ht="24">
      <c r="A22" s="495"/>
      <c r="B22" s="372" t="s">
        <v>974</v>
      </c>
      <c r="C22" s="298" t="s">
        <v>873</v>
      </c>
      <c r="D22" s="298" t="s">
        <v>874</v>
      </c>
      <c r="E22" s="299">
        <v>40</v>
      </c>
    </row>
    <row r="23" spans="1:5" ht="24">
      <c r="A23" s="495"/>
      <c r="B23" s="372" t="s">
        <v>975</v>
      </c>
      <c r="C23" s="298" t="s">
        <v>811</v>
      </c>
      <c r="D23" s="298" t="s">
        <v>976</v>
      </c>
      <c r="E23" s="299">
        <v>40</v>
      </c>
    </row>
    <row r="24" spans="1:5" ht="12">
      <c r="A24" s="495"/>
      <c r="B24" s="372" t="s">
        <v>965</v>
      </c>
      <c r="C24" s="298" t="s">
        <v>977</v>
      </c>
      <c r="D24" s="298" t="s">
        <v>978</v>
      </c>
      <c r="E24" s="299">
        <v>40</v>
      </c>
    </row>
    <row r="25" spans="1:5" ht="36">
      <c r="A25" s="495"/>
      <c r="B25" s="372" t="s">
        <v>979</v>
      </c>
      <c r="C25" s="298" t="s">
        <v>820</v>
      </c>
      <c r="D25" s="298" t="s">
        <v>980</v>
      </c>
      <c r="E25" s="299">
        <v>40</v>
      </c>
    </row>
    <row r="26" spans="1:5" ht="12">
      <c r="A26" s="495"/>
      <c r="B26" s="372" t="s">
        <v>981</v>
      </c>
      <c r="C26" s="298" t="s">
        <v>820</v>
      </c>
      <c r="D26" s="298" t="s">
        <v>982</v>
      </c>
      <c r="E26" s="299">
        <v>40</v>
      </c>
    </row>
    <row r="27" spans="1:5" ht="12">
      <c r="A27" s="495"/>
      <c r="B27" s="372" t="s">
        <v>905</v>
      </c>
      <c r="C27" s="298" t="s">
        <v>850</v>
      </c>
      <c r="D27" s="298" t="s">
        <v>854</v>
      </c>
      <c r="E27" s="299">
        <v>40</v>
      </c>
    </row>
    <row r="28" spans="1:5" ht="12">
      <c r="A28" s="495"/>
      <c r="B28" s="372" t="s">
        <v>835</v>
      </c>
      <c r="C28" s="298" t="s">
        <v>855</v>
      </c>
      <c r="D28" s="298" t="s">
        <v>833</v>
      </c>
      <c r="E28" s="299">
        <v>40</v>
      </c>
    </row>
    <row r="29" spans="1:5" ht="24">
      <c r="A29" s="495"/>
      <c r="B29" s="372" t="s">
        <v>983</v>
      </c>
      <c r="C29" s="298" t="s">
        <v>820</v>
      </c>
      <c r="D29" s="298" t="s">
        <v>984</v>
      </c>
      <c r="E29" s="299">
        <v>40</v>
      </c>
    </row>
    <row r="30" spans="1:5" ht="12.5" thickBot="1">
      <c r="A30" s="512"/>
      <c r="B30" s="373" t="s">
        <v>858</v>
      </c>
      <c r="C30" s="301" t="s">
        <v>847</v>
      </c>
      <c r="D30" s="301" t="s">
        <v>859</v>
      </c>
      <c r="E30" s="302">
        <v>40</v>
      </c>
    </row>
    <row r="31" spans="1:5" ht="24.5" thickTop="1">
      <c r="A31" s="494" t="s">
        <v>860</v>
      </c>
      <c r="B31" s="374" t="s">
        <v>943</v>
      </c>
      <c r="C31" s="295" t="s">
        <v>985</v>
      </c>
      <c r="D31" s="295" t="s">
        <v>986</v>
      </c>
      <c r="E31" s="296">
        <v>21</v>
      </c>
    </row>
    <row r="32" spans="1:5" ht="12">
      <c r="A32" s="495"/>
      <c r="B32" s="375" t="s">
        <v>864</v>
      </c>
      <c r="C32" s="298" t="s">
        <v>865</v>
      </c>
      <c r="D32" s="298" t="s">
        <v>859</v>
      </c>
      <c r="E32" s="299">
        <v>10</v>
      </c>
    </row>
    <row r="33" spans="1:5" ht="12">
      <c r="A33" s="495"/>
      <c r="B33" s="375" t="s">
        <v>846</v>
      </c>
      <c r="C33" s="298" t="s">
        <v>847</v>
      </c>
      <c r="D33" s="298" t="s">
        <v>848</v>
      </c>
      <c r="E33" s="299">
        <v>10</v>
      </c>
    </row>
    <row r="34" spans="1:5" ht="24.5" thickBot="1">
      <c r="A34" s="512"/>
      <c r="B34" s="376" t="s">
        <v>987</v>
      </c>
      <c r="C34" s="301" t="s">
        <v>867</v>
      </c>
      <c r="D34" s="301" t="s">
        <v>868</v>
      </c>
      <c r="E34" s="302">
        <v>10</v>
      </c>
    </row>
    <row r="35" spans="1:5" ht="36.5" thickTop="1">
      <c r="A35" s="494" t="s">
        <v>869</v>
      </c>
      <c r="B35" s="377" t="s">
        <v>988</v>
      </c>
      <c r="C35" s="295" t="s">
        <v>871</v>
      </c>
      <c r="D35" s="295" t="s">
        <v>989</v>
      </c>
      <c r="E35" s="296">
        <v>4</v>
      </c>
    </row>
    <row r="36" spans="1:5" ht="24">
      <c r="A36" s="495"/>
      <c r="B36" s="310" t="s">
        <v>956</v>
      </c>
      <c r="C36" s="298" t="s">
        <v>889</v>
      </c>
      <c r="D36" s="298" t="s">
        <v>890</v>
      </c>
      <c r="E36" s="299">
        <v>4</v>
      </c>
    </row>
    <row r="37" spans="1:5" ht="12">
      <c r="A37" s="495"/>
      <c r="B37" s="310" t="s">
        <v>880</v>
      </c>
      <c r="C37" s="298" t="s">
        <v>881</v>
      </c>
      <c r="D37" s="298" t="s">
        <v>882</v>
      </c>
      <c r="E37" s="299">
        <v>4</v>
      </c>
    </row>
    <row r="38" spans="1:5" ht="48">
      <c r="A38" s="495"/>
      <c r="B38" s="311" t="s">
        <v>886</v>
      </c>
      <c r="C38" s="298" t="s">
        <v>887</v>
      </c>
      <c r="D38" s="298" t="s">
        <v>888</v>
      </c>
      <c r="E38" s="312">
        <v>1</v>
      </c>
    </row>
    <row r="39" spans="1:5" ht="36.5" thickBot="1">
      <c r="A39" s="512"/>
      <c r="B39" s="313" t="s">
        <v>883</v>
      </c>
      <c r="C39" s="314" t="s">
        <v>884</v>
      </c>
      <c r="D39" s="314" t="s">
        <v>885</v>
      </c>
      <c r="E39" s="315">
        <v>1</v>
      </c>
    </row>
    <row r="40" spans="1:5" ht="12" thickTop="1"/>
  </sheetData>
  <mergeCells count="5">
    <mergeCell ref="A1:A3"/>
    <mergeCell ref="A6:A20"/>
    <mergeCell ref="A21:A30"/>
    <mergeCell ref="A31:A34"/>
    <mergeCell ref="A35:A39"/>
  </mergeCells>
  <hyperlinks>
    <hyperlink ref="A1" location="Toelichting!A1" display="Terug naar het tabblad Toelichting" xr:uid="{6F623824-FA7A-4FAD-B717-089B958A312E}"/>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5" ma:contentTypeDescription="Een nieuw document maken." ma:contentTypeScope="" ma:versionID="15693f8d4364be2df63abee358691f10">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d5c4debbf5acba68e91219b70aeaede7"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BCD25-8DF6-4B65-8453-5BEAD36FAFD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2.xml><?xml version="1.0" encoding="utf-8"?>
<ds:datastoreItem xmlns:ds="http://schemas.openxmlformats.org/officeDocument/2006/customXml" ds:itemID="{B69777FE-DD25-46C8-84E5-921CB3B78B25}">
  <ds:schemaRefs>
    <ds:schemaRef ds:uri="http://schemas.microsoft.com/sharepoint/v3/contenttype/forms"/>
  </ds:schemaRefs>
</ds:datastoreItem>
</file>

<file path=customXml/itemProps3.xml><?xml version="1.0" encoding="utf-8"?>
<ds:datastoreItem xmlns:ds="http://schemas.openxmlformats.org/officeDocument/2006/customXml" ds:itemID="{D55ECBB7-943A-47F8-B226-B8115FA040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17</vt:i4>
      </vt:variant>
    </vt:vector>
  </HeadingPairs>
  <TitlesOfParts>
    <vt:vector size="17" baseType="lpstr">
      <vt:lpstr>Toelichting</vt:lpstr>
      <vt:lpstr>Prijzenblad P1 - OpoHvT</vt:lpstr>
      <vt:lpstr>Prijzenblad P2 - WadA</vt:lpstr>
      <vt:lpstr>Ruimtestaat</vt:lpstr>
      <vt:lpstr>Adm. ruimte-kantoor (1)</vt:lpstr>
      <vt:lpstr>Onderwijsruimte-lokaal (2)</vt:lpstr>
      <vt:lpstr>Restauratieve ruimte-pantry (3)</vt:lpstr>
      <vt:lpstr>Sanitair (4)</vt:lpstr>
      <vt:lpstr>Verkeersruimte (5)</vt:lpstr>
      <vt:lpstr>KDV-BSO-PSZ (6)</vt:lpstr>
      <vt:lpstr>Gymlokaal (7)</vt:lpstr>
      <vt:lpstr>Glasbewassing</vt:lpstr>
      <vt:lpstr>Regiewerkzaamheden</vt:lpstr>
      <vt:lpstr>Sanitaire Hygiëne Benodigheden</vt:lpstr>
      <vt:lpstr>Locaties Perceel 1 - OPOHvT</vt:lpstr>
      <vt:lpstr>Locaties Perceel 2 - WadA</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Anouk Wildenborg</dc:creator>
  <cp:keywords/>
  <dc:description/>
  <cp:lastModifiedBy>Chris Sanderman</cp:lastModifiedBy>
  <cp:revision/>
  <dcterms:created xsi:type="dcterms:W3CDTF">2022-03-17T13:42:06Z</dcterms:created>
  <dcterms:modified xsi:type="dcterms:W3CDTF">2022-06-10T09:48:55Z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