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Hans\2022-4005 Onderhoud gemalen\3 aanbestedingsstukken\"/>
    </mc:Choice>
  </mc:AlternateContent>
  <xr:revisionPtr revIDLastSave="0" documentId="13_ncr:1_{7A7B3D4D-3241-41EA-99BC-10162AD2DBBD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EMVI-beoordelingsmatrix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3" l="1"/>
  <c r="B2" i="3"/>
  <c r="J5" i="2"/>
  <c r="J4" i="2"/>
  <c r="R73" i="1"/>
  <c r="R72" i="1"/>
  <c r="R71" i="1"/>
  <c r="R70" i="1"/>
  <c r="R69" i="1"/>
  <c r="H5" i="2"/>
  <c r="H4" i="2"/>
  <c r="O58" i="1" l="1"/>
  <c r="O9" i="1" l="1"/>
  <c r="O53" i="1"/>
  <c r="O43" i="1"/>
  <c r="AM53" i="1" l="1"/>
  <c r="AK43" i="1"/>
  <c r="AL43" i="1"/>
  <c r="AM43" i="1"/>
  <c r="O31" i="1"/>
  <c r="O28" i="1"/>
  <c r="O20" i="1"/>
  <c r="AI20" i="1" s="1"/>
  <c r="AL28" i="1" l="1"/>
  <c r="U28" i="1"/>
  <c r="V28" i="1" s="1"/>
  <c r="AK31" i="1"/>
  <c r="U31" i="1"/>
  <c r="V31" i="1" s="1"/>
  <c r="AL31" i="1"/>
  <c r="AJ31" i="1"/>
  <c r="AI31" i="1"/>
  <c r="AI28" i="1"/>
  <c r="AK28" i="1"/>
  <c r="AJ28" i="1"/>
  <c r="AK20" i="1"/>
  <c r="AJ20" i="1"/>
  <c r="AM20" i="1"/>
  <c r="AL20" i="1"/>
  <c r="U20" i="1"/>
  <c r="V20" i="1" s="1"/>
  <c r="O8" i="1"/>
  <c r="AN20" i="1" l="1"/>
  <c r="R20" i="1" s="1"/>
  <c r="AN31" i="1"/>
  <c r="R31" i="1" s="1"/>
  <c r="AN28" i="1"/>
  <c r="R28" i="1" s="1"/>
  <c r="R48" i="1"/>
  <c r="R38" i="1"/>
  <c r="O7" i="1" l="1"/>
  <c r="J8" i="2" l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O40" i="1"/>
  <c r="O50" i="1"/>
  <c r="O57" i="1"/>
  <c r="AM50" i="1"/>
  <c r="AL50" i="1"/>
  <c r="AK50" i="1"/>
  <c r="AJ50" i="1"/>
  <c r="AI50" i="1"/>
  <c r="O48" i="1"/>
  <c r="O38" i="1"/>
  <c r="U38" i="1" s="1"/>
  <c r="S12" i="3" l="1"/>
  <c r="N7" i="3"/>
  <c r="AK53" i="1"/>
  <c r="AI53" i="1"/>
  <c r="AL53" i="1"/>
  <c r="AJ53" i="1"/>
  <c r="AJ43" i="1"/>
  <c r="AI43" i="1"/>
  <c r="I13" i="3"/>
  <c r="S13" i="3"/>
  <c r="U48" i="1"/>
  <c r="V48" i="1" s="1"/>
  <c r="D7" i="3"/>
  <c r="U43" i="1"/>
  <c r="V43" i="1" s="1"/>
  <c r="D16" i="3"/>
  <c r="I12" i="3"/>
  <c r="I14" i="3"/>
  <c r="C16" i="3"/>
  <c r="S14" i="3"/>
  <c r="U53" i="1"/>
  <c r="V53" i="1" s="1"/>
  <c r="S16" i="3" l="1"/>
  <c r="T16" i="3" s="1"/>
  <c r="V38" i="1"/>
  <c r="U61" i="1"/>
  <c r="AN53" i="1"/>
  <c r="R53" i="1" s="1"/>
  <c r="AN43" i="1"/>
  <c r="R43" i="1" s="1"/>
  <c r="I16" i="3"/>
  <c r="J16" i="3" s="1"/>
  <c r="H8" i="2"/>
  <c r="S72" i="1" l="1"/>
  <c r="T72" i="1" s="1"/>
  <c r="R59" i="1"/>
  <c r="S71" i="1"/>
  <c r="T71" i="1" s="1"/>
  <c r="S70" i="1"/>
  <c r="T70" i="1" s="1"/>
  <c r="S69" i="1"/>
  <c r="T69" i="1" s="1"/>
  <c r="S73" i="1"/>
  <c r="T73" i="1" s="1"/>
  <c r="R63" i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F6" i="2"/>
  <c r="F4" i="2"/>
  <c r="F8" i="2" s="1"/>
  <c r="R61" i="1" l="1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O11" i="1" l="1"/>
  <c r="O6" i="1" l="1"/>
  <c r="N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baa</author>
  </authors>
  <commentList>
    <comment ref="E5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<sst xmlns="http://schemas.openxmlformats.org/spreadsheetml/2006/main" count="183" uniqueCount="145">
  <si>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</si>
  <si>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</si>
  <si>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</si>
  <si>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</si>
  <si>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</si>
  <si>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</si>
  <si>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</si>
  <si>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</si>
  <si>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</si>
  <si>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</si>
  <si>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</si>
  <si>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</si>
  <si>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</si>
  <si>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</si>
  <si>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</si>
  <si>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</si>
  <si>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</si>
  <si>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</si>
  <si>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</si>
  <si>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</si>
  <si>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</si>
  <si>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</si>
  <si>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</si>
  <si>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</si>
  <si>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</si>
  <si>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</si>
  <si>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</si>
  <si>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</si>
  <si>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</si>
  <si>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</si>
  <si>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</si>
  <si>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</si>
  <si>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</si>
  <si>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</si>
  <si>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</si>
  <si>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</si>
  <si>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</si>
  <si>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</si>
  <si>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</si>
  <si>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</si>
  <si>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</si>
  <si>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</si>
  <si>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</si>
  <si>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</si>
  <si>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</si>
  <si>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</si>
  <si>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ja = vermindering met 125 punten, nee = 0 punten</t>
  </si>
  <si>
    <t>Deze voertuigen zijn (deels)  van de klasse Euro 5</t>
  </si>
  <si>
    <t>Deze voertuigen zijn (deels)  van de klasse Euro 6</t>
  </si>
  <si>
    <t>Voertuigen</t>
  </si>
  <si>
    <t>Materieel</t>
  </si>
  <si>
    <t>Minimaal toe te kennen punten</t>
  </si>
  <si>
    <t>behaalde punten</t>
  </si>
  <si>
    <t>Euro 5 is de minimum gewenst en wordt derhalve niet gewaardeerd of bestraft</t>
  </si>
  <si>
    <t>Deze categorie is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</si>
  <si>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</si>
  <si>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</si>
  <si>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</si>
  <si>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</si>
  <si>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</si>
  <si>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</si>
  <si>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</si>
  <si>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</si>
  <si>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</si>
  <si>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</si>
  <si>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</si>
  <si>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</si>
  <si>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</si>
  <si>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</si>
  <si>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</si>
  <si>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euro 5</t>
  </si>
  <si>
    <t>euro 6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</si>
  <si>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</si>
  <si>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</si>
  <si>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</si>
  <si>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</si>
  <si>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</si>
  <si>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</si>
  <si>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</si>
  <si>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</si>
  <si>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</si>
  <si>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</si>
  <si>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</si>
  <si>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</si>
  <si>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</si>
  <si>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inschrijver</t>
  </si>
  <si>
    <t>naam</t>
  </si>
  <si>
    <t>functie</t>
  </si>
  <si>
    <t>Handtekening</t>
  </si>
  <si>
    <t>Geeft u invulling aan de minimaal gestelde eis van 2% in te zetten Social Return?</t>
  </si>
  <si>
    <t>ja = vermindering met 170 punten, nee = 0 punten</t>
  </si>
  <si>
    <t>Levertijd</t>
  </si>
  <si>
    <t>Levertijd voor materiaal</t>
  </si>
  <si>
    <t>stap 1</t>
  </si>
  <si>
    <t>Opleiding bijscholing</t>
  </si>
  <si>
    <t>Wat is uw beleid betreffende opleiding en bijscholing van het in te zetten personeel</t>
  </si>
  <si>
    <t>keer per jaar</t>
  </si>
  <si>
    <t>per jaar</t>
  </si>
  <si>
    <t>hoeveel cursussen met betrekking tot pomptechnieken en/of besturing volgt uw personeel per jaar</t>
  </si>
  <si>
    <t>1-3</t>
  </si>
  <si>
    <t>levertijd</t>
  </si>
  <si>
    <t>opleiding</t>
  </si>
  <si>
    <t>ja</t>
  </si>
  <si>
    <t>inzet euro 6 voertuigen</t>
  </si>
  <si>
    <t>inzet materieel +&gt;2015</t>
  </si>
  <si>
    <t>bent u VCA* gecertificeerd?</t>
  </si>
  <si>
    <t>Hoe vaak houdt u workshops over nieuwe techieken van leveranciers en in het vakgebied.</t>
  </si>
  <si>
    <t>=&gt;10</t>
  </si>
  <si>
    <t>4-9</t>
  </si>
  <si>
    <t>Gemeente</t>
  </si>
  <si>
    <t>Maximaal te behalen punten</t>
  </si>
  <si>
    <t>Maximaal te behalen EMVI-Bonus</t>
  </si>
  <si>
    <t>EMVI Bonus in euro per punt</t>
  </si>
  <si>
    <t>Bernheze</t>
  </si>
  <si>
    <t>Boekel</t>
  </si>
  <si>
    <t>Meierijstad</t>
  </si>
  <si>
    <t>Behaalde score</t>
  </si>
  <si>
    <t>Behaalde emvi-bonus</t>
  </si>
  <si>
    <t>Bijlage 6</t>
  </si>
  <si>
    <t>Emvi-Beoordelingsmatris=x</t>
  </si>
  <si>
    <t>Voldoet u aan de gestelde referentie-eisen?</t>
  </si>
  <si>
    <t>Voldoet uw onderneming aan BRL K14020?</t>
  </si>
  <si>
    <t>Kunt u voldoen aan de eisen zoals gesteld in het UEA?</t>
  </si>
  <si>
    <t>8-14</t>
  </si>
  <si>
    <t>3-7</t>
  </si>
  <si>
    <t>15-21</t>
  </si>
  <si>
    <t>&gt;28</t>
  </si>
  <si>
    <t>21-28%</t>
  </si>
  <si>
    <t>Binnen hoeveel tijd na een storing hebt u de storing definitief hersteld</t>
  </si>
  <si>
    <t>Maashorst</t>
  </si>
  <si>
    <t>Oss</t>
  </si>
  <si>
    <t>&lt;2</t>
  </si>
  <si>
    <t>dagen</t>
  </si>
  <si>
    <t>Bestek 2022-4005</t>
  </si>
  <si>
    <t>Onderhoud gemalen watersamenwerking As50+</t>
  </si>
  <si>
    <t>(Deels) van 2011 of ouder is</t>
  </si>
  <si>
    <t>(Deels) vanaf 2018  is</t>
  </si>
  <si>
    <t xml:space="preserve">(Deels) van de periode 2012 tot en met 2017 is </t>
  </si>
  <si>
    <t>&lt;=2011</t>
  </si>
  <si>
    <t>2012-2017</t>
  </si>
  <si>
    <t>&gt;= 2018</t>
  </si>
  <si>
    <t>% &gt;=2018</t>
  </si>
  <si>
    <t>Vul in deze rijen per dag de kentekens in van voertuigen (met Euro 4 of lager) die, of kenmerken van het materieel (van het bouwjaar 2011 of ouder) dat, op deze dag op het werk aanwezig zijn/is.</t>
  </si>
  <si>
    <t>Vul in deze rijen per dag de kentekens in van voertuigen (met Euro 5 of lager) die, of kenmerken van het materieel (van het bouwjaar 2012-2017) dat, op deze dag op het werk aanwezig zijn/is.</t>
  </si>
  <si>
    <t>Vul in deze rijen per dag de kentekens in van voertuigen (met Euro 6 of lager) die, of kenmerken van het materieel (van het bouwjaar 2018 of nieuwer) dat, op deze dag op het werk aanwezig zijn/is.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</si>
</sst>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548DD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1" fontId="5" fillId="4" borderId="0" xfId="0" applyNumberFormat="1" applyFont="1" applyFill="1" applyAlignment="1" applyProtection="1">
      <alignment vertical="top"/>
    </xf>
    <xf numFmtId="9" fontId="4" fillId="4" borderId="0" xfId="0" applyNumberFormat="1" applyFont="1" applyFill="1" applyAlignment="1" applyProtection="1">
      <alignment vertical="top"/>
    </xf>
    <xf numFmtId="9" fontId="4" fillId="4" borderId="0" xfId="0" applyNumberFormat="1" applyFont="1" applyFill="1" applyAlignment="1" applyProtection="1">
      <alignment horizontal="left" vertical="top"/>
    </xf>
    <xf numFmtId="9" fontId="4" fillId="0" borderId="0" xfId="0" applyNumberFormat="1" applyFont="1" applyAlignment="1" applyProtection="1">
      <alignment vertical="top"/>
    </xf>
    <xf numFmtId="0" fontId="4" fillId="0" borderId="0" xfId="0" quotePrefix="1" applyFont="1" applyFill="1" applyBorder="1" applyAlignment="1" applyProtection="1"/>
    <xf numFmtId="0" fontId="4" fillId="0" borderId="0" xfId="0" quotePrefix="1" applyFont="1" applyBorder="1" applyAlignment="1" applyProtection="1">
      <alignment wrapText="1"/>
    </xf>
    <xf numFmtId="16" fontId="4" fillId="4" borderId="0" xfId="0" quotePrefix="1" applyNumberFormat="1" applyFont="1" applyFill="1" applyAlignment="1" applyProtection="1">
      <alignment vertical="top"/>
    </xf>
    <xf numFmtId="0" fontId="4" fillId="4" borderId="0" xfId="0" quotePrefix="1" applyFont="1" applyFill="1" applyAlignment="1" applyProtection="1">
      <alignment vertical="top"/>
    </xf>
    <xf numFmtId="9" fontId="4" fillId="4" borderId="0" xfId="0" quotePrefix="1" applyNumberFormat="1" applyFont="1" applyFill="1" applyAlignment="1" applyProtection="1">
      <alignment vertical="top"/>
    </xf>
    <xf numFmtId="0" fontId="5" fillId="4" borderId="0" xfId="3" applyNumberFormat="1" applyFont="1" applyFill="1" applyAlignment="1" applyProtection="1">
      <alignment vertical="top"/>
    </xf>
    <xf numFmtId="1" fontId="5" fillId="0" borderId="0" xfId="0" applyNumberFormat="1" applyFont="1" applyBorder="1" applyAlignment="1" applyProtection="1">
      <alignment vertical="top"/>
    </xf>
    <xf numFmtId="164" fontId="4" fillId="0" borderId="0" xfId="0" applyNumberFormat="1" applyFont="1" applyProtection="1"/>
    <xf numFmtId="1" fontId="0" fillId="0" borderId="0" xfId="0" applyNumberFormat="1"/>
    <xf numFmtId="0" fontId="4" fillId="0" borderId="0" xfId="0" quotePrefix="1" applyFont="1" applyAlignment="1" applyProtection="1">
      <alignment vertical="top"/>
    </xf>
    <xf numFmtId="16" fontId="4" fillId="0" borderId="0" xfId="0" quotePrefix="1" applyNumberFormat="1" applyFont="1" applyAlignment="1" applyProtection="1">
      <alignment vertical="top"/>
    </xf>
    <xf numFmtId="0" fontId="6" fillId="0" borderId="2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9" borderId="24" xfId="0" applyFont="1" applyFill="1" applyBorder="1" applyAlignment="1">
      <alignment vertical="top" wrapText="1"/>
    </xf>
    <xf numFmtId="0" fontId="6" fillId="9" borderId="11" xfId="0" applyFont="1" applyFill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2" fontId="6" fillId="0" borderId="8" xfId="0" applyNumberFormat="1" applyFont="1" applyBorder="1" applyAlignment="1">
      <alignment horizontal="right" vertical="top" wrapText="1"/>
    </xf>
    <xf numFmtId="43" fontId="6" fillId="0" borderId="8" xfId="2" applyFont="1" applyBorder="1" applyAlignment="1">
      <alignment horizontal="right" vertical="top" wrapText="1"/>
    </xf>
    <xf numFmtId="16" fontId="4" fillId="4" borderId="0" xfId="0" quotePrefix="1" applyNumberFormat="1" applyFont="1" applyFill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quotePrefix="1" applyFont="1" applyBorder="1" applyAlignment="1" applyProtection="1">
      <alignment horizontal="left" vertical="top" wrapText="1"/>
    </xf>
    <xf numFmtId="0" fontId="4" fillId="0" borderId="18" xfId="0" quotePrefix="1" applyFont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81"/>
  <sheetViews>
    <sheetView tabSelected="1" topLeftCell="C1" zoomScale="80" zoomScaleNormal="80" workbookViewId="0">
      <selection activeCell="H16" sqref="H16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8.85546875" style="24" bestFit="1" customWidth="1"/>
    <col min="10" max="10" width="6.5703125" style="24" bestFit="1" customWidth="1"/>
    <col min="11" max="11" width="3.140625" style="24" bestFit="1" customWidth="1"/>
    <col min="12" max="12" width="4.140625" style="64" customWidth="1"/>
    <col min="13" max="13" width="3.140625" style="24" customWidth="1"/>
    <col min="14" max="14" width="9.140625" style="24"/>
    <col min="15" max="15" width="10.42578125" style="24" customWidth="1"/>
    <col min="16" max="16" width="11.7109375" style="24" bestFit="1" customWidth="1"/>
    <col min="17" max="17" width="13.5703125" style="24" bestFit="1" customWidth="1"/>
    <col min="18" max="18" width="10.140625" style="24" customWidth="1"/>
    <col min="19" max="19" width="18.7109375" style="24" customWidth="1"/>
    <col min="20" max="20" width="15" style="24" customWidth="1"/>
    <col min="21" max="21" width="10.85546875" style="24" customWidth="1"/>
    <col min="22" max="22" width="13.28515625" style="24" customWidth="1"/>
    <col min="23" max="23" width="3.85546875" style="24" customWidth="1"/>
    <col min="24" max="24" width="2.42578125" style="24" bestFit="1" customWidth="1"/>
    <col min="25" max="25" width="9.28515625" style="24" customWidth="1"/>
    <col min="26" max="26" width="8.140625" style="24" customWidth="1"/>
    <col min="27" max="27" width="9.7109375" style="24" customWidth="1"/>
    <col min="28" max="28" width="8.42578125" style="24" customWidth="1"/>
    <col min="29" max="29" width="8.28515625" style="24" customWidth="1"/>
    <col min="30" max="32" width="5.5703125" style="24" customWidth="1"/>
    <col min="33" max="33" width="6" style="24" bestFit="1" customWidth="1"/>
    <col min="34" max="34" width="3.28515625" style="24" customWidth="1"/>
    <col min="35" max="35" width="5" style="24" customWidth="1"/>
    <col min="36" max="36" width="7.140625" style="24" customWidth="1"/>
    <col min="37" max="37" width="6.5703125" style="24" customWidth="1"/>
    <col min="38" max="39" width="5" style="24" customWidth="1"/>
    <col min="40" max="16384" width="9.140625" style="24"/>
  </cols>
  <sheetData>
    <row r="1" spans="2:33" x14ac:dyDescent="0.2">
      <c r="B1" s="24" t="s">
        <v>118</v>
      </c>
      <c r="E1" s="24" t="s">
        <v>119</v>
      </c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x14ac:dyDescent="0.2">
      <c r="B2" s="65" t="s">
        <v>133</v>
      </c>
      <c r="C2" s="65"/>
      <c r="E2" s="65" t="s">
        <v>134</v>
      </c>
      <c r="F2" s="65"/>
      <c r="G2" s="8"/>
      <c r="H2" s="8"/>
      <c r="I2" s="8"/>
      <c r="J2" s="8"/>
      <c r="K2" s="8"/>
      <c r="L2" s="66"/>
      <c r="M2" s="8"/>
      <c r="N2" s="8"/>
      <c r="O2" s="8"/>
      <c r="P2" s="8"/>
      <c r="Q2" s="8"/>
      <c r="R2" s="8"/>
      <c r="S2" s="13"/>
      <c r="T2" s="13"/>
      <c r="U2" s="13"/>
      <c r="V2" s="13"/>
      <c r="W2" s="13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8"/>
      <c r="C3" s="8"/>
      <c r="D3" s="8"/>
      <c r="E3" s="175"/>
      <c r="F3" s="175"/>
      <c r="G3" s="175"/>
      <c r="H3" s="175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ht="13.5" thickBot="1" x14ac:dyDescent="0.25">
      <c r="B4" s="8" t="s">
        <v>0</v>
      </c>
      <c r="C4" s="8"/>
      <c r="D4" s="8"/>
      <c r="E4" s="140"/>
      <c r="F4" s="140"/>
      <c r="G4" s="140"/>
      <c r="H4" s="140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 t="s">
        <v>32</v>
      </c>
      <c r="Z4" s="21"/>
      <c r="AA4" s="21"/>
      <c r="AB4" s="21"/>
      <c r="AC4" s="21"/>
      <c r="AD4" s="21"/>
      <c r="AE4" s="21"/>
      <c r="AF4" s="21"/>
      <c r="AG4" s="21"/>
    </row>
    <row r="5" spans="2:33" ht="13.5" thickBot="1" x14ac:dyDescent="0.25">
      <c r="B5" s="67" t="s">
        <v>3</v>
      </c>
      <c r="C5" s="68"/>
      <c r="D5" s="68"/>
      <c r="E5" s="181" t="s">
        <v>30</v>
      </c>
      <c r="F5" s="181"/>
      <c r="G5" s="181"/>
      <c r="H5" s="181"/>
      <c r="I5" s="68" t="s">
        <v>29</v>
      </c>
      <c r="J5" s="68"/>
      <c r="K5" s="68"/>
      <c r="L5" s="69"/>
      <c r="M5" s="67"/>
      <c r="N5" s="68" t="s">
        <v>31</v>
      </c>
      <c r="O5" s="68"/>
      <c r="P5" s="68"/>
      <c r="Q5" s="68"/>
      <c r="R5" s="68"/>
      <c r="S5" s="70"/>
      <c r="T5" s="70"/>
      <c r="U5" s="70"/>
      <c r="V5" s="7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2:33" ht="12.75" customHeight="1" x14ac:dyDescent="0.2">
      <c r="B6" s="67" t="s">
        <v>9</v>
      </c>
      <c r="C6" s="68" t="s">
        <v>1</v>
      </c>
      <c r="D6" s="68"/>
      <c r="E6" s="181" t="s">
        <v>122</v>
      </c>
      <c r="F6" s="181"/>
      <c r="G6" s="181"/>
      <c r="H6" s="181"/>
      <c r="I6" s="70" t="s">
        <v>5</v>
      </c>
      <c r="J6" s="70"/>
      <c r="K6" s="70"/>
      <c r="L6" s="72"/>
      <c r="M6" s="73"/>
      <c r="N6" s="2"/>
      <c r="O6" s="70">
        <f>IF(N6="Ja",1,0)</f>
        <v>0</v>
      </c>
      <c r="P6" s="70"/>
      <c r="Q6" s="70"/>
      <c r="R6" s="70"/>
      <c r="S6" s="182" t="s">
        <v>8</v>
      </c>
      <c r="T6" s="182"/>
      <c r="U6" s="182"/>
      <c r="V6" s="183"/>
      <c r="X6" s="21"/>
      <c r="Y6" s="189" t="s">
        <v>33</v>
      </c>
      <c r="Z6" s="189"/>
      <c r="AA6" s="189"/>
      <c r="AB6" s="189"/>
      <c r="AC6" s="189"/>
      <c r="AD6" s="189"/>
      <c r="AE6" s="189"/>
      <c r="AF6" s="189"/>
      <c r="AG6" s="189"/>
    </row>
    <row r="7" spans="2:33" x14ac:dyDescent="0.2">
      <c r="B7" s="7"/>
      <c r="C7" s="8"/>
      <c r="D7" s="8"/>
      <c r="E7" s="175" t="s">
        <v>105</v>
      </c>
      <c r="F7" s="175"/>
      <c r="G7" s="175"/>
      <c r="H7" s="175"/>
      <c r="I7" s="13" t="s">
        <v>5</v>
      </c>
      <c r="J7" s="13"/>
      <c r="K7" s="13"/>
      <c r="L7" s="15"/>
      <c r="M7" s="74"/>
      <c r="N7" s="3"/>
      <c r="O7" s="13">
        <f>IF(N7="Ja",1,0)</f>
        <v>0</v>
      </c>
      <c r="P7" s="13"/>
      <c r="Q7" s="75"/>
      <c r="R7" s="75"/>
      <c r="S7" s="184"/>
      <c r="T7" s="184"/>
      <c r="U7" s="184"/>
      <c r="V7" s="185"/>
      <c r="X7" s="21"/>
      <c r="Y7" s="189"/>
      <c r="Z7" s="189"/>
      <c r="AA7" s="189"/>
      <c r="AB7" s="189"/>
      <c r="AC7" s="189"/>
      <c r="AD7" s="189"/>
      <c r="AE7" s="189"/>
      <c r="AF7" s="189"/>
      <c r="AG7" s="189"/>
    </row>
    <row r="8" spans="2:33" x14ac:dyDescent="0.2">
      <c r="B8" s="7"/>
      <c r="C8" s="8"/>
      <c r="D8" s="8"/>
      <c r="E8" s="140" t="s">
        <v>121</v>
      </c>
      <c r="F8" s="140"/>
      <c r="G8" s="140"/>
      <c r="H8" s="140"/>
      <c r="I8" s="13" t="s">
        <v>5</v>
      </c>
      <c r="J8" s="13"/>
      <c r="K8" s="13"/>
      <c r="L8" s="15"/>
      <c r="M8" s="74"/>
      <c r="N8" s="3"/>
      <c r="O8" s="13">
        <f>IF(N8="Ja",1,0)</f>
        <v>0</v>
      </c>
      <c r="P8" s="13"/>
      <c r="Q8" s="75"/>
      <c r="R8" s="75"/>
      <c r="S8" s="184"/>
      <c r="T8" s="184"/>
      <c r="U8" s="184"/>
      <c r="V8" s="185"/>
      <c r="X8" s="21"/>
      <c r="Y8" s="190" t="s">
        <v>34</v>
      </c>
      <c r="Z8" s="190"/>
      <c r="AA8" s="190"/>
      <c r="AB8" s="190"/>
      <c r="AC8" s="190"/>
      <c r="AD8" s="190"/>
      <c r="AE8" s="190"/>
      <c r="AF8" s="190"/>
      <c r="AG8" s="190"/>
    </row>
    <row r="9" spans="2:33" x14ac:dyDescent="0.2">
      <c r="B9" s="7"/>
      <c r="C9" s="8"/>
      <c r="D9" s="8"/>
      <c r="E9" s="140" t="s">
        <v>120</v>
      </c>
      <c r="F9" s="140"/>
      <c r="G9" s="140"/>
      <c r="H9" s="140"/>
      <c r="I9" s="13" t="s">
        <v>5</v>
      </c>
      <c r="J9" s="13"/>
      <c r="K9" s="13"/>
      <c r="L9" s="15"/>
      <c r="M9" s="74"/>
      <c r="N9" s="3"/>
      <c r="O9" s="13">
        <f>IF(N9="Ja",1,0)</f>
        <v>0</v>
      </c>
      <c r="P9" s="13"/>
      <c r="Q9" s="75"/>
      <c r="R9" s="75"/>
      <c r="S9" s="184"/>
      <c r="T9" s="184"/>
      <c r="U9" s="184"/>
      <c r="V9" s="185"/>
      <c r="X9" s="21"/>
      <c r="Y9" s="190"/>
      <c r="Z9" s="190"/>
      <c r="AA9" s="190"/>
      <c r="AB9" s="190"/>
      <c r="AC9" s="190"/>
      <c r="AD9" s="190"/>
      <c r="AE9" s="190"/>
      <c r="AF9" s="190"/>
      <c r="AG9" s="190"/>
    </row>
    <row r="10" spans="2:33" x14ac:dyDescent="0.2">
      <c r="B10" s="7"/>
      <c r="C10" s="8"/>
      <c r="D10" s="8"/>
      <c r="E10" s="140"/>
      <c r="F10" s="140"/>
      <c r="G10" s="140"/>
      <c r="H10" s="140"/>
      <c r="I10" s="13"/>
      <c r="J10" s="13"/>
      <c r="K10" s="13"/>
      <c r="L10" s="15"/>
      <c r="M10" s="74"/>
      <c r="N10" s="13"/>
      <c r="O10" s="13"/>
      <c r="P10" s="13"/>
      <c r="Q10" s="75"/>
      <c r="R10" s="75"/>
      <c r="S10" s="184"/>
      <c r="T10" s="184"/>
      <c r="U10" s="184"/>
      <c r="V10" s="185"/>
      <c r="X10" s="21"/>
      <c r="Y10" s="141"/>
      <c r="Z10" s="141"/>
      <c r="AA10" s="141"/>
      <c r="AB10" s="141"/>
      <c r="AC10" s="141"/>
      <c r="AD10" s="141"/>
      <c r="AE10" s="141"/>
      <c r="AF10" s="141"/>
      <c r="AG10" s="141"/>
    </row>
    <row r="11" spans="2:33" ht="13.5" thickBot="1" x14ac:dyDescent="0.25">
      <c r="B11" s="76" t="s">
        <v>4</v>
      </c>
      <c r="C11" s="77" t="s">
        <v>1</v>
      </c>
      <c r="D11" s="77"/>
      <c r="E11" s="170" t="s">
        <v>89</v>
      </c>
      <c r="F11" s="170"/>
      <c r="G11" s="170"/>
      <c r="H11" s="170"/>
      <c r="I11" s="78" t="s">
        <v>5</v>
      </c>
      <c r="J11" s="78"/>
      <c r="K11" s="78"/>
      <c r="L11" s="79"/>
      <c r="M11" s="80"/>
      <c r="N11" s="4"/>
      <c r="O11" s="78">
        <f t="shared" ref="O11" si="0">IF(N11="Ja",1,0)</f>
        <v>0</v>
      </c>
      <c r="P11" s="78"/>
      <c r="Q11" s="81"/>
      <c r="R11" s="81"/>
      <c r="S11" s="186"/>
      <c r="T11" s="186"/>
      <c r="U11" s="186"/>
      <c r="V11" s="187"/>
      <c r="X11" s="21"/>
      <c r="Y11" s="191" t="s">
        <v>35</v>
      </c>
      <c r="Z11" s="191"/>
      <c r="AA11" s="191"/>
      <c r="AB11" s="191"/>
      <c r="AC11" s="191"/>
      <c r="AD11" s="191"/>
      <c r="AE11" s="191"/>
      <c r="AF11" s="191"/>
      <c r="AG11" s="191"/>
    </row>
    <row r="12" spans="2:33" x14ac:dyDescent="0.2">
      <c r="B12" s="7"/>
      <c r="C12" s="8"/>
      <c r="D12" s="8"/>
      <c r="E12" s="175"/>
      <c r="F12" s="175"/>
      <c r="G12" s="175"/>
      <c r="H12" s="175"/>
      <c r="I12" s="13"/>
      <c r="J12" s="13"/>
      <c r="K12" s="13"/>
      <c r="L12" s="15"/>
      <c r="M12" s="74"/>
      <c r="N12" s="13"/>
      <c r="O12" s="13"/>
      <c r="P12" s="13"/>
      <c r="Q12" s="75"/>
      <c r="R12" s="75"/>
      <c r="S12" s="75"/>
      <c r="T12" s="75"/>
      <c r="U12" s="75"/>
      <c r="V12" s="82"/>
      <c r="X12" s="21"/>
      <c r="Y12" s="191"/>
      <c r="Z12" s="191"/>
      <c r="AA12" s="191"/>
      <c r="AB12" s="191"/>
      <c r="AC12" s="191"/>
      <c r="AD12" s="191"/>
      <c r="AE12" s="191"/>
      <c r="AF12" s="191"/>
      <c r="AG12" s="191"/>
    </row>
    <row r="13" spans="2:33" ht="13.5" thickBot="1" x14ac:dyDescent="0.25">
      <c r="B13" s="76"/>
      <c r="C13" s="77"/>
      <c r="D13" s="77"/>
      <c r="E13" s="170"/>
      <c r="F13" s="170"/>
      <c r="G13" s="170"/>
      <c r="H13" s="170"/>
      <c r="I13" s="78"/>
      <c r="J13" s="78"/>
      <c r="K13" s="78"/>
      <c r="L13" s="79"/>
      <c r="M13" s="80"/>
      <c r="N13" s="168" t="str">
        <f>IF(SUM(O6:O11)=COUNTA(E6:H12),"Uw inschrijving voldoet aan de minimaal gestelde inschrijfeisen", "Uw inschrijving voldoet niet aan de gestelde inschrijfeisen en is ongeldig")</f>
        <v>Uw inschrijving voldoet niet aan de gestelde inschrijfeisen en is ongeldig</v>
      </c>
      <c r="O13" s="168"/>
      <c r="P13" s="168"/>
      <c r="Q13" s="168"/>
      <c r="R13" s="168"/>
      <c r="S13" s="168"/>
      <c r="T13" s="168"/>
      <c r="U13" s="78"/>
      <c r="V13" s="83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2:33" x14ac:dyDescent="0.2">
      <c r="E14" s="169"/>
      <c r="F14" s="169"/>
      <c r="G14" s="169"/>
      <c r="H14" s="169"/>
      <c r="I14" s="21"/>
      <c r="J14" s="21"/>
      <c r="K14" s="21"/>
      <c r="L14" s="84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2:33" ht="13.5" thickBot="1" x14ac:dyDescent="0.25">
      <c r="B15" s="24" t="s">
        <v>2</v>
      </c>
      <c r="I15" s="21"/>
      <c r="J15" s="21"/>
      <c r="K15" s="21"/>
      <c r="L15" s="84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ht="53.25" customHeight="1" thickBot="1" x14ac:dyDescent="0.25">
      <c r="B16" s="85" t="s">
        <v>3</v>
      </c>
      <c r="C16" s="86"/>
      <c r="D16" s="86"/>
      <c r="E16" s="86" t="s">
        <v>30</v>
      </c>
      <c r="F16" s="86"/>
      <c r="G16" s="86"/>
      <c r="H16" s="86"/>
      <c r="I16" s="87" t="s">
        <v>29</v>
      </c>
      <c r="J16" s="86"/>
      <c r="K16" s="86"/>
      <c r="L16" s="88"/>
      <c r="M16" s="85"/>
      <c r="N16" s="86"/>
      <c r="O16" s="89" t="s">
        <v>56</v>
      </c>
      <c r="P16" s="89" t="s">
        <v>51</v>
      </c>
      <c r="Q16" s="89" t="s">
        <v>25</v>
      </c>
      <c r="R16" s="90" t="s">
        <v>27</v>
      </c>
      <c r="S16" s="89" t="s">
        <v>26</v>
      </c>
      <c r="T16" s="91" t="s">
        <v>23</v>
      </c>
      <c r="U16" s="89"/>
      <c r="V16" s="92" t="s">
        <v>24</v>
      </c>
      <c r="W16" s="13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40" x14ac:dyDescent="0.2">
      <c r="B17" s="93"/>
      <c r="C17" s="94"/>
      <c r="D17" s="188"/>
      <c r="E17" s="188"/>
      <c r="F17" s="188"/>
      <c r="G17" s="188"/>
      <c r="H17" s="188"/>
      <c r="I17" s="95"/>
      <c r="J17" s="96"/>
      <c r="K17" s="96"/>
      <c r="L17" s="97"/>
      <c r="M17" s="98"/>
      <c r="N17" s="96"/>
      <c r="O17" s="96"/>
      <c r="P17" s="96"/>
      <c r="Q17" s="99"/>
      <c r="R17" s="100"/>
      <c r="S17" s="99"/>
      <c r="T17" s="101"/>
      <c r="U17" s="99"/>
      <c r="V17" s="102"/>
      <c r="W17" s="6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I17" s="24" t="s">
        <v>11</v>
      </c>
      <c r="AJ17" s="24" t="s">
        <v>12</v>
      </c>
      <c r="AK17" s="24" t="s">
        <v>13</v>
      </c>
      <c r="AL17" s="24" t="s">
        <v>14</v>
      </c>
      <c r="AM17" s="24" t="s">
        <v>15</v>
      </c>
    </row>
    <row r="18" spans="2:40" x14ac:dyDescent="0.2">
      <c r="B18" s="7"/>
      <c r="C18" s="8"/>
      <c r="D18" s="103"/>
      <c r="E18" s="103"/>
      <c r="F18" s="103"/>
      <c r="G18" s="103"/>
      <c r="H18" s="103"/>
      <c r="I18" s="19"/>
      <c r="J18" s="13"/>
      <c r="K18" s="13"/>
      <c r="L18" s="61"/>
      <c r="M18" s="74"/>
      <c r="N18" s="13"/>
      <c r="O18" s="13"/>
      <c r="P18" s="13"/>
      <c r="Q18" s="13"/>
      <c r="R18" s="17"/>
      <c r="S18" s="13"/>
      <c r="T18" s="19"/>
      <c r="U18" s="13"/>
      <c r="V18" s="26"/>
      <c r="W18" s="8"/>
      <c r="X18" s="21"/>
      <c r="Y18" s="27"/>
      <c r="Z18" s="27"/>
      <c r="AA18" s="27"/>
      <c r="AB18" s="27"/>
      <c r="AC18" s="27"/>
      <c r="AD18" s="27"/>
      <c r="AE18" s="27"/>
      <c r="AF18" s="27"/>
      <c r="AG18" s="27"/>
      <c r="AH18" s="104"/>
      <c r="AI18" s="104"/>
      <c r="AJ18" s="104"/>
    </row>
    <row r="19" spans="2:40" x14ac:dyDescent="0.2">
      <c r="B19" s="74" t="s">
        <v>91</v>
      </c>
      <c r="C19" s="8"/>
      <c r="D19" s="171" t="s">
        <v>92</v>
      </c>
      <c r="E19" s="171"/>
      <c r="F19" s="171"/>
      <c r="G19" s="171"/>
      <c r="H19" s="172"/>
      <c r="I19" s="19"/>
      <c r="J19" s="13"/>
      <c r="K19" s="13"/>
      <c r="L19" s="61"/>
      <c r="M19" s="105"/>
      <c r="N19" s="13"/>
      <c r="O19" s="8"/>
      <c r="P19" s="13"/>
      <c r="Q19" s="13"/>
      <c r="R19" s="17"/>
      <c r="S19" s="13"/>
      <c r="T19" s="19"/>
      <c r="U19" s="13"/>
      <c r="V19" s="26"/>
      <c r="W19" s="8"/>
      <c r="X19" s="21"/>
      <c r="Y19" s="21" t="s">
        <v>93</v>
      </c>
      <c r="Z19" s="21">
        <v>2</v>
      </c>
      <c r="AA19" s="21">
        <v>3</v>
      </c>
      <c r="AB19" s="21">
        <v>4</v>
      </c>
      <c r="AC19" s="21">
        <v>5</v>
      </c>
      <c r="AD19" s="153">
        <v>6</v>
      </c>
      <c r="AE19" s="23"/>
      <c r="AF19" s="23"/>
      <c r="AG19" s="22"/>
      <c r="AH19" s="104"/>
      <c r="AI19" s="25"/>
      <c r="AJ19" s="25"/>
      <c r="AK19" s="25"/>
      <c r="AL19" s="25"/>
      <c r="AM19" s="25"/>
    </row>
    <row r="20" spans="2:40" ht="12.75" customHeight="1" x14ac:dyDescent="0.2">
      <c r="B20" s="7"/>
      <c r="C20" s="8"/>
      <c r="D20" s="103"/>
      <c r="E20" s="178" t="s">
        <v>128</v>
      </c>
      <c r="F20" s="178"/>
      <c r="G20" s="178"/>
      <c r="H20" s="179"/>
      <c r="I20" s="19" t="s">
        <v>37</v>
      </c>
      <c r="J20" s="12">
        <v>1</v>
      </c>
      <c r="K20" s="13" t="s">
        <v>16</v>
      </c>
      <c r="L20" s="60">
        <v>6</v>
      </c>
      <c r="M20" s="105"/>
      <c r="N20" s="3"/>
      <c r="O20" s="13">
        <f>+N20</f>
        <v>0</v>
      </c>
      <c r="P20" s="12">
        <v>0</v>
      </c>
      <c r="Q20" s="16">
        <v>500</v>
      </c>
      <c r="R20" s="17">
        <f>+AN20</f>
        <v>0</v>
      </c>
      <c r="S20" s="18">
        <v>750</v>
      </c>
      <c r="T20" s="5">
        <v>3</v>
      </c>
      <c r="U20" s="13">
        <f>IF(O20=0,1,T20)</f>
        <v>1</v>
      </c>
      <c r="V20" s="20">
        <f>IF(O20=0,0,+U20*S20)</f>
        <v>0</v>
      </c>
      <c r="W20" s="8"/>
      <c r="X20" s="21"/>
      <c r="Y20" s="150" t="s">
        <v>131</v>
      </c>
      <c r="Z20" s="166" t="s">
        <v>124</v>
      </c>
      <c r="AA20" s="150" t="s">
        <v>123</v>
      </c>
      <c r="AB20" s="151" t="s">
        <v>125</v>
      </c>
      <c r="AC20" s="152" t="s">
        <v>127</v>
      </c>
      <c r="AD20" s="145" t="s">
        <v>126</v>
      </c>
      <c r="AE20" s="23" t="s">
        <v>132</v>
      </c>
      <c r="AF20" s="23"/>
      <c r="AG20" s="22"/>
      <c r="AH20" s="104"/>
      <c r="AI20" s="25">
        <f>IF($O20=1,Y21*$Q20,0)</f>
        <v>0</v>
      </c>
      <c r="AJ20" s="25">
        <f>IF($O20=2,Z21*$Q20,0)</f>
        <v>0</v>
      </c>
      <c r="AK20" s="25">
        <f>IF($O20=3,AA21*$Q20,0)</f>
        <v>0</v>
      </c>
      <c r="AL20" s="25">
        <f>IF($O20=4,AB21*$Q20,0)</f>
        <v>0</v>
      </c>
      <c r="AM20" s="25">
        <f>IF($O20=5,AC21*$Q20,0)</f>
        <v>0</v>
      </c>
      <c r="AN20" s="155">
        <f>SUM(AI20:AM20)</f>
        <v>0</v>
      </c>
    </row>
    <row r="21" spans="2:40" x14ac:dyDescent="0.2">
      <c r="B21" s="7"/>
      <c r="C21" s="8"/>
      <c r="D21" s="103"/>
      <c r="E21" s="148"/>
      <c r="F21" s="103"/>
      <c r="G21" s="103"/>
      <c r="H21" s="103"/>
      <c r="I21" s="19"/>
      <c r="J21" s="109"/>
      <c r="K21" s="13"/>
      <c r="L21" s="60"/>
      <c r="M21" s="105"/>
      <c r="N21" s="8"/>
      <c r="O21" s="8"/>
      <c r="P21" s="12"/>
      <c r="Q21" s="16"/>
      <c r="R21" s="17"/>
      <c r="S21" s="18"/>
      <c r="T21" s="19"/>
      <c r="U21" s="13"/>
      <c r="V21" s="20"/>
      <c r="W21" s="8"/>
      <c r="X21" s="21"/>
      <c r="Y21" s="145">
        <v>1</v>
      </c>
      <c r="Z21" s="146">
        <v>0.5</v>
      </c>
      <c r="AA21" s="145">
        <v>0.35</v>
      </c>
      <c r="AB21" s="145">
        <v>0.25</v>
      </c>
      <c r="AC21" s="145">
        <v>0.1</v>
      </c>
      <c r="AD21" s="145"/>
      <c r="AE21" s="23"/>
      <c r="AF21" s="23"/>
      <c r="AG21" s="22"/>
      <c r="AH21" s="104"/>
      <c r="AI21" s="25"/>
      <c r="AJ21" s="25"/>
      <c r="AK21" s="25"/>
      <c r="AL21" s="25"/>
      <c r="AM21" s="25"/>
      <c r="AN21" s="155"/>
    </row>
    <row r="22" spans="2:40" x14ac:dyDescent="0.2">
      <c r="B22" s="74"/>
      <c r="C22" s="8"/>
      <c r="D22" s="142"/>
      <c r="E22" s="142"/>
      <c r="F22" s="142"/>
      <c r="G22" s="142"/>
      <c r="H22" s="143"/>
      <c r="I22" s="19"/>
      <c r="J22" s="13"/>
      <c r="K22" s="13"/>
      <c r="L22" s="61"/>
      <c r="M22" s="105"/>
      <c r="N22" s="13"/>
      <c r="O22" s="8"/>
      <c r="P22" s="13"/>
      <c r="Q22" s="13"/>
      <c r="R22" s="17"/>
      <c r="S22" s="13"/>
      <c r="T22" s="19"/>
      <c r="U22" s="13"/>
      <c r="V22" s="26"/>
      <c r="W22" s="8"/>
      <c r="X22" s="21"/>
      <c r="Y22" s="22"/>
      <c r="Z22" s="106"/>
      <c r="AA22" s="22"/>
      <c r="AB22" s="107"/>
      <c r="AC22" s="23"/>
      <c r="AD22" s="23"/>
      <c r="AE22" s="23"/>
      <c r="AF22" s="23"/>
      <c r="AG22" s="22"/>
      <c r="AH22" s="104"/>
      <c r="AI22" s="25"/>
      <c r="AJ22" s="25"/>
      <c r="AK22" s="25"/>
      <c r="AL22" s="25"/>
      <c r="AM22" s="25"/>
      <c r="AN22" s="155"/>
    </row>
    <row r="23" spans="2:40" x14ac:dyDescent="0.2">
      <c r="B23" s="7"/>
      <c r="C23" s="8"/>
      <c r="D23" s="103"/>
      <c r="E23" s="108"/>
      <c r="F23" s="103"/>
      <c r="G23" s="103"/>
      <c r="H23" s="103"/>
      <c r="I23" s="19"/>
      <c r="J23" s="109"/>
      <c r="K23" s="13"/>
      <c r="L23" s="60"/>
      <c r="M23" s="105"/>
      <c r="N23" s="8"/>
      <c r="O23" s="8"/>
      <c r="P23" s="12"/>
      <c r="Q23" s="16"/>
      <c r="R23" s="17"/>
      <c r="S23" s="18"/>
      <c r="T23" s="19"/>
      <c r="U23" s="13"/>
      <c r="V23" s="20"/>
      <c r="W23" s="8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104"/>
      <c r="AI23" s="25"/>
      <c r="AJ23" s="25"/>
      <c r="AK23" s="25"/>
      <c r="AL23" s="25"/>
      <c r="AM23" s="25"/>
    </row>
    <row r="24" spans="2:40" x14ac:dyDescent="0.2">
      <c r="B24" s="7"/>
      <c r="C24" s="8"/>
      <c r="D24" s="103"/>
      <c r="E24" s="108"/>
      <c r="F24" s="103"/>
      <c r="G24" s="103"/>
      <c r="H24" s="103"/>
      <c r="I24" s="19"/>
      <c r="J24" s="109"/>
      <c r="K24" s="13"/>
      <c r="L24" s="60"/>
      <c r="M24" s="105"/>
      <c r="N24" s="8"/>
      <c r="O24" s="8"/>
      <c r="P24" s="12"/>
      <c r="Q24" s="16"/>
      <c r="R24" s="17"/>
      <c r="S24" s="18"/>
      <c r="T24" s="19"/>
      <c r="U24" s="13"/>
      <c r="V24" s="20"/>
      <c r="W24" s="8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04"/>
      <c r="AI24" s="25"/>
      <c r="AJ24" s="25"/>
      <c r="AK24" s="25"/>
      <c r="AL24" s="25"/>
      <c r="AM24" s="25"/>
    </row>
    <row r="25" spans="2:40" x14ac:dyDescent="0.2">
      <c r="B25" s="7" t="s">
        <v>94</v>
      </c>
      <c r="C25" s="8"/>
      <c r="D25" s="103"/>
      <c r="E25" s="108"/>
      <c r="F25" s="103"/>
      <c r="G25" s="103"/>
      <c r="H25" s="103"/>
      <c r="I25" s="19"/>
      <c r="J25" s="109"/>
      <c r="K25" s="13"/>
      <c r="L25" s="60"/>
      <c r="M25" s="105"/>
      <c r="N25" s="8"/>
      <c r="O25" s="8"/>
      <c r="P25" s="12"/>
      <c r="Q25" s="16"/>
      <c r="R25" s="17"/>
      <c r="S25" s="18"/>
      <c r="T25" s="19"/>
      <c r="U25" s="13"/>
      <c r="V25" s="20"/>
      <c r="W25" s="8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04"/>
      <c r="AI25" s="25"/>
      <c r="AJ25" s="25"/>
      <c r="AK25" s="25"/>
      <c r="AL25" s="25"/>
      <c r="AM25" s="25"/>
    </row>
    <row r="26" spans="2:40" x14ac:dyDescent="0.2">
      <c r="B26" s="7"/>
      <c r="C26" s="8"/>
      <c r="D26" s="103"/>
      <c r="E26" s="108" t="s">
        <v>95</v>
      </c>
      <c r="F26" s="103"/>
      <c r="G26" s="103"/>
      <c r="H26" s="103"/>
      <c r="I26" s="19"/>
      <c r="J26" s="109"/>
      <c r="K26" s="13"/>
      <c r="L26" s="60"/>
      <c r="M26" s="105"/>
      <c r="N26" s="8"/>
      <c r="O26" s="8"/>
      <c r="P26" s="12"/>
      <c r="Q26" s="16"/>
      <c r="R26" s="17"/>
      <c r="S26" s="18"/>
      <c r="T26" s="19"/>
      <c r="U26" s="13"/>
      <c r="V26" s="20"/>
      <c r="W26" s="8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04"/>
      <c r="AI26" s="25"/>
      <c r="AJ26" s="25"/>
      <c r="AK26" s="25"/>
      <c r="AL26" s="25"/>
      <c r="AM26" s="25"/>
    </row>
    <row r="27" spans="2:40" x14ac:dyDescent="0.2">
      <c r="B27" s="7"/>
      <c r="C27" s="8"/>
      <c r="D27" s="103"/>
      <c r="E27" s="108"/>
      <c r="F27" s="103"/>
      <c r="G27" s="103"/>
      <c r="H27" s="103"/>
      <c r="I27" s="19"/>
      <c r="J27" s="109"/>
      <c r="K27" s="13"/>
      <c r="L27" s="60"/>
      <c r="M27" s="105"/>
      <c r="N27" s="8"/>
      <c r="O27" s="8"/>
      <c r="P27" s="12"/>
      <c r="Q27" s="16"/>
      <c r="R27" s="17"/>
      <c r="S27" s="18"/>
      <c r="T27" s="19"/>
      <c r="U27" s="13"/>
      <c r="V27" s="20"/>
      <c r="W27" s="8"/>
      <c r="X27" s="21"/>
      <c r="Y27" s="21" t="s">
        <v>93</v>
      </c>
      <c r="Z27" s="21">
        <v>2</v>
      </c>
      <c r="AA27" s="21">
        <v>3</v>
      </c>
      <c r="AB27" s="21">
        <v>4</v>
      </c>
      <c r="AC27" s="21"/>
      <c r="AD27" s="21"/>
      <c r="AE27" s="21"/>
      <c r="AF27" s="21"/>
      <c r="AG27" s="21"/>
      <c r="AH27" s="104"/>
      <c r="AI27" s="25"/>
      <c r="AJ27" s="25"/>
      <c r="AK27" s="25"/>
      <c r="AL27" s="25"/>
      <c r="AM27" s="25"/>
    </row>
    <row r="28" spans="2:40" x14ac:dyDescent="0.2">
      <c r="B28" s="7"/>
      <c r="C28" s="8"/>
      <c r="D28" s="103"/>
      <c r="E28" s="108" t="s">
        <v>106</v>
      </c>
      <c r="F28" s="103"/>
      <c r="G28" s="103"/>
      <c r="H28" s="103"/>
      <c r="I28" s="19" t="s">
        <v>37</v>
      </c>
      <c r="J28" s="154">
        <v>1</v>
      </c>
      <c r="K28" s="13" t="s">
        <v>16</v>
      </c>
      <c r="L28" s="60">
        <v>4</v>
      </c>
      <c r="M28" s="105"/>
      <c r="N28" s="3"/>
      <c r="O28" s="13">
        <f>+N28</f>
        <v>0</v>
      </c>
      <c r="P28" s="12">
        <v>0</v>
      </c>
      <c r="Q28" s="16">
        <v>125</v>
      </c>
      <c r="R28" s="17">
        <f>+AN28</f>
        <v>0</v>
      </c>
      <c r="S28" s="18">
        <v>500</v>
      </c>
      <c r="T28" s="5">
        <v>1</v>
      </c>
      <c r="U28" s="13">
        <f>IF(O28=0,1,T28)</f>
        <v>1</v>
      </c>
      <c r="V28" s="20">
        <f>IF(O28=0,0,+U28*S28)</f>
        <v>0</v>
      </c>
      <c r="W28" s="8"/>
      <c r="X28" s="21"/>
      <c r="Y28" s="157" t="s">
        <v>107</v>
      </c>
      <c r="Z28" s="158" t="s">
        <v>108</v>
      </c>
      <c r="AA28" s="157" t="s">
        <v>99</v>
      </c>
      <c r="AB28" s="24">
        <v>0</v>
      </c>
      <c r="AC28" s="21" t="s">
        <v>96</v>
      </c>
      <c r="AD28" s="21"/>
      <c r="AE28" s="21"/>
      <c r="AF28" s="21"/>
      <c r="AG28" s="21"/>
      <c r="AH28" s="104"/>
      <c r="AI28" s="25">
        <f>IF($O28=1,Y29*$Q28,0)</f>
        <v>0</v>
      </c>
      <c r="AJ28" s="25">
        <f>IF($O28=2,Z29*$Q28,0)</f>
        <v>0</v>
      </c>
      <c r="AK28" s="25">
        <f>IF($O28=3,AA29*$Q28,0)</f>
        <v>0</v>
      </c>
      <c r="AL28" s="25">
        <f>IF($O28=4,AB29*$Q28,0)</f>
        <v>0</v>
      </c>
      <c r="AM28" s="25"/>
      <c r="AN28" s="155">
        <f t="shared" ref="AN28:AN31" si="1">SUM(AI28:AM28)</f>
        <v>0</v>
      </c>
    </row>
    <row r="29" spans="2:40" x14ac:dyDescent="0.2">
      <c r="B29" s="7"/>
      <c r="C29" s="8"/>
      <c r="D29" s="103"/>
      <c r="E29" s="108"/>
      <c r="F29" s="103"/>
      <c r="G29" s="103"/>
      <c r="H29" s="103"/>
      <c r="I29" s="19"/>
      <c r="J29" s="154"/>
      <c r="K29" s="13"/>
      <c r="L29" s="60"/>
      <c r="M29" s="105"/>
      <c r="N29" s="8"/>
      <c r="O29" s="8"/>
      <c r="P29" s="12"/>
      <c r="Q29" s="16"/>
      <c r="R29" s="17"/>
      <c r="S29" s="18"/>
      <c r="T29" s="19"/>
      <c r="U29" s="13"/>
      <c r="V29" s="20"/>
      <c r="W29" s="8"/>
      <c r="X29" s="21"/>
      <c r="Y29" s="147">
        <v>1</v>
      </c>
      <c r="Z29" s="147">
        <v>0.5</v>
      </c>
      <c r="AA29" s="147">
        <v>0.15</v>
      </c>
      <c r="AB29" s="147">
        <v>0</v>
      </c>
      <c r="AC29" s="21"/>
      <c r="AD29" s="21"/>
      <c r="AE29" s="21"/>
      <c r="AF29" s="21"/>
      <c r="AG29" s="21"/>
      <c r="AH29" s="104"/>
      <c r="AI29" s="25"/>
      <c r="AJ29" s="25"/>
      <c r="AK29" s="25"/>
      <c r="AL29" s="25"/>
      <c r="AM29" s="25"/>
      <c r="AN29" s="155"/>
    </row>
    <row r="30" spans="2:40" x14ac:dyDescent="0.2">
      <c r="B30" s="7"/>
      <c r="C30" s="8"/>
      <c r="D30" s="103"/>
      <c r="E30" s="108"/>
      <c r="F30" s="103"/>
      <c r="G30" s="103"/>
      <c r="H30" s="103"/>
      <c r="I30" s="19"/>
      <c r="J30" s="154"/>
      <c r="K30" s="13"/>
      <c r="L30" s="60"/>
      <c r="M30" s="105"/>
      <c r="N30" s="8"/>
      <c r="O30" s="8"/>
      <c r="P30" s="12"/>
      <c r="Q30" s="16"/>
      <c r="R30" s="17"/>
      <c r="S30" s="18"/>
      <c r="T30" s="19"/>
      <c r="U30" s="13"/>
      <c r="V30" s="20"/>
      <c r="W30" s="8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04"/>
      <c r="AI30" s="25"/>
      <c r="AJ30" s="25"/>
      <c r="AK30" s="25"/>
      <c r="AL30" s="25"/>
      <c r="AM30" s="25"/>
      <c r="AN30" s="155"/>
    </row>
    <row r="31" spans="2:40" x14ac:dyDescent="0.2">
      <c r="B31" s="7"/>
      <c r="C31" s="8"/>
      <c r="D31" s="103"/>
      <c r="E31" s="178" t="s">
        <v>98</v>
      </c>
      <c r="F31" s="178"/>
      <c r="G31" s="178"/>
      <c r="H31" s="179"/>
      <c r="I31" s="19" t="s">
        <v>37</v>
      </c>
      <c r="J31" s="154">
        <v>1</v>
      </c>
      <c r="K31" s="13" t="s">
        <v>16</v>
      </c>
      <c r="L31" s="60">
        <v>4</v>
      </c>
      <c r="M31" s="105"/>
      <c r="N31" s="3"/>
      <c r="O31" s="13">
        <f>+N31</f>
        <v>0</v>
      </c>
      <c r="P31" s="12">
        <v>0</v>
      </c>
      <c r="Q31" s="16">
        <v>75</v>
      </c>
      <c r="R31" s="17">
        <f>+AN31</f>
        <v>0</v>
      </c>
      <c r="S31" s="18">
        <v>500</v>
      </c>
      <c r="T31" s="5">
        <v>1</v>
      </c>
      <c r="U31" s="13">
        <f>IF(O31=0,1,T31)</f>
        <v>1</v>
      </c>
      <c r="V31" s="20">
        <f>IF(O31=0,0,+U31*S31)</f>
        <v>0</v>
      </c>
      <c r="W31" s="8"/>
      <c r="X31" s="21"/>
      <c r="Y31" s="21">
        <v>3</v>
      </c>
      <c r="Z31" s="21">
        <v>2</v>
      </c>
      <c r="AA31" s="21">
        <v>1</v>
      </c>
      <c r="AB31" s="21">
        <v>0</v>
      </c>
      <c r="AC31" s="21" t="s">
        <v>97</v>
      </c>
      <c r="AD31" s="21"/>
      <c r="AE31" s="21"/>
      <c r="AF31" s="21"/>
      <c r="AG31" s="21"/>
      <c r="AH31" s="104"/>
      <c r="AI31" s="25">
        <f>IF($O31=1,Y32*$Q31,0)</f>
        <v>0</v>
      </c>
      <c r="AJ31" s="25">
        <f>IF($O31=2,Z32*$Q31,0)</f>
        <v>0</v>
      </c>
      <c r="AK31" s="25">
        <f>IF($O31=3,AA32*$Q31,0)</f>
        <v>0</v>
      </c>
      <c r="AL31" s="25">
        <f>IF($O31=4,AB32*$Q31,0)</f>
        <v>0</v>
      </c>
      <c r="AM31" s="25"/>
      <c r="AN31" s="155">
        <f t="shared" si="1"/>
        <v>0</v>
      </c>
    </row>
    <row r="32" spans="2:40" x14ac:dyDescent="0.2">
      <c r="B32" s="7"/>
      <c r="C32" s="8"/>
      <c r="D32" s="103"/>
      <c r="E32" s="149"/>
      <c r="F32" s="103"/>
      <c r="G32" s="103"/>
      <c r="H32" s="103"/>
      <c r="I32" s="19"/>
      <c r="J32" s="109"/>
      <c r="K32" s="13"/>
      <c r="L32" s="60"/>
      <c r="M32" s="105"/>
      <c r="N32" s="8"/>
      <c r="O32" s="8"/>
      <c r="P32" s="12"/>
      <c r="Q32" s="16"/>
      <c r="R32" s="17"/>
      <c r="S32" s="18"/>
      <c r="T32" s="19"/>
      <c r="U32" s="13"/>
      <c r="V32" s="20"/>
      <c r="W32" s="8"/>
      <c r="X32" s="21"/>
      <c r="Y32" s="147">
        <v>1</v>
      </c>
      <c r="Z32" s="147">
        <v>0.5</v>
      </c>
      <c r="AA32" s="147">
        <v>0.15</v>
      </c>
      <c r="AB32" s="147">
        <v>0</v>
      </c>
      <c r="AC32" s="21"/>
      <c r="AD32" s="21"/>
      <c r="AE32" s="21"/>
      <c r="AF32" s="21"/>
      <c r="AG32" s="21"/>
      <c r="AH32" s="104"/>
      <c r="AI32" s="25"/>
      <c r="AJ32" s="25"/>
      <c r="AK32" s="25"/>
      <c r="AL32" s="25"/>
      <c r="AM32" s="25"/>
    </row>
    <row r="33" spans="2:40" x14ac:dyDescent="0.2">
      <c r="B33" s="7"/>
      <c r="C33" s="8"/>
      <c r="D33" s="103"/>
      <c r="E33" s="108"/>
      <c r="F33" s="103"/>
      <c r="G33" s="103"/>
      <c r="H33" s="103"/>
      <c r="I33" s="19"/>
      <c r="J33" s="109"/>
      <c r="K33" s="13"/>
      <c r="L33" s="60"/>
      <c r="M33" s="105"/>
      <c r="N33" s="8"/>
      <c r="O33" s="8"/>
      <c r="P33" s="12"/>
      <c r="Q33" s="16"/>
      <c r="R33" s="17"/>
      <c r="S33" s="18"/>
      <c r="T33" s="19"/>
      <c r="U33" s="13"/>
      <c r="V33" s="20"/>
      <c r="W33" s="8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104"/>
      <c r="AI33" s="25"/>
      <c r="AJ33" s="25"/>
      <c r="AK33" s="25"/>
      <c r="AL33" s="25"/>
      <c r="AM33" s="25"/>
    </row>
    <row r="34" spans="2:40" x14ac:dyDescent="0.2">
      <c r="B34" s="7"/>
      <c r="C34" s="8"/>
      <c r="D34" s="103"/>
      <c r="E34" s="175"/>
      <c r="F34" s="175"/>
      <c r="G34" s="175"/>
      <c r="H34" s="175"/>
      <c r="I34" s="11"/>
      <c r="J34" s="110"/>
      <c r="K34" s="111"/>
      <c r="L34" s="112"/>
      <c r="M34" s="113"/>
      <c r="N34" s="6"/>
      <c r="O34" s="8"/>
      <c r="P34" s="6"/>
      <c r="Q34" s="16"/>
      <c r="R34" s="114"/>
      <c r="S34" s="18"/>
      <c r="T34" s="19"/>
      <c r="U34" s="13"/>
      <c r="V34" s="59"/>
      <c r="W34" s="8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104"/>
      <c r="AI34" s="104"/>
      <c r="AJ34" s="104"/>
    </row>
    <row r="35" spans="2:40" x14ac:dyDescent="0.2">
      <c r="B35" s="7" t="s">
        <v>49</v>
      </c>
      <c r="C35" s="8"/>
      <c r="D35" s="8"/>
      <c r="E35" s="115"/>
      <c r="F35" s="10"/>
      <c r="G35" s="10"/>
      <c r="H35" s="10"/>
      <c r="I35" s="19"/>
      <c r="J35" s="12"/>
      <c r="K35" s="13"/>
      <c r="L35" s="60"/>
      <c r="M35" s="74"/>
      <c r="N35" s="6"/>
      <c r="O35" s="8"/>
      <c r="P35" s="13"/>
      <c r="Q35" s="16"/>
      <c r="R35" s="17"/>
      <c r="S35" s="17"/>
      <c r="T35" s="19"/>
      <c r="U35" s="13"/>
      <c r="V35" s="20"/>
      <c r="W35" s="8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I35" s="25"/>
      <c r="AJ35" s="25"/>
      <c r="AK35" s="25"/>
      <c r="AL35" s="25"/>
      <c r="AM35" s="25"/>
    </row>
    <row r="36" spans="2:40" x14ac:dyDescent="0.2">
      <c r="B36" s="7"/>
      <c r="C36" s="8"/>
      <c r="D36" s="8" t="s">
        <v>42</v>
      </c>
      <c r="E36" s="9"/>
      <c r="F36" s="10"/>
      <c r="G36" s="10"/>
      <c r="H36" s="10"/>
      <c r="I36" s="19"/>
      <c r="J36" s="12"/>
      <c r="K36" s="13"/>
      <c r="L36" s="60"/>
      <c r="M36" s="74"/>
      <c r="N36" s="6"/>
      <c r="O36" s="8"/>
      <c r="P36" s="13"/>
      <c r="Q36" s="16"/>
      <c r="R36" s="17"/>
      <c r="S36" s="17"/>
      <c r="T36" s="19"/>
      <c r="U36" s="13"/>
      <c r="V36" s="20"/>
      <c r="W36" s="8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I36" s="25"/>
      <c r="AJ36" s="25"/>
      <c r="AK36" s="25"/>
      <c r="AL36" s="25"/>
      <c r="AM36" s="25"/>
    </row>
    <row r="37" spans="2:40" x14ac:dyDescent="0.2">
      <c r="B37" s="7"/>
      <c r="C37" s="8"/>
      <c r="D37" s="8"/>
      <c r="E37" s="9"/>
      <c r="F37" s="10"/>
      <c r="G37" s="10"/>
      <c r="H37" s="10"/>
      <c r="I37" s="19"/>
      <c r="J37" s="12"/>
      <c r="K37" s="13"/>
      <c r="L37" s="60"/>
      <c r="M37" s="74"/>
      <c r="N37" s="6"/>
      <c r="O37" s="8"/>
      <c r="P37" s="13"/>
      <c r="Q37" s="16"/>
      <c r="R37" s="17"/>
      <c r="S37" s="17"/>
      <c r="T37" s="19"/>
      <c r="U37" s="13"/>
      <c r="V37" s="20"/>
      <c r="W37" s="8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I37" s="25"/>
      <c r="AJ37" s="25"/>
      <c r="AK37" s="25"/>
      <c r="AL37" s="25"/>
      <c r="AM37" s="25"/>
    </row>
    <row r="38" spans="2:40" x14ac:dyDescent="0.2">
      <c r="B38" s="7"/>
      <c r="C38" s="8"/>
      <c r="D38" s="8"/>
      <c r="E38" s="31" t="s">
        <v>43</v>
      </c>
      <c r="F38" s="10"/>
      <c r="G38" s="10"/>
      <c r="H38" s="10"/>
      <c r="I38" s="19" t="s">
        <v>102</v>
      </c>
      <c r="J38" s="13"/>
      <c r="K38" s="13"/>
      <c r="L38" s="61"/>
      <c r="M38" s="74"/>
      <c r="N38" s="3"/>
      <c r="O38" s="8">
        <f>+N38</f>
        <v>0</v>
      </c>
      <c r="P38" s="12">
        <v>-100</v>
      </c>
      <c r="Q38" s="16">
        <v>0</v>
      </c>
      <c r="R38" s="17">
        <f>IF(N38= "",+P38,IF(N38= "ja", P38, SUM(AI38:AM38)))</f>
        <v>-100</v>
      </c>
      <c r="S38" s="18">
        <v>500</v>
      </c>
      <c r="T38" s="5">
        <v>1</v>
      </c>
      <c r="U38" s="13">
        <f>IF(O38="ja",1,T38)</f>
        <v>1</v>
      </c>
      <c r="V38" s="20">
        <f>IF(N38="",0,IF(O38="ja",0,+U38*S38))</f>
        <v>0</v>
      </c>
      <c r="W38" s="8"/>
      <c r="X38" s="21"/>
      <c r="Y38" s="22" t="s">
        <v>46</v>
      </c>
      <c r="Z38" s="22"/>
      <c r="AA38" s="22"/>
      <c r="AB38" s="22"/>
      <c r="AC38" s="22"/>
      <c r="AD38" s="22"/>
      <c r="AE38" s="22"/>
      <c r="AF38" s="22"/>
      <c r="AG38" s="22"/>
      <c r="AI38" s="25"/>
      <c r="AJ38" s="25"/>
      <c r="AK38" s="25"/>
      <c r="AL38" s="25"/>
      <c r="AM38" s="25"/>
    </row>
    <row r="39" spans="2:40" x14ac:dyDescent="0.2">
      <c r="B39" s="7"/>
      <c r="C39" s="8"/>
      <c r="D39" s="8"/>
      <c r="E39" s="9"/>
      <c r="F39" s="10"/>
      <c r="G39" s="10"/>
      <c r="H39" s="10"/>
      <c r="I39" s="19"/>
      <c r="J39" s="13"/>
      <c r="K39" s="13"/>
      <c r="L39" s="61"/>
      <c r="M39" s="74"/>
      <c r="N39" s="6"/>
      <c r="O39" s="8"/>
      <c r="P39" s="13"/>
      <c r="Q39" s="16"/>
      <c r="R39" s="17"/>
      <c r="S39" s="17"/>
      <c r="T39" s="19"/>
      <c r="U39" s="13"/>
      <c r="V39" s="20"/>
      <c r="W39" s="8"/>
      <c r="X39" s="21"/>
      <c r="AI39" s="25"/>
      <c r="AJ39" s="25"/>
      <c r="AK39" s="25"/>
      <c r="AL39" s="25"/>
      <c r="AM39" s="25"/>
    </row>
    <row r="40" spans="2:40" x14ac:dyDescent="0.2">
      <c r="B40" s="7"/>
      <c r="C40" s="8"/>
      <c r="D40" s="8"/>
      <c r="E40" s="31" t="s">
        <v>47</v>
      </c>
      <c r="F40" s="10"/>
      <c r="G40" s="10"/>
      <c r="H40" s="10"/>
      <c r="I40" s="19" t="s">
        <v>5</v>
      </c>
      <c r="J40" s="13"/>
      <c r="K40" s="13"/>
      <c r="L40" s="61"/>
      <c r="M40" s="74"/>
      <c r="N40" s="3"/>
      <c r="O40" s="8">
        <f>+N40</f>
        <v>0</v>
      </c>
      <c r="P40" s="12">
        <v>0</v>
      </c>
      <c r="Q40" s="28">
        <v>0</v>
      </c>
      <c r="R40" s="17"/>
      <c r="S40" s="17"/>
      <c r="T40" s="19"/>
      <c r="U40" s="13"/>
      <c r="V40" s="20"/>
      <c r="W40" s="8"/>
      <c r="X40" s="21"/>
      <c r="Y40" s="22" t="s">
        <v>53</v>
      </c>
      <c r="Z40" s="22"/>
      <c r="AA40" s="22"/>
      <c r="AB40" s="22"/>
      <c r="AC40" s="22"/>
      <c r="AD40" s="22"/>
      <c r="AE40" s="22"/>
      <c r="AF40" s="22"/>
      <c r="AG40" s="22"/>
      <c r="AI40" s="25"/>
      <c r="AJ40" s="25"/>
      <c r="AK40" s="25"/>
      <c r="AL40" s="25"/>
      <c r="AM40" s="25"/>
    </row>
    <row r="41" spans="2:40" x14ac:dyDescent="0.2">
      <c r="B41" s="7"/>
      <c r="C41" s="8"/>
      <c r="D41" s="8"/>
      <c r="E41" s="31"/>
      <c r="F41" s="10"/>
      <c r="G41" s="10"/>
      <c r="H41" s="10"/>
      <c r="I41" s="19"/>
      <c r="J41" s="13"/>
      <c r="K41" s="13"/>
      <c r="L41" s="61"/>
      <c r="M41" s="74"/>
      <c r="N41" s="12"/>
      <c r="O41" s="8"/>
      <c r="P41" s="12"/>
      <c r="Q41" s="28"/>
      <c r="R41" s="17"/>
      <c r="S41" s="17"/>
      <c r="T41" s="19"/>
      <c r="U41" s="13"/>
      <c r="V41" s="20"/>
      <c r="W41" s="8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I41" s="25"/>
      <c r="AJ41" s="25"/>
      <c r="AK41" s="25"/>
      <c r="AL41" s="25"/>
      <c r="AM41" s="25"/>
    </row>
    <row r="42" spans="2:40" x14ac:dyDescent="0.2">
      <c r="B42" s="7"/>
      <c r="C42" s="8"/>
      <c r="D42" s="8"/>
      <c r="E42" s="31" t="s">
        <v>48</v>
      </c>
      <c r="F42" s="10"/>
      <c r="G42" s="10"/>
      <c r="H42" s="10"/>
      <c r="I42" s="19" t="s">
        <v>36</v>
      </c>
      <c r="J42" s="12">
        <v>0</v>
      </c>
      <c r="K42" s="13" t="s">
        <v>16</v>
      </c>
      <c r="L42" s="60">
        <v>100</v>
      </c>
      <c r="M42" s="74"/>
      <c r="N42" s="3"/>
      <c r="O42" s="8"/>
      <c r="P42" s="8"/>
      <c r="Q42" s="8"/>
      <c r="R42" s="8"/>
      <c r="S42" s="116"/>
      <c r="T42" s="19"/>
      <c r="U42" s="13"/>
      <c r="V42" s="20"/>
    </row>
    <row r="43" spans="2:40" x14ac:dyDescent="0.2">
      <c r="B43" s="7"/>
      <c r="C43" s="8"/>
      <c r="D43" s="8"/>
      <c r="E43" s="9"/>
      <c r="F43" s="10"/>
      <c r="G43" s="10"/>
      <c r="H43" s="10"/>
      <c r="I43" s="19" t="s">
        <v>37</v>
      </c>
      <c r="J43" s="12">
        <v>25</v>
      </c>
      <c r="K43" s="13"/>
      <c r="L43" s="60"/>
      <c r="M43" s="74"/>
      <c r="N43" s="13"/>
      <c r="O43" s="13">
        <f>IF(N40="ja",IF(N42&gt;75,75,N42),IF(N38="ja",IF(N42&gt;75,75,N42),+N42))</f>
        <v>0</v>
      </c>
      <c r="P43" s="12">
        <v>0</v>
      </c>
      <c r="Q43" s="16">
        <v>200</v>
      </c>
      <c r="R43" s="29">
        <f>+AN43</f>
        <v>0</v>
      </c>
      <c r="S43" s="62">
        <v>500</v>
      </c>
      <c r="T43" s="5">
        <v>1</v>
      </c>
      <c r="U43" s="13">
        <f>IF(O43=0,1,T43)</f>
        <v>1</v>
      </c>
      <c r="V43" s="20">
        <f>IF(O43=0,0,+U43*S43)</f>
        <v>0</v>
      </c>
      <c r="W43" s="8"/>
      <c r="X43" s="21"/>
      <c r="Y43" s="22" t="s">
        <v>103</v>
      </c>
      <c r="Z43" s="22"/>
      <c r="AA43" s="22"/>
      <c r="AB43" s="22"/>
      <c r="AC43" s="144">
        <v>100</v>
      </c>
      <c r="AD43" s="144">
        <v>75</v>
      </c>
      <c r="AE43" s="144">
        <v>50</v>
      </c>
      <c r="AF43" s="144">
        <v>25</v>
      </c>
      <c r="AG43" s="144">
        <v>0</v>
      </c>
      <c r="AI43" s="25">
        <f>IF($O43=100,AC44*Q43,0)</f>
        <v>0</v>
      </c>
      <c r="AJ43" s="25">
        <f>IF($O43=75,AD44*Q43,0)</f>
        <v>0</v>
      </c>
      <c r="AK43" s="25">
        <f>IF($O43=50,AE44*Q43,0)</f>
        <v>0</v>
      </c>
      <c r="AL43" s="25">
        <f>IF($O43=25,AF44*Q43,0)</f>
        <v>0</v>
      </c>
      <c r="AM43" s="25">
        <f>IF($O42=100,AG44*Q43,0)</f>
        <v>0</v>
      </c>
      <c r="AN43" s="25">
        <f>SUM(AI43:AM43)</f>
        <v>0</v>
      </c>
    </row>
    <row r="44" spans="2:40" s="117" customFormat="1" x14ac:dyDescent="0.2">
      <c r="B44" s="7" t="s">
        <v>50</v>
      </c>
      <c r="C44" s="8"/>
      <c r="D44" s="8"/>
      <c r="E44" s="9"/>
      <c r="F44" s="10"/>
      <c r="G44" s="10"/>
      <c r="H44" s="10"/>
      <c r="I44" s="11"/>
      <c r="J44" s="12"/>
      <c r="K44" s="13"/>
      <c r="L44" s="60"/>
      <c r="M44" s="74"/>
      <c r="N44" s="13"/>
      <c r="O44" s="6"/>
      <c r="P44" s="13"/>
      <c r="Q44" s="16"/>
      <c r="R44" s="29"/>
      <c r="S44" s="62"/>
      <c r="T44" s="19"/>
      <c r="U44" s="13"/>
      <c r="V44" s="20"/>
      <c r="W44" s="8"/>
      <c r="X44" s="21"/>
      <c r="Y44" s="22"/>
      <c r="Z44" s="22"/>
      <c r="AA44" s="22"/>
      <c r="AB44" s="22"/>
      <c r="AC44" s="23">
        <v>1</v>
      </c>
      <c r="AD44" s="23">
        <v>0.7</v>
      </c>
      <c r="AE44" s="23">
        <v>0.4</v>
      </c>
      <c r="AF44" s="23">
        <v>0.15</v>
      </c>
      <c r="AG44" s="23">
        <v>0</v>
      </c>
      <c r="AH44" s="24"/>
      <c r="AI44" s="25"/>
      <c r="AJ44" s="25"/>
      <c r="AK44" s="25"/>
      <c r="AL44" s="25"/>
      <c r="AM44" s="25"/>
    </row>
    <row r="45" spans="2:40" s="117" customFormat="1" x14ac:dyDescent="0.2">
      <c r="B45" s="7"/>
      <c r="C45" s="8"/>
      <c r="D45" s="8" t="s">
        <v>45</v>
      </c>
      <c r="E45" s="14"/>
      <c r="F45" s="8"/>
      <c r="G45" s="8"/>
      <c r="H45" s="8"/>
      <c r="I45" s="11"/>
      <c r="J45" s="13"/>
      <c r="K45" s="13"/>
      <c r="L45" s="61"/>
      <c r="M45" s="74"/>
      <c r="N45" s="13"/>
      <c r="O45" s="6"/>
      <c r="P45" s="13"/>
      <c r="Q45" s="13"/>
      <c r="R45" s="29"/>
      <c r="S45" s="63"/>
      <c r="T45" s="19"/>
      <c r="U45" s="13"/>
      <c r="V45" s="26"/>
      <c r="W45" s="8"/>
      <c r="X45" s="21"/>
      <c r="Y45" s="27"/>
      <c r="Z45" s="27"/>
      <c r="AA45" s="27"/>
      <c r="AB45" s="27"/>
      <c r="AC45" s="27"/>
      <c r="AD45" s="27"/>
      <c r="AE45" s="27"/>
      <c r="AF45" s="27"/>
      <c r="AG45" s="27"/>
      <c r="AH45" s="24"/>
      <c r="AI45" s="24"/>
      <c r="AJ45" s="24"/>
      <c r="AK45" s="24"/>
      <c r="AL45" s="24"/>
      <c r="AM45" s="24"/>
    </row>
    <row r="46" spans="2:40" s="117" customFormat="1" x14ac:dyDescent="0.2">
      <c r="B46" s="7"/>
      <c r="C46" s="8"/>
      <c r="D46" s="8"/>
      <c r="E46" s="14"/>
      <c r="F46" s="8"/>
      <c r="G46" s="8"/>
      <c r="H46" s="8"/>
      <c r="I46" s="11"/>
      <c r="J46" s="13"/>
      <c r="K46" s="13"/>
      <c r="L46" s="61"/>
      <c r="M46" s="74"/>
      <c r="N46" s="13"/>
      <c r="O46" s="6"/>
      <c r="P46" s="13"/>
      <c r="Q46" s="13"/>
      <c r="R46" s="29"/>
      <c r="S46" s="63"/>
      <c r="T46" s="19"/>
      <c r="U46" s="13"/>
      <c r="V46" s="26"/>
      <c r="W46" s="8"/>
      <c r="X46" s="21"/>
      <c r="Y46" s="27"/>
      <c r="Z46" s="27"/>
      <c r="AA46" s="27"/>
      <c r="AB46" s="27"/>
      <c r="AC46" s="27"/>
      <c r="AD46" s="27"/>
      <c r="AE46" s="27"/>
      <c r="AF46" s="27"/>
      <c r="AG46" s="27"/>
      <c r="AH46" s="24"/>
      <c r="AI46" s="24"/>
      <c r="AJ46" s="24"/>
      <c r="AK46" s="24"/>
      <c r="AL46" s="24"/>
      <c r="AM46" s="24"/>
    </row>
    <row r="47" spans="2:40" s="117" customFormat="1" x14ac:dyDescent="0.2">
      <c r="B47" s="7"/>
      <c r="C47" s="8"/>
      <c r="D47" s="8"/>
      <c r="E47" s="14"/>
      <c r="F47" s="8"/>
      <c r="G47" s="8"/>
      <c r="H47" s="8"/>
      <c r="I47" s="11"/>
      <c r="J47" s="13"/>
      <c r="K47" s="13"/>
      <c r="L47" s="61"/>
      <c r="M47" s="74"/>
      <c r="N47" s="13"/>
      <c r="O47" s="6"/>
      <c r="P47" s="13"/>
      <c r="Q47" s="13"/>
      <c r="R47" s="29"/>
      <c r="S47" s="63"/>
      <c r="T47" s="19"/>
      <c r="U47" s="13"/>
      <c r="V47" s="26"/>
      <c r="W47" s="8"/>
      <c r="X47" s="21"/>
      <c r="Y47" s="27"/>
      <c r="Z47" s="27"/>
      <c r="AA47" s="27"/>
      <c r="AB47" s="27"/>
      <c r="AC47" s="27"/>
      <c r="AD47" s="27"/>
      <c r="AE47" s="27"/>
      <c r="AF47" s="27"/>
      <c r="AG47" s="27"/>
      <c r="AH47" s="24"/>
      <c r="AI47" s="24"/>
      <c r="AJ47" s="24"/>
      <c r="AK47" s="24"/>
      <c r="AL47" s="24"/>
      <c r="AM47" s="24"/>
    </row>
    <row r="48" spans="2:40" s="117" customFormat="1" x14ac:dyDescent="0.2">
      <c r="B48" s="7"/>
      <c r="C48" s="8"/>
      <c r="D48" s="8"/>
      <c r="E48" s="31" t="s">
        <v>135</v>
      </c>
      <c r="F48" s="8"/>
      <c r="G48" s="8"/>
      <c r="H48" s="8"/>
      <c r="I48" s="11" t="s">
        <v>5</v>
      </c>
      <c r="J48" s="13"/>
      <c r="K48" s="13"/>
      <c r="L48" s="61"/>
      <c r="M48" s="74"/>
      <c r="N48" s="3"/>
      <c r="O48" s="6">
        <f>+N48</f>
        <v>0</v>
      </c>
      <c r="P48" s="12">
        <v>-50</v>
      </c>
      <c r="Q48" s="16"/>
      <c r="R48" s="17">
        <f>IF(N48= "",+P48,IF(N48= "ja", P48, SUM(AI48:AM48)))</f>
        <v>-50</v>
      </c>
      <c r="S48" s="62">
        <v>500</v>
      </c>
      <c r="T48" s="5">
        <v>1</v>
      </c>
      <c r="U48" s="13">
        <f>IF(O48="ja",1,T48)</f>
        <v>1</v>
      </c>
      <c r="V48" s="20">
        <f>IF(N48="",0,IF(O48="ja",0,+U48*S48))</f>
        <v>0</v>
      </c>
      <c r="W48" s="8"/>
      <c r="X48" s="21"/>
      <c r="Y48" s="22" t="s">
        <v>90</v>
      </c>
      <c r="Z48" s="22"/>
      <c r="AA48" s="22"/>
      <c r="AB48" s="22"/>
      <c r="AC48" s="22"/>
      <c r="AD48" s="27"/>
      <c r="AE48" s="27"/>
      <c r="AF48" s="27"/>
      <c r="AG48" s="27"/>
      <c r="AH48" s="24"/>
      <c r="AI48" s="24"/>
      <c r="AJ48" s="24"/>
      <c r="AK48" s="24"/>
      <c r="AL48" s="24"/>
      <c r="AM48" s="24"/>
    </row>
    <row r="49" spans="2:45" s="65" customFormat="1" x14ac:dyDescent="0.2">
      <c r="B49" s="7"/>
      <c r="C49" s="8"/>
      <c r="D49" s="8"/>
      <c r="E49" s="32"/>
      <c r="F49" s="8"/>
      <c r="G49" s="8"/>
      <c r="H49" s="8"/>
      <c r="I49" s="11"/>
      <c r="J49" s="13"/>
      <c r="K49" s="13"/>
      <c r="L49" s="61"/>
      <c r="M49" s="74"/>
      <c r="N49" s="6"/>
      <c r="O49" s="6"/>
      <c r="P49" s="12"/>
      <c r="Q49" s="16"/>
      <c r="R49" s="29"/>
      <c r="S49" s="62"/>
      <c r="T49" s="19"/>
      <c r="U49" s="13"/>
      <c r="V49" s="20"/>
      <c r="W49" s="8"/>
      <c r="X49" s="21"/>
      <c r="Y49" s="22"/>
      <c r="Z49" s="22"/>
      <c r="AA49" s="22"/>
      <c r="AB49" s="22"/>
      <c r="AC49" s="22"/>
      <c r="AD49" s="27"/>
      <c r="AE49" s="27"/>
      <c r="AF49" s="27"/>
      <c r="AG49" s="27"/>
      <c r="AH49" s="24"/>
      <c r="AI49" s="24"/>
      <c r="AJ49" s="24"/>
      <c r="AK49" s="24"/>
      <c r="AL49" s="24"/>
      <c r="AM49" s="24"/>
      <c r="AN49" s="117"/>
      <c r="AO49" s="117"/>
      <c r="AP49" s="117"/>
      <c r="AQ49" s="117"/>
      <c r="AR49" s="117"/>
      <c r="AS49" s="117"/>
    </row>
    <row r="50" spans="2:45" x14ac:dyDescent="0.2">
      <c r="B50" s="7"/>
      <c r="C50" s="8"/>
      <c r="D50" s="8"/>
      <c r="E50" s="32" t="s">
        <v>137</v>
      </c>
      <c r="F50" s="8"/>
      <c r="G50" s="8"/>
      <c r="H50" s="8"/>
      <c r="I50" s="11" t="s">
        <v>5</v>
      </c>
      <c r="J50" s="13"/>
      <c r="K50" s="13"/>
      <c r="L50" s="61"/>
      <c r="M50" s="74"/>
      <c r="N50" s="3"/>
      <c r="O50" s="6">
        <f>+N50</f>
        <v>0</v>
      </c>
      <c r="P50" s="12">
        <v>0</v>
      </c>
      <c r="Q50" s="28">
        <v>0</v>
      </c>
      <c r="R50" s="29"/>
      <c r="S50" s="63"/>
      <c r="T50" s="19"/>
      <c r="U50" s="13"/>
      <c r="V50" s="26"/>
      <c r="W50" s="8"/>
      <c r="X50" s="21"/>
      <c r="Y50" s="22" t="s">
        <v>54</v>
      </c>
      <c r="Z50" s="22"/>
      <c r="AA50" s="22"/>
      <c r="AB50" s="22"/>
      <c r="AC50" s="22"/>
      <c r="AD50" s="22"/>
      <c r="AE50" s="22"/>
      <c r="AF50" s="22"/>
      <c r="AG50" s="22"/>
      <c r="AI50" s="25">
        <f>IF($N50=0,AC50*Q50,0)</f>
        <v>0</v>
      </c>
      <c r="AJ50" s="25">
        <f>IF($N50=25,AD50*Q50,0)</f>
        <v>0</v>
      </c>
      <c r="AK50" s="25">
        <f>IF($N50=50,AE50*Q50,0)</f>
        <v>0</v>
      </c>
      <c r="AL50" s="25">
        <f>IF($N50=75,AF50*Q50,0)</f>
        <v>0</v>
      </c>
      <c r="AM50" s="25">
        <f>IF($N50=100,AG50*Q50,0)</f>
        <v>0</v>
      </c>
      <c r="AN50" s="117"/>
      <c r="AO50" s="117"/>
      <c r="AP50" s="117"/>
      <c r="AQ50" s="117"/>
      <c r="AR50" s="117"/>
      <c r="AS50" s="117"/>
    </row>
    <row r="51" spans="2:45" x14ac:dyDescent="0.2">
      <c r="B51" s="7"/>
      <c r="C51" s="8"/>
      <c r="D51" s="8"/>
      <c r="E51" s="32"/>
      <c r="F51" s="8"/>
      <c r="G51" s="8"/>
      <c r="H51" s="8"/>
      <c r="I51" s="11"/>
      <c r="J51" s="13"/>
      <c r="K51" s="13"/>
      <c r="L51" s="61"/>
      <c r="M51" s="74"/>
      <c r="N51" s="6"/>
      <c r="O51" s="6"/>
      <c r="P51" s="12"/>
      <c r="Q51" s="28"/>
      <c r="R51" s="29"/>
      <c r="S51" s="63"/>
      <c r="T51" s="19"/>
      <c r="U51" s="13"/>
      <c r="V51" s="26"/>
      <c r="W51" s="8"/>
      <c r="X51" s="21"/>
      <c r="Y51" s="22"/>
      <c r="Z51" s="22"/>
      <c r="AA51" s="22"/>
      <c r="AB51" s="22"/>
      <c r="AC51" s="22"/>
      <c r="AD51" s="22"/>
      <c r="AE51" s="22"/>
      <c r="AF51" s="22"/>
      <c r="AG51" s="22"/>
      <c r="AI51" s="25"/>
      <c r="AJ51" s="25"/>
      <c r="AK51" s="25"/>
      <c r="AL51" s="25"/>
      <c r="AM51" s="25"/>
      <c r="AN51" s="117"/>
      <c r="AO51" s="117"/>
      <c r="AP51" s="117"/>
      <c r="AQ51" s="117"/>
      <c r="AR51" s="117"/>
      <c r="AS51" s="117"/>
    </row>
    <row r="52" spans="2:45" x14ac:dyDescent="0.2">
      <c r="B52" s="7"/>
      <c r="C52" s="8"/>
      <c r="D52" s="8"/>
      <c r="E52" s="32" t="s">
        <v>136</v>
      </c>
      <c r="F52" s="8"/>
      <c r="G52" s="8"/>
      <c r="H52" s="8"/>
      <c r="I52" s="11" t="s">
        <v>36</v>
      </c>
      <c r="J52" s="12">
        <v>0</v>
      </c>
      <c r="K52" s="13" t="s">
        <v>16</v>
      </c>
      <c r="L52" s="60">
        <v>100</v>
      </c>
      <c r="M52" s="74"/>
      <c r="N52" s="3"/>
      <c r="O52" s="6"/>
      <c r="P52" s="12"/>
      <c r="Q52" s="118"/>
      <c r="R52" s="118"/>
      <c r="S52" s="63"/>
      <c r="T52" s="19"/>
      <c r="U52" s="13"/>
      <c r="V52" s="26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</row>
    <row r="53" spans="2:45" x14ac:dyDescent="0.2">
      <c r="B53" s="7"/>
      <c r="C53" s="8"/>
      <c r="D53" s="8"/>
      <c r="E53" s="14"/>
      <c r="F53" s="8"/>
      <c r="G53" s="8"/>
      <c r="H53" s="8"/>
      <c r="I53" s="11" t="s">
        <v>37</v>
      </c>
      <c r="J53" s="12">
        <v>25</v>
      </c>
      <c r="K53" s="13"/>
      <c r="L53" s="60"/>
      <c r="M53" s="74"/>
      <c r="N53" s="13"/>
      <c r="O53" s="13">
        <f>IF(N50="ja",IF(N52&gt;75,75,N52),IF(N48="ja",IF(N52&gt;75,75,N52),+N52))</f>
        <v>0</v>
      </c>
      <c r="P53" s="13"/>
      <c r="Q53" s="16">
        <v>100</v>
      </c>
      <c r="R53" s="29">
        <f>+AN53</f>
        <v>0</v>
      </c>
      <c r="S53" s="62">
        <v>500</v>
      </c>
      <c r="T53" s="5">
        <v>1</v>
      </c>
      <c r="U53" s="13">
        <f>IF(O53=0,1,T53)</f>
        <v>1</v>
      </c>
      <c r="V53" s="20">
        <f>IF(O53=0,0,+U53*S53)</f>
        <v>0</v>
      </c>
      <c r="W53" s="8"/>
      <c r="X53" s="21"/>
      <c r="Y53" s="22" t="s">
        <v>104</v>
      </c>
      <c r="Z53" s="22"/>
      <c r="AA53" s="22"/>
      <c r="AB53" s="22"/>
      <c r="AC53" s="144">
        <v>100</v>
      </c>
      <c r="AD53" s="144">
        <v>75</v>
      </c>
      <c r="AE53" s="144">
        <v>50</v>
      </c>
      <c r="AF53" s="144">
        <v>25</v>
      </c>
      <c r="AG53" s="144">
        <v>0</v>
      </c>
      <c r="AI53" s="25">
        <f>IF($O53=100,AC54*Q53,0)</f>
        <v>0</v>
      </c>
      <c r="AJ53" s="25">
        <f>IF($O53=75,AD54*Q53,0)</f>
        <v>0</v>
      </c>
      <c r="AK53" s="25">
        <f>IF($O53=50,AE54*Q53,0)</f>
        <v>0</v>
      </c>
      <c r="AL53" s="25">
        <f>IF($O53=25,AF54*Q53,0)</f>
        <v>0</v>
      </c>
      <c r="AM53" s="25">
        <f>IF($O52=100,AG54*Q53,0)</f>
        <v>0</v>
      </c>
      <c r="AN53" s="25">
        <f>SUM(AI53:AM53)</f>
        <v>0</v>
      </c>
      <c r="AO53" s="65"/>
      <c r="AP53" s="65"/>
      <c r="AQ53" s="65"/>
      <c r="AR53" s="65"/>
      <c r="AS53" s="65"/>
    </row>
    <row r="54" spans="2:45" x14ac:dyDescent="0.2">
      <c r="B54" s="7"/>
      <c r="C54" s="8"/>
      <c r="D54" s="8"/>
      <c r="E54" s="14"/>
      <c r="F54" s="8"/>
      <c r="G54" s="8"/>
      <c r="H54" s="8"/>
      <c r="I54" s="19"/>
      <c r="J54" s="12"/>
      <c r="K54" s="13"/>
      <c r="L54" s="60"/>
      <c r="M54" s="74"/>
      <c r="N54" s="13"/>
      <c r="O54" s="167"/>
      <c r="P54" s="167"/>
      <c r="Q54" s="167"/>
      <c r="R54" s="167"/>
      <c r="S54" s="62"/>
      <c r="T54" s="19"/>
      <c r="U54" s="13"/>
      <c r="V54" s="20"/>
      <c r="W54" s="8"/>
      <c r="X54" s="21"/>
      <c r="Y54" s="22"/>
      <c r="Z54" s="22"/>
      <c r="AA54" s="22"/>
      <c r="AB54" s="22"/>
      <c r="AC54" s="23">
        <v>1</v>
      </c>
      <c r="AD54" s="23">
        <v>0.7</v>
      </c>
      <c r="AE54" s="23">
        <v>0.4</v>
      </c>
      <c r="AF54" s="23">
        <v>0.15</v>
      </c>
      <c r="AG54" s="23">
        <v>0</v>
      </c>
      <c r="AI54" s="25"/>
      <c r="AJ54" s="25"/>
      <c r="AK54" s="25"/>
      <c r="AL54" s="25"/>
      <c r="AM54" s="25"/>
      <c r="AN54" s="117"/>
    </row>
    <row r="55" spans="2:45" ht="13.5" thickBot="1" x14ac:dyDescent="0.25">
      <c r="B55" s="7"/>
      <c r="C55" s="8"/>
      <c r="D55" s="8"/>
      <c r="E55" s="175"/>
      <c r="F55" s="175"/>
      <c r="G55" s="175"/>
      <c r="H55" s="175"/>
      <c r="I55" s="19"/>
      <c r="J55" s="13"/>
      <c r="L55" s="66"/>
      <c r="M55" s="80"/>
      <c r="N55" s="78"/>
      <c r="O55" s="78"/>
      <c r="P55" s="78"/>
      <c r="Q55" s="77"/>
      <c r="R55" s="119"/>
      <c r="S55" s="120"/>
      <c r="T55" s="121"/>
      <c r="U55" s="78"/>
      <c r="V55" s="83"/>
      <c r="X55" s="21"/>
      <c r="Y55" s="21" t="s">
        <v>17</v>
      </c>
      <c r="Z55" s="21"/>
      <c r="AA55" s="21"/>
      <c r="AB55" s="21"/>
      <c r="AC55" s="21"/>
      <c r="AD55" s="21"/>
      <c r="AE55" s="21"/>
      <c r="AF55" s="21"/>
      <c r="AG55" s="21"/>
    </row>
    <row r="56" spans="2:45" x14ac:dyDescent="0.2">
      <c r="B56" s="67"/>
      <c r="C56" s="68"/>
      <c r="D56" s="68"/>
      <c r="E56" s="181"/>
      <c r="F56" s="181"/>
      <c r="G56" s="181"/>
      <c r="H56" s="181"/>
      <c r="I56" s="122"/>
      <c r="J56" s="70"/>
      <c r="K56" s="70"/>
      <c r="L56" s="123"/>
      <c r="M56" s="70"/>
      <c r="N56" s="70"/>
      <c r="O56" s="70"/>
      <c r="P56" s="70"/>
      <c r="Q56" s="70"/>
      <c r="R56" s="124"/>
      <c r="S56" s="70"/>
      <c r="T56" s="122"/>
      <c r="U56" s="70"/>
      <c r="V56" s="71"/>
      <c r="X56" s="21"/>
      <c r="Y56" s="21"/>
      <c r="Z56" s="21"/>
      <c r="AA56" s="21"/>
      <c r="AB56" s="21"/>
      <c r="AC56" s="21"/>
      <c r="AD56" s="21"/>
      <c r="AE56" s="21"/>
      <c r="AF56" s="21"/>
      <c r="AG56" s="21"/>
    </row>
    <row r="57" spans="2:45" ht="12.75" customHeight="1" x14ac:dyDescent="0.2">
      <c r="B57" s="7"/>
      <c r="C57" s="8"/>
      <c r="D57" s="8"/>
      <c r="E57" s="175"/>
      <c r="F57" s="175"/>
      <c r="G57" s="175"/>
      <c r="H57" s="175"/>
      <c r="I57" s="19"/>
      <c r="J57" s="13" t="s">
        <v>44</v>
      </c>
      <c r="K57" s="13"/>
      <c r="L57" s="61"/>
      <c r="M57" s="13"/>
      <c r="N57" s="13"/>
      <c r="O57" s="13">
        <f>SUM(P23:P56)</f>
        <v>-150</v>
      </c>
      <c r="Q57" s="13"/>
      <c r="R57" s="29"/>
      <c r="S57" s="13"/>
      <c r="T57" s="19"/>
      <c r="U57" s="13"/>
      <c r="V57" s="26"/>
      <c r="X57" s="21"/>
      <c r="Y57" s="180" t="s">
        <v>18</v>
      </c>
      <c r="Z57" s="180"/>
      <c r="AA57" s="180"/>
      <c r="AB57" s="180"/>
      <c r="AC57" s="180"/>
      <c r="AD57" s="180"/>
      <c r="AE57" s="180"/>
      <c r="AF57" s="180"/>
      <c r="AG57" s="180"/>
    </row>
    <row r="58" spans="2:45" x14ac:dyDescent="0.2">
      <c r="B58" s="7"/>
      <c r="C58" s="8"/>
      <c r="D58" s="8"/>
      <c r="E58" s="175"/>
      <c r="F58" s="175"/>
      <c r="G58" s="175"/>
      <c r="H58" s="175"/>
      <c r="I58" s="19"/>
      <c r="J58" s="13" t="s">
        <v>20</v>
      </c>
      <c r="K58" s="13"/>
      <c r="L58" s="61"/>
      <c r="M58" s="13"/>
      <c r="N58" s="13"/>
      <c r="O58" s="13">
        <f>SUM(Q20:Q53)</f>
        <v>1000</v>
      </c>
      <c r="P58" s="13"/>
      <c r="R58" s="29"/>
      <c r="S58" s="13"/>
      <c r="T58" s="19"/>
      <c r="U58" s="13"/>
      <c r="V58" s="26"/>
      <c r="X58" s="21"/>
      <c r="Y58" s="180"/>
      <c r="Z58" s="180"/>
      <c r="AA58" s="180"/>
      <c r="AB58" s="180"/>
      <c r="AC58" s="180"/>
      <c r="AD58" s="180"/>
      <c r="AE58" s="180"/>
      <c r="AF58" s="180"/>
      <c r="AG58" s="180"/>
    </row>
    <row r="59" spans="2:45" x14ac:dyDescent="0.2">
      <c r="B59" s="7"/>
      <c r="C59" s="8"/>
      <c r="D59" s="8"/>
      <c r="E59" s="175"/>
      <c r="F59" s="175"/>
      <c r="G59" s="175"/>
      <c r="H59" s="175"/>
      <c r="I59" s="19"/>
      <c r="J59" s="13" t="s">
        <v>28</v>
      </c>
      <c r="L59" s="66"/>
      <c r="M59" s="13"/>
      <c r="N59" s="13"/>
      <c r="O59" s="13"/>
      <c r="P59" s="13"/>
      <c r="Q59" s="8"/>
      <c r="R59" s="29">
        <f>SUM(R20:R53)</f>
        <v>-150</v>
      </c>
      <c r="S59" s="13"/>
      <c r="T59" s="19"/>
      <c r="U59" s="13"/>
      <c r="V59" s="26" t="s">
        <v>10</v>
      </c>
      <c r="X59" s="21"/>
      <c r="Y59" s="180"/>
      <c r="Z59" s="180"/>
      <c r="AA59" s="180"/>
      <c r="AB59" s="180"/>
      <c r="AC59" s="180"/>
      <c r="AD59" s="180"/>
      <c r="AE59" s="180"/>
      <c r="AF59" s="180"/>
      <c r="AG59" s="180"/>
    </row>
    <row r="60" spans="2:45" x14ac:dyDescent="0.2">
      <c r="B60" s="7"/>
      <c r="C60" s="8"/>
      <c r="D60" s="8"/>
      <c r="E60" s="175"/>
      <c r="F60" s="175"/>
      <c r="G60" s="175"/>
      <c r="H60" s="175"/>
      <c r="I60" s="19"/>
      <c r="J60" s="13"/>
      <c r="K60" s="13"/>
      <c r="L60" s="61"/>
      <c r="M60" s="13"/>
      <c r="N60" s="13"/>
      <c r="O60" s="13"/>
      <c r="P60" s="13"/>
      <c r="Q60" s="13"/>
      <c r="R60" s="29"/>
      <c r="S60" s="13"/>
      <c r="T60" s="19"/>
      <c r="U60" s="13"/>
      <c r="V60" s="26"/>
      <c r="X60" s="21"/>
      <c r="Y60" s="180"/>
      <c r="Z60" s="180"/>
      <c r="AA60" s="180"/>
      <c r="AB60" s="180"/>
      <c r="AC60" s="180"/>
      <c r="AD60" s="180"/>
      <c r="AE60" s="180"/>
      <c r="AF60" s="180"/>
      <c r="AG60" s="180"/>
    </row>
    <row r="61" spans="2:45" ht="25.5" x14ac:dyDescent="0.2">
      <c r="B61" s="125"/>
      <c r="C61" s="126"/>
      <c r="D61" s="126"/>
      <c r="E61" s="177"/>
      <c r="F61" s="177"/>
      <c r="G61" s="177"/>
      <c r="H61" s="177"/>
      <c r="I61" s="127"/>
      <c r="J61" s="128"/>
      <c r="K61" s="128"/>
      <c r="L61" s="129"/>
      <c r="M61" s="128"/>
      <c r="N61" s="128"/>
      <c r="O61" s="128"/>
      <c r="P61" s="128"/>
      <c r="Q61" s="128"/>
      <c r="R61" s="130">
        <f>+R63-R59</f>
        <v>0</v>
      </c>
      <c r="S61" s="131" t="s">
        <v>21</v>
      </c>
      <c r="T61" s="132"/>
      <c r="U61" s="133">
        <f>ROUND(AVERAGE(U20:U55),2)</f>
        <v>1</v>
      </c>
      <c r="V61" s="134" t="s">
        <v>55</v>
      </c>
      <c r="X61" s="21"/>
      <c r="Y61" s="139"/>
      <c r="Z61" s="139"/>
      <c r="AA61" s="139"/>
      <c r="AB61" s="139"/>
      <c r="AC61" s="139"/>
      <c r="AD61" s="139"/>
      <c r="AE61" s="139"/>
      <c r="AF61" s="139"/>
      <c r="AG61" s="139"/>
    </row>
    <row r="62" spans="2:45" x14ac:dyDescent="0.2">
      <c r="B62" s="7"/>
      <c r="C62" s="8"/>
      <c r="D62" s="8"/>
      <c r="E62" s="175"/>
      <c r="F62" s="175"/>
      <c r="G62" s="175"/>
      <c r="H62" s="175"/>
      <c r="I62" s="19"/>
      <c r="J62" s="13"/>
      <c r="K62" s="13"/>
      <c r="L62" s="61"/>
      <c r="M62" s="13"/>
      <c r="N62" s="13"/>
      <c r="O62" s="13"/>
      <c r="P62" s="13"/>
      <c r="Q62" s="13"/>
      <c r="R62" s="29"/>
      <c r="S62" s="13"/>
      <c r="T62" s="13"/>
      <c r="U62" s="13"/>
      <c r="V62" s="26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2:45" ht="13.5" thickBot="1" x14ac:dyDescent="0.25">
      <c r="B63" s="76"/>
      <c r="C63" s="77"/>
      <c r="D63" s="77"/>
      <c r="E63" s="170"/>
      <c r="F63" s="170"/>
      <c r="G63" s="170"/>
      <c r="H63" s="170"/>
      <c r="I63" s="121"/>
      <c r="J63" s="78"/>
      <c r="K63" s="78"/>
      <c r="L63" s="135"/>
      <c r="M63" s="78"/>
      <c r="N63" s="78"/>
      <c r="O63" s="78" t="s">
        <v>52</v>
      </c>
      <c r="P63" s="78"/>
      <c r="Q63" s="78"/>
      <c r="R63" s="119">
        <f>+U61*R59</f>
        <v>-150</v>
      </c>
      <c r="S63" s="78" t="s">
        <v>19</v>
      </c>
      <c r="T63" s="78"/>
      <c r="U63" s="78"/>
      <c r="V63" s="136"/>
      <c r="X63" s="21"/>
      <c r="Z63" s="21"/>
      <c r="AA63" s="21"/>
      <c r="AB63" s="21"/>
      <c r="AC63" s="21"/>
      <c r="AD63" s="21"/>
      <c r="AE63" s="21"/>
      <c r="AF63" s="21"/>
      <c r="AG63" s="21"/>
    </row>
    <row r="64" spans="2:45" x14ac:dyDescent="0.2">
      <c r="B64" s="8"/>
      <c r="C64" s="8"/>
      <c r="D64" s="8"/>
      <c r="E64" s="140"/>
      <c r="F64" s="140"/>
      <c r="G64" s="140"/>
      <c r="H64" s="140"/>
      <c r="I64" s="13"/>
      <c r="J64" s="13"/>
      <c r="K64" s="13"/>
      <c r="L64" s="61"/>
      <c r="M64" s="13"/>
      <c r="N64" s="13"/>
      <c r="O64" s="13"/>
      <c r="P64" s="13"/>
      <c r="Q64" s="13"/>
      <c r="R64" s="29"/>
      <c r="S64" s="13"/>
      <c r="T64" s="13"/>
      <c r="U64" s="13"/>
      <c r="V64" s="8"/>
      <c r="X64" s="21"/>
      <c r="Z64" s="21"/>
      <c r="AA64" s="21"/>
      <c r="AB64" s="21"/>
      <c r="AC64" s="21"/>
      <c r="AD64" s="21"/>
      <c r="AE64" s="21"/>
      <c r="AF64" s="21"/>
      <c r="AG64" s="21"/>
    </row>
    <row r="65" spans="2:33" x14ac:dyDescent="0.2">
      <c r="B65" s="8"/>
      <c r="C65" s="8"/>
      <c r="D65" s="8"/>
      <c r="E65" s="140"/>
      <c r="F65" s="140"/>
      <c r="G65" s="140"/>
      <c r="H65" s="140"/>
      <c r="I65" s="13"/>
      <c r="J65" s="13"/>
      <c r="K65" s="13"/>
      <c r="L65" s="61"/>
      <c r="M65" s="13"/>
      <c r="N65" s="13"/>
      <c r="O65" s="13"/>
      <c r="Q65" s="137"/>
      <c r="R65" s="29"/>
      <c r="S65" s="13"/>
      <c r="T65" s="13"/>
      <c r="U65" s="13"/>
      <c r="V65" s="8"/>
      <c r="X65" s="21"/>
      <c r="Z65" s="21"/>
      <c r="AA65" s="21"/>
      <c r="AB65" s="21"/>
      <c r="AC65" s="21"/>
      <c r="AD65" s="21"/>
      <c r="AE65" s="21"/>
      <c r="AF65" s="21"/>
      <c r="AG65" s="21"/>
    </row>
    <row r="66" spans="2:33" x14ac:dyDescent="0.2">
      <c r="B66" s="8"/>
      <c r="C66" s="8"/>
      <c r="D66" s="8"/>
      <c r="E66" s="140"/>
      <c r="F66" s="140"/>
      <c r="G66" s="140"/>
      <c r="H66" s="140"/>
      <c r="I66" s="13"/>
      <c r="J66" s="13"/>
      <c r="K66" s="13"/>
      <c r="L66" s="61"/>
      <c r="M66" s="13"/>
      <c r="N66" s="13"/>
      <c r="O66" s="13"/>
      <c r="P66" s="13"/>
      <c r="Q66" s="137"/>
      <c r="R66" s="29"/>
      <c r="S66" s="13"/>
      <c r="T66" s="13"/>
      <c r="U66" s="13"/>
      <c r="V66" s="8"/>
      <c r="X66" s="21"/>
      <c r="Z66" s="21"/>
      <c r="AA66" s="21"/>
      <c r="AB66" s="21"/>
      <c r="AC66" s="21"/>
      <c r="AD66" s="21"/>
      <c r="AE66" s="21"/>
      <c r="AF66" s="21"/>
      <c r="AG66" s="21"/>
    </row>
    <row r="67" spans="2:33" ht="13.5" thickBot="1" x14ac:dyDescent="0.25">
      <c r="E67" s="169"/>
      <c r="F67" s="169"/>
      <c r="G67" s="169"/>
      <c r="H67" s="169"/>
    </row>
    <row r="68" spans="2:33" ht="51.75" thickBot="1" x14ac:dyDescent="0.25">
      <c r="E68" s="169"/>
      <c r="F68" s="169"/>
      <c r="G68" s="169"/>
      <c r="H68" s="169"/>
      <c r="O68" s="161" t="s">
        <v>109</v>
      </c>
      <c r="P68" s="162" t="s">
        <v>110</v>
      </c>
      <c r="Q68" s="162" t="s">
        <v>111</v>
      </c>
      <c r="R68" s="162" t="s">
        <v>112</v>
      </c>
      <c r="S68" s="162" t="s">
        <v>116</v>
      </c>
      <c r="T68" s="162" t="s">
        <v>117</v>
      </c>
    </row>
    <row r="69" spans="2:33" ht="13.5" thickBot="1" x14ac:dyDescent="0.25">
      <c r="B69" s="65" t="s">
        <v>85</v>
      </c>
      <c r="C69" s="65" t="s">
        <v>1</v>
      </c>
      <c r="D69" s="65"/>
      <c r="E69" s="176"/>
      <c r="F69" s="176"/>
      <c r="G69" s="176"/>
      <c r="H69" s="176"/>
      <c r="O69" s="159" t="s">
        <v>113</v>
      </c>
      <c r="P69" s="163">
        <v>3000</v>
      </c>
      <c r="Q69" s="165">
        <v>70000</v>
      </c>
      <c r="R69" s="164">
        <f>+Q69/P69</f>
        <v>23.333333333333332</v>
      </c>
      <c r="S69" s="164">
        <f>SUM($R$16:$R$53)</f>
        <v>-150</v>
      </c>
      <c r="T69" s="164">
        <f>+S69/3000*Q69</f>
        <v>-3500</v>
      </c>
    </row>
    <row r="70" spans="2:33" ht="13.5" thickBot="1" x14ac:dyDescent="0.25">
      <c r="B70" s="65"/>
      <c r="C70" s="65"/>
      <c r="D70" s="65"/>
      <c r="E70" s="174"/>
      <c r="F70" s="174"/>
      <c r="G70" s="174"/>
      <c r="H70" s="174"/>
      <c r="O70" s="159" t="s">
        <v>114</v>
      </c>
      <c r="P70" s="163">
        <v>3000</v>
      </c>
      <c r="Q70" s="165">
        <v>45000</v>
      </c>
      <c r="R70" s="164">
        <f t="shared" ref="R70:R73" si="2">+Q70/P70</f>
        <v>15</v>
      </c>
      <c r="S70" s="164">
        <f>SUM($R$16:$R$53)</f>
        <v>-150</v>
      </c>
      <c r="T70" s="164">
        <f t="shared" ref="T70:T73" si="3">+S70/3000*Q70</f>
        <v>-2250</v>
      </c>
    </row>
    <row r="71" spans="2:33" ht="13.5" thickBot="1" x14ac:dyDescent="0.25">
      <c r="B71" s="65" t="s">
        <v>86</v>
      </c>
      <c r="C71" s="65" t="s">
        <v>1</v>
      </c>
      <c r="D71" s="65"/>
      <c r="E71" s="176"/>
      <c r="F71" s="176"/>
      <c r="G71" s="176"/>
      <c r="H71" s="176"/>
      <c r="O71" s="159" t="s">
        <v>129</v>
      </c>
      <c r="P71" s="163">
        <v>3000</v>
      </c>
      <c r="Q71" s="165">
        <v>140000</v>
      </c>
      <c r="R71" s="164">
        <f t="shared" si="2"/>
        <v>46.666666666666664</v>
      </c>
      <c r="S71" s="164">
        <f>SUM($R$16:$R$53)</f>
        <v>-150</v>
      </c>
      <c r="T71" s="164">
        <f t="shared" si="3"/>
        <v>-7000</v>
      </c>
    </row>
    <row r="72" spans="2:33" ht="13.5" thickBot="1" x14ac:dyDescent="0.25">
      <c r="B72" s="65" t="s">
        <v>87</v>
      </c>
      <c r="C72" s="65" t="s">
        <v>1</v>
      </c>
      <c r="D72" s="65"/>
      <c r="E72" s="176"/>
      <c r="F72" s="176"/>
      <c r="G72" s="176"/>
      <c r="H72" s="176"/>
      <c r="O72" s="159" t="s">
        <v>115</v>
      </c>
      <c r="P72" s="163">
        <v>3000</v>
      </c>
      <c r="Q72" s="165">
        <v>180000</v>
      </c>
      <c r="R72" s="164">
        <f t="shared" si="2"/>
        <v>60</v>
      </c>
      <c r="S72" s="164">
        <f>SUM($R$16:$R$53)</f>
        <v>-150</v>
      </c>
      <c r="T72" s="164">
        <f t="shared" si="3"/>
        <v>-9000</v>
      </c>
    </row>
    <row r="73" spans="2:33" ht="13.5" thickBot="1" x14ac:dyDescent="0.25">
      <c r="B73" s="65"/>
      <c r="C73" s="65"/>
      <c r="D73" s="65"/>
      <c r="E73" s="174"/>
      <c r="F73" s="174"/>
      <c r="G73" s="174"/>
      <c r="H73" s="174"/>
      <c r="O73" s="159" t="s">
        <v>130</v>
      </c>
      <c r="P73" s="163">
        <v>3000</v>
      </c>
      <c r="Q73" s="165">
        <v>120000</v>
      </c>
      <c r="R73" s="164">
        <f t="shared" si="2"/>
        <v>40</v>
      </c>
      <c r="S73" s="164">
        <f>SUM($R$16:$R$53)</f>
        <v>-150</v>
      </c>
      <c r="T73" s="164">
        <f t="shared" si="3"/>
        <v>-6000</v>
      </c>
    </row>
    <row r="74" spans="2:33" x14ac:dyDescent="0.2">
      <c r="B74" s="65" t="s">
        <v>88</v>
      </c>
      <c r="C74" s="65" t="s">
        <v>1</v>
      </c>
      <c r="D74" s="65"/>
      <c r="E74" s="173"/>
      <c r="F74" s="173"/>
      <c r="G74" s="173"/>
      <c r="H74" s="173"/>
      <c r="O74" s="160"/>
      <c r="P74"/>
      <c r="Q74"/>
      <c r="R74"/>
    </row>
    <row r="75" spans="2:33" x14ac:dyDescent="0.2">
      <c r="B75" s="65"/>
      <c r="C75" s="65"/>
      <c r="D75" s="65"/>
      <c r="E75" s="173"/>
      <c r="F75" s="173"/>
      <c r="G75" s="173"/>
      <c r="H75" s="173"/>
    </row>
    <row r="76" spans="2:33" x14ac:dyDescent="0.2">
      <c r="B76" s="65"/>
      <c r="C76" s="65"/>
      <c r="D76" s="65"/>
      <c r="E76" s="173"/>
      <c r="F76" s="173"/>
      <c r="G76" s="173"/>
      <c r="H76" s="173"/>
    </row>
    <row r="77" spans="2:33" x14ac:dyDescent="0.2">
      <c r="B77" s="65"/>
      <c r="C77" s="65"/>
      <c r="D77" s="65"/>
      <c r="E77" s="173"/>
      <c r="F77" s="173"/>
      <c r="G77" s="173"/>
      <c r="H77" s="173"/>
    </row>
    <row r="78" spans="2:33" x14ac:dyDescent="0.2">
      <c r="B78" s="65"/>
      <c r="C78" s="65"/>
      <c r="D78" s="65"/>
      <c r="E78" s="173"/>
      <c r="F78" s="173"/>
      <c r="G78" s="173"/>
      <c r="H78" s="173"/>
    </row>
    <row r="79" spans="2:33" x14ac:dyDescent="0.2">
      <c r="E79" s="169"/>
      <c r="F79" s="169"/>
      <c r="G79" s="169"/>
      <c r="H79" s="169"/>
    </row>
    <row r="80" spans="2:33" x14ac:dyDescent="0.2">
      <c r="E80" s="169"/>
      <c r="F80" s="169"/>
      <c r="G80" s="169"/>
      <c r="H80" s="169"/>
    </row>
    <row r="81" spans="5:8" x14ac:dyDescent="0.2">
      <c r="E81" s="169"/>
      <c r="F81" s="169"/>
      <c r="G81" s="169"/>
      <c r="H81" s="169"/>
    </row>
  </sheetData>
  <sheetProtection algorithmName="SHA-512" hashValue="ZpsJX5GA30GJ6+GRu1AO8F1KMlEKmTAuQEzQnDGLM9CMov76wfetOo051J0YHtchSg+MG6f3GJv+WIMm6eLEgg==" saltValue="MginWzQx+7KHqKTRsSW1xA==" spinCount="100000" sheet="1" objects="1" scenarios="1"/>
  <mergeCells count="40">
    <mergeCell ref="S6:V11"/>
    <mergeCell ref="D17:H17"/>
    <mergeCell ref="E34:H34"/>
    <mergeCell ref="Y6:AG7"/>
    <mergeCell ref="Y8:AG9"/>
    <mergeCell ref="Y11:AG12"/>
    <mergeCell ref="E3:H3"/>
    <mergeCell ref="E6:H6"/>
    <mergeCell ref="E11:H11"/>
    <mergeCell ref="E7:H7"/>
    <mergeCell ref="E55:H55"/>
    <mergeCell ref="E5:H5"/>
    <mergeCell ref="E20:H20"/>
    <mergeCell ref="E31:H31"/>
    <mergeCell ref="Y57:AG60"/>
    <mergeCell ref="E12:H12"/>
    <mergeCell ref="E58:H58"/>
    <mergeCell ref="E56:H56"/>
    <mergeCell ref="E70:H70"/>
    <mergeCell ref="E71:H71"/>
    <mergeCell ref="E72:H72"/>
    <mergeCell ref="E59:H59"/>
    <mergeCell ref="E60:H60"/>
    <mergeCell ref="E61:H61"/>
    <mergeCell ref="O54:R54"/>
    <mergeCell ref="N13:T13"/>
    <mergeCell ref="E80:H80"/>
    <mergeCell ref="E81:H81"/>
    <mergeCell ref="E79:H79"/>
    <mergeCell ref="E13:H13"/>
    <mergeCell ref="D19:H19"/>
    <mergeCell ref="E74:H78"/>
    <mergeCell ref="E73:H73"/>
    <mergeCell ref="E57:H57"/>
    <mergeCell ref="E62:H62"/>
    <mergeCell ref="E63:H63"/>
    <mergeCell ref="E67:H67"/>
    <mergeCell ref="E68:H68"/>
    <mergeCell ref="E14:H14"/>
    <mergeCell ref="E69:H69"/>
  </mergeCells>
  <conditionalFormatting sqref="N13">
    <cfRule type="containsText" dxfId="0" priority="1" operator="containsText" text="niet">
      <formula>NOT(ISERROR(SEARCH("niet",N13)))</formula>
    </cfRule>
  </conditionalFormatting>
  <dataValidations xWindow="800" yWindow="747" count="2">
    <dataValidation type="whole" allowBlank="1" showInputMessage="1" showErrorMessage="1" sqref="N39 N34:N37" xr:uid="{00000000-0002-0000-0000-000000000000}">
      <formula1>J34</formula1>
      <formula2>L34</formula2>
    </dataValidation>
    <dataValidation type="whole" allowBlank="1" showInputMessage="1" showErrorMessage="1" sqref="K56:M56" xr:uid="{00000000-0002-0000-0000-000001000000}">
      <formula1>AQ8</formula1>
      <formula2>#REF!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5">
        <x14:dataValidation type="list" allowBlank="1" showInputMessage="1" showErrorMessage="1" xr:uid="{00000000-0002-0000-0000-000002000000}">
          <x14:formula1>
            <xm:f>Invulwaarden!$B$8:$B$9</xm:f>
          </x14:formula1>
          <xm:sqref>N11 N6:N9 N38 N40 N48 N50</xm:sqref>
        </x14:dataValidation>
        <x14:dataValidation type="list" allowBlank="1" showInputMessage="1" showErrorMessage="1" xr:uid="{00000000-0002-0000-0000-000003000000}">
          <x14:formula1>
            <xm:f>Invulwaarden!$D$8:$D$28</xm:f>
          </x14:formula1>
          <xm:sqref>T38 T43 T48 T53 T20 T28 T31</xm:sqref>
        </x14:dataValidation>
        <x14:dataValidation type="list" allowBlank="1" showInputMessage="1" showErrorMessage="1" xr:uid="{00000000-0002-0000-0000-000004000000}">
          <x14:formula1>
            <xm:f>Invulwaarden!$H$8:$H$36</xm:f>
          </x14:formula1>
          <xm:sqref>N20</xm:sqref>
        </x14:dataValidation>
        <x14:dataValidation type="list" allowBlank="1" showInputMessage="1" showErrorMessage="1" xr:uid="{00000000-0002-0000-0000-000005000000}">
          <x14:formula1>
            <xm:f>Invulwaarden!$F$8:$F$12</xm:f>
          </x14:formula1>
          <xm:sqref>N42 N52</xm:sqref>
        </x14:dataValidation>
        <x14:dataValidation type="list" allowBlank="1" showInputMessage="1" showErrorMessage="1" xr:uid="{00000000-0002-0000-0000-000006000000}">
          <x14:formula1>
            <xm:f>Invulwaarden!$J$8:$J$36</xm:f>
          </x14:formula1>
          <xm:sqref>N31 N28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T49" sqref="T49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+'EMVI-beoordelingsmatrix'!B2</f>
        <v>Bestek 2022-4005</v>
      </c>
      <c r="C2" s="65"/>
      <c r="D2" s="65" t="str">
        <f>+'EMVI-beoordelingsmatrix'!E2</f>
        <v>Onderhoud gemalen watersamenwerking As50+</v>
      </c>
      <c r="F2" s="65"/>
      <c r="G2" s="8"/>
      <c r="H2" s="8"/>
    </row>
    <row r="3" spans="2:20" x14ac:dyDescent="0.2">
      <c r="B3" t="s">
        <v>84</v>
      </c>
    </row>
    <row r="5" spans="2:20" x14ac:dyDescent="0.2">
      <c r="B5" t="s">
        <v>57</v>
      </c>
      <c r="C5" s="33" t="s">
        <v>58</v>
      </c>
      <c r="D5" s="193"/>
      <c r="E5" s="193"/>
      <c r="F5" s="193"/>
      <c r="G5" s="193"/>
    </row>
    <row r="6" spans="2:20" x14ac:dyDescent="0.2">
      <c r="B6" t="s">
        <v>59</v>
      </c>
      <c r="C6" s="33" t="s">
        <v>58</v>
      </c>
      <c r="D6" t="s">
        <v>60</v>
      </c>
      <c r="E6" s="138"/>
      <c r="F6" t="s">
        <v>61</v>
      </c>
      <c r="G6" s="138"/>
      <c r="H6" s="34"/>
      <c r="I6" s="34"/>
    </row>
    <row r="7" spans="2:20" x14ac:dyDescent="0.2">
      <c r="B7" t="s">
        <v>62</v>
      </c>
      <c r="D7" s="35">
        <f>+'EMVI-beoordelingsmatrix'!O43/100</f>
        <v>0</v>
      </c>
      <c r="K7" t="s">
        <v>63</v>
      </c>
      <c r="N7" s="35">
        <f>+'EMVI-beoordelingsmatrix'!O53/100</f>
        <v>0</v>
      </c>
    </row>
    <row r="10" spans="2:20" ht="13.5" thickBot="1" x14ac:dyDescent="0.25"/>
    <row r="11" spans="2:20" ht="13.5" thickBot="1" x14ac:dyDescent="0.25">
      <c r="B11" s="36"/>
      <c r="C11" s="37" t="s">
        <v>60</v>
      </c>
      <c r="D11" s="37" t="s">
        <v>64</v>
      </c>
      <c r="E11" s="37" t="s">
        <v>65</v>
      </c>
      <c r="F11" s="37" t="s">
        <v>66</v>
      </c>
      <c r="G11" s="38" t="s">
        <v>67</v>
      </c>
      <c r="I11" s="39" t="s">
        <v>68</v>
      </c>
      <c r="L11" s="36"/>
      <c r="M11" s="37" t="s">
        <v>60</v>
      </c>
      <c r="N11" s="37" t="s">
        <v>64</v>
      </c>
      <c r="O11" s="37" t="s">
        <v>65</v>
      </c>
      <c r="P11" s="37" t="s">
        <v>66</v>
      </c>
      <c r="Q11" s="38" t="s">
        <v>67</v>
      </c>
      <c r="S11" s="39" t="s">
        <v>68</v>
      </c>
    </row>
    <row r="12" spans="2:20" x14ac:dyDescent="0.2">
      <c r="B12" s="40" t="s">
        <v>69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138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70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139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71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140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72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141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73</v>
      </c>
      <c r="M19" t="s">
        <v>74</v>
      </c>
    </row>
    <row r="20" spans="1:23" x14ac:dyDescent="0.2">
      <c r="A20" t="s">
        <v>75</v>
      </c>
      <c r="B20" t="s">
        <v>76</v>
      </c>
      <c r="C20" s="58"/>
      <c r="D20" s="58"/>
      <c r="E20" s="58"/>
      <c r="F20" s="58"/>
      <c r="G20" s="58"/>
      <c r="K20" t="s">
        <v>77</v>
      </c>
      <c r="M20" s="58"/>
      <c r="N20" s="58"/>
      <c r="O20" s="58"/>
      <c r="P20" s="58"/>
      <c r="Q20" s="58"/>
      <c r="T20" s="192" t="s">
        <v>142</v>
      </c>
      <c r="U20" s="192"/>
      <c r="V20" s="192"/>
      <c r="W20" s="192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92"/>
      <c r="U21" s="192"/>
      <c r="V21" s="192"/>
      <c r="W21" s="192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92"/>
      <c r="U22" s="192"/>
      <c r="V22" s="192"/>
      <c r="W22" s="192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92"/>
      <c r="U23" s="192"/>
      <c r="V23" s="192"/>
      <c r="W23" s="192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92"/>
      <c r="U24" s="192"/>
      <c r="V24" s="192"/>
      <c r="W24" s="192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92"/>
      <c r="U25" s="192"/>
      <c r="V25" s="192"/>
      <c r="W25" s="192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92"/>
      <c r="U26" s="192"/>
      <c r="V26" s="192"/>
      <c r="W26" s="192"/>
    </row>
    <row r="27" spans="1:23" x14ac:dyDescent="0.2">
      <c r="A27" t="s">
        <v>78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83</v>
      </c>
    </row>
    <row r="29" spans="1:23" x14ac:dyDescent="0.2">
      <c r="A29" t="s">
        <v>79</v>
      </c>
      <c r="C29" s="58"/>
      <c r="D29" s="58"/>
      <c r="E29" s="58"/>
      <c r="F29" s="58"/>
      <c r="G29" s="58"/>
      <c r="K29" t="s">
        <v>80</v>
      </c>
      <c r="M29" s="58"/>
      <c r="N29" s="58"/>
      <c r="O29" s="58"/>
      <c r="P29" s="58"/>
      <c r="Q29" s="58"/>
      <c r="T29" s="192" t="s">
        <v>143</v>
      </c>
      <c r="U29" s="192"/>
      <c r="V29" s="192"/>
      <c r="W29" s="192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92"/>
      <c r="U30" s="192"/>
      <c r="V30" s="192"/>
      <c r="W30" s="192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92"/>
      <c r="U31" s="192"/>
      <c r="V31" s="192"/>
      <c r="W31" s="192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92"/>
      <c r="U32" s="192"/>
      <c r="V32" s="192"/>
      <c r="W32" s="192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92"/>
      <c r="U33" s="192"/>
      <c r="V33" s="192"/>
      <c r="W33" s="192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92"/>
      <c r="U34" s="192"/>
      <c r="V34" s="192"/>
      <c r="W34" s="192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92"/>
      <c r="U35" s="192"/>
      <c r="V35" s="192"/>
      <c r="W35" s="192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78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83</v>
      </c>
    </row>
    <row r="42" spans="1:23" x14ac:dyDescent="0.2">
      <c r="A42" t="s">
        <v>81</v>
      </c>
      <c r="C42" s="58"/>
      <c r="D42" s="58"/>
      <c r="E42" s="58"/>
      <c r="F42" s="58"/>
      <c r="G42" s="58"/>
      <c r="K42" t="s">
        <v>82</v>
      </c>
      <c r="M42" s="58"/>
      <c r="N42" s="58"/>
      <c r="O42" s="58"/>
      <c r="P42" s="58"/>
      <c r="Q42" s="58"/>
      <c r="T42" s="192" t="s">
        <v>144</v>
      </c>
      <c r="U42" s="192"/>
      <c r="V42" s="192"/>
      <c r="W42" s="192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92"/>
      <c r="U43" s="192"/>
      <c r="V43" s="192"/>
      <c r="W43" s="192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92"/>
      <c r="U44" s="192"/>
      <c r="V44" s="192"/>
      <c r="W44" s="192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92"/>
      <c r="U45" s="192"/>
      <c r="V45" s="192"/>
      <c r="W45" s="192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92"/>
      <c r="U46" s="192"/>
      <c r="V46" s="192"/>
      <c r="W46" s="192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92"/>
      <c r="U47" s="192"/>
      <c r="V47" s="192"/>
      <c r="W47" s="192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92"/>
      <c r="U48" s="192"/>
      <c r="V48" s="192"/>
      <c r="W48" s="192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78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83</v>
      </c>
    </row>
  </sheetData>
  <sheetProtection algorithmName="SHA-512" hashValue="q2ywmc0l6Jxk8wah+fnxk9aRhXBLZhyALYHbEBlMrcFav06Kd12MGvG1cc7Y6wZraP7U3gQ6uomuoTXYQkx8lw==" saltValue="p1xUo2PNshBQR0hNpAgwyw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43"/>
  <sheetViews>
    <sheetView workbookViewId="0">
      <selection activeCell="O15" sqref="O15"/>
    </sheetView>
  </sheetViews>
  <sheetFormatPr defaultRowHeight="12.75" x14ac:dyDescent="0.2"/>
  <sheetData>
    <row r="2" spans="2:10" ht="13.5" customHeight="1" x14ac:dyDescent="0.2">
      <c r="B2" t="s">
        <v>5</v>
      </c>
      <c r="D2" t="s">
        <v>22</v>
      </c>
      <c r="F2" t="s">
        <v>38</v>
      </c>
      <c r="H2" t="s">
        <v>100</v>
      </c>
      <c r="J2" t="s">
        <v>101</v>
      </c>
    </row>
    <row r="3" spans="2:10" ht="13.5" customHeight="1" x14ac:dyDescent="0.2"/>
    <row r="4" spans="2:10" ht="13.5" customHeight="1" x14ac:dyDescent="0.2">
      <c r="E4" t="s">
        <v>39</v>
      </c>
      <c r="F4">
        <f>+'EMVI-beoordelingsmatrix'!J42</f>
        <v>0</v>
      </c>
      <c r="H4">
        <f>+'EMVI-beoordelingsmatrix'!J20</f>
        <v>1</v>
      </c>
      <c r="J4" s="156">
        <f>+'EMVI-beoordelingsmatrix'!J28</f>
        <v>1</v>
      </c>
    </row>
    <row r="5" spans="2:10" ht="13.5" customHeight="1" x14ac:dyDescent="0.2">
      <c r="E5" t="s">
        <v>40</v>
      </c>
      <c r="F5">
        <v>100</v>
      </c>
      <c r="H5">
        <f>+'EMVI-beoordelingsmatrix'!L20</f>
        <v>6</v>
      </c>
      <c r="J5" s="156">
        <f>+'EMVI-beoordelingsmatrix'!L28</f>
        <v>4</v>
      </c>
    </row>
    <row r="6" spans="2:10" ht="13.5" customHeight="1" x14ac:dyDescent="0.2">
      <c r="E6" t="s">
        <v>41</v>
      </c>
      <c r="F6">
        <f>+'EMVI-beoordelingsmatrix'!J43</f>
        <v>25</v>
      </c>
      <c r="H6">
        <v>1</v>
      </c>
      <c r="J6" s="156">
        <v>1</v>
      </c>
    </row>
    <row r="7" spans="2:10" ht="13.5" customHeight="1" x14ac:dyDescent="0.2"/>
    <row r="8" spans="2:10" x14ac:dyDescent="0.2">
      <c r="B8" t="s">
        <v>6</v>
      </c>
      <c r="D8" s="1">
        <v>1</v>
      </c>
      <c r="F8">
        <f>+F4</f>
        <v>0</v>
      </c>
      <c r="H8" s="30">
        <f>+H4</f>
        <v>1</v>
      </c>
      <c r="J8" s="30">
        <f>+J4</f>
        <v>1</v>
      </c>
    </row>
    <row r="9" spans="2:10" x14ac:dyDescent="0.2">
      <c r="B9" t="s">
        <v>7</v>
      </c>
      <c r="D9" s="1">
        <v>1.2</v>
      </c>
      <c r="F9">
        <f>IF(+F8+$F$6&gt;$F$5,$F$5,+F8+$F$6)</f>
        <v>25</v>
      </c>
      <c r="H9" s="30">
        <f>IF(+H8+$H$6&gt;$H$5,$H$5,+H8+$H$6)</f>
        <v>2</v>
      </c>
      <c r="J9" s="30">
        <f>IF(+J8+$J$6&gt;$J$5,$J$5,+J8+$J$6)</f>
        <v>2</v>
      </c>
    </row>
    <row r="10" spans="2:10" x14ac:dyDescent="0.2">
      <c r="D10" s="1">
        <v>1.4</v>
      </c>
      <c r="F10">
        <f>IF(+F9+$F$6&gt;$F$5,$F$5,+F9+$F$6)</f>
        <v>50</v>
      </c>
      <c r="H10" s="30">
        <f t="shared" ref="H10:H43" si="0">IF(+H9+$H$6&gt;$H$5,$H$5,+H9+$H$6)</f>
        <v>3</v>
      </c>
      <c r="J10" s="30">
        <f t="shared" ref="J10:J43" si="1">IF(+J9+$J$6&gt;$J$5,$J$5,+J9+$J$6)</f>
        <v>3</v>
      </c>
    </row>
    <row r="11" spans="2:10" x14ac:dyDescent="0.2">
      <c r="D11" s="1">
        <v>1.6</v>
      </c>
      <c r="F11">
        <f t="shared" ref="F11:F27" si="2">IF(+F10+$F$6&gt;$F$5,$F$5,+F10+$F$6)</f>
        <v>75</v>
      </c>
      <c r="H11" s="30">
        <f t="shared" si="0"/>
        <v>4</v>
      </c>
      <c r="J11" s="30">
        <f t="shared" si="1"/>
        <v>4</v>
      </c>
    </row>
    <row r="12" spans="2:10" x14ac:dyDescent="0.2">
      <c r="D12" s="1">
        <v>1.8</v>
      </c>
      <c r="F12">
        <f t="shared" si="2"/>
        <v>100</v>
      </c>
      <c r="H12" s="30">
        <f t="shared" si="0"/>
        <v>5</v>
      </c>
      <c r="J12" s="30">
        <f t="shared" si="1"/>
        <v>4</v>
      </c>
    </row>
    <row r="13" spans="2:10" x14ac:dyDescent="0.2">
      <c r="D13" s="1">
        <v>2</v>
      </c>
      <c r="F13">
        <f t="shared" si="2"/>
        <v>100</v>
      </c>
      <c r="H13" s="30">
        <f t="shared" si="0"/>
        <v>6</v>
      </c>
      <c r="J13" s="30">
        <f t="shared" si="1"/>
        <v>4</v>
      </c>
    </row>
    <row r="14" spans="2:10" x14ac:dyDescent="0.2">
      <c r="D14" s="1">
        <v>2.2000000000000002</v>
      </c>
      <c r="F14">
        <f t="shared" si="2"/>
        <v>100</v>
      </c>
      <c r="H14" s="30">
        <f t="shared" si="0"/>
        <v>6</v>
      </c>
      <c r="J14" s="30">
        <f t="shared" si="1"/>
        <v>4</v>
      </c>
    </row>
    <row r="15" spans="2:10" x14ac:dyDescent="0.2">
      <c r="D15" s="1">
        <v>2.4</v>
      </c>
      <c r="F15">
        <f t="shared" si="2"/>
        <v>100</v>
      </c>
      <c r="H15" s="30">
        <f t="shared" si="0"/>
        <v>6</v>
      </c>
      <c r="J15" s="30">
        <f t="shared" si="1"/>
        <v>4</v>
      </c>
    </row>
    <row r="16" spans="2:10" x14ac:dyDescent="0.2">
      <c r="D16" s="1">
        <v>2.6</v>
      </c>
      <c r="F16">
        <f t="shared" si="2"/>
        <v>100</v>
      </c>
      <c r="H16" s="30">
        <f t="shared" si="0"/>
        <v>6</v>
      </c>
      <c r="J16" s="30">
        <f t="shared" si="1"/>
        <v>4</v>
      </c>
    </row>
    <row r="17" spans="4:10" x14ac:dyDescent="0.2">
      <c r="D17" s="1">
        <v>2.8</v>
      </c>
      <c r="F17">
        <f t="shared" si="2"/>
        <v>100</v>
      </c>
      <c r="H17" s="30">
        <f t="shared" si="0"/>
        <v>6</v>
      </c>
      <c r="J17" s="30">
        <f t="shared" si="1"/>
        <v>4</v>
      </c>
    </row>
    <row r="18" spans="4:10" x14ac:dyDescent="0.2">
      <c r="D18" s="1">
        <v>3</v>
      </c>
      <c r="F18">
        <f t="shared" si="2"/>
        <v>100</v>
      </c>
      <c r="H18" s="30">
        <f t="shared" si="0"/>
        <v>6</v>
      </c>
      <c r="J18" s="30">
        <f t="shared" si="1"/>
        <v>4</v>
      </c>
    </row>
    <row r="19" spans="4:10" x14ac:dyDescent="0.2">
      <c r="D19" s="1">
        <v>3</v>
      </c>
      <c r="F19">
        <f t="shared" si="2"/>
        <v>100</v>
      </c>
      <c r="H19" s="30">
        <f t="shared" si="0"/>
        <v>6</v>
      </c>
      <c r="J19" s="30">
        <f t="shared" si="1"/>
        <v>4</v>
      </c>
    </row>
    <row r="20" spans="4:10" x14ac:dyDescent="0.2">
      <c r="D20" s="1">
        <v>3</v>
      </c>
      <c r="F20">
        <f t="shared" si="2"/>
        <v>100</v>
      </c>
      <c r="H20" s="30">
        <f t="shared" si="0"/>
        <v>6</v>
      </c>
      <c r="J20" s="30">
        <f t="shared" si="1"/>
        <v>4</v>
      </c>
    </row>
    <row r="21" spans="4:10" x14ac:dyDescent="0.2">
      <c r="D21" s="1">
        <v>3</v>
      </c>
      <c r="F21">
        <f t="shared" si="2"/>
        <v>100</v>
      </c>
      <c r="H21" s="30">
        <f t="shared" si="0"/>
        <v>6</v>
      </c>
      <c r="J21" s="30">
        <f t="shared" si="1"/>
        <v>4</v>
      </c>
    </row>
    <row r="22" spans="4:10" x14ac:dyDescent="0.2">
      <c r="D22" s="1">
        <v>3</v>
      </c>
      <c r="F22">
        <f t="shared" si="2"/>
        <v>100</v>
      </c>
      <c r="H22" s="30">
        <f t="shared" si="0"/>
        <v>6</v>
      </c>
      <c r="J22" s="30">
        <f t="shared" si="1"/>
        <v>4</v>
      </c>
    </row>
    <row r="23" spans="4:10" x14ac:dyDescent="0.2">
      <c r="D23" s="1">
        <v>3</v>
      </c>
      <c r="F23">
        <f t="shared" si="2"/>
        <v>100</v>
      </c>
      <c r="H23" s="30">
        <f t="shared" si="0"/>
        <v>6</v>
      </c>
      <c r="J23" s="30">
        <f t="shared" si="1"/>
        <v>4</v>
      </c>
    </row>
    <row r="24" spans="4:10" x14ac:dyDescent="0.2">
      <c r="D24" s="1">
        <v>3</v>
      </c>
      <c r="F24">
        <f t="shared" si="2"/>
        <v>100</v>
      </c>
      <c r="H24" s="30">
        <f t="shared" si="0"/>
        <v>6</v>
      </c>
      <c r="J24" s="30">
        <f t="shared" si="1"/>
        <v>4</v>
      </c>
    </row>
    <row r="25" spans="4:10" x14ac:dyDescent="0.2">
      <c r="D25" s="1">
        <v>3</v>
      </c>
      <c r="F25">
        <f t="shared" si="2"/>
        <v>100</v>
      </c>
      <c r="H25" s="30">
        <f t="shared" si="0"/>
        <v>6</v>
      </c>
      <c r="J25" s="30">
        <f t="shared" si="1"/>
        <v>4</v>
      </c>
    </row>
    <row r="26" spans="4:10" x14ac:dyDescent="0.2">
      <c r="D26" s="1">
        <v>3</v>
      </c>
      <c r="F26">
        <f t="shared" si="2"/>
        <v>100</v>
      </c>
      <c r="H26" s="30">
        <f t="shared" si="0"/>
        <v>6</v>
      </c>
      <c r="J26" s="30">
        <f t="shared" si="1"/>
        <v>4</v>
      </c>
    </row>
    <row r="27" spans="4:10" x14ac:dyDescent="0.2">
      <c r="D27" s="1">
        <v>3</v>
      </c>
      <c r="F27">
        <f t="shared" si="2"/>
        <v>100</v>
      </c>
      <c r="H27" s="30">
        <f t="shared" si="0"/>
        <v>6</v>
      </c>
      <c r="J27" s="30">
        <f t="shared" si="1"/>
        <v>4</v>
      </c>
    </row>
    <row r="28" spans="4:10" x14ac:dyDescent="0.2">
      <c r="D28" s="1">
        <v>3</v>
      </c>
      <c r="H28" s="30">
        <f t="shared" si="0"/>
        <v>6</v>
      </c>
      <c r="J28" s="30">
        <f t="shared" si="1"/>
        <v>4</v>
      </c>
    </row>
    <row r="29" spans="4:10" x14ac:dyDescent="0.2">
      <c r="H29" s="30">
        <f t="shared" si="0"/>
        <v>6</v>
      </c>
      <c r="J29" s="30">
        <f t="shared" si="1"/>
        <v>4</v>
      </c>
    </row>
    <row r="30" spans="4:10" x14ac:dyDescent="0.2">
      <c r="H30" s="30">
        <f t="shared" si="0"/>
        <v>6</v>
      </c>
      <c r="J30" s="30">
        <f t="shared" si="1"/>
        <v>4</v>
      </c>
    </row>
    <row r="31" spans="4:10" x14ac:dyDescent="0.2">
      <c r="H31" s="30">
        <f t="shared" si="0"/>
        <v>6</v>
      </c>
      <c r="J31" s="30">
        <f t="shared" si="1"/>
        <v>4</v>
      </c>
    </row>
    <row r="32" spans="4:10" x14ac:dyDescent="0.2">
      <c r="H32" s="30">
        <f t="shared" si="0"/>
        <v>6</v>
      </c>
      <c r="J32" s="30">
        <f t="shared" si="1"/>
        <v>4</v>
      </c>
    </row>
    <row r="33" spans="8:10" x14ac:dyDescent="0.2">
      <c r="H33" s="30">
        <f t="shared" si="0"/>
        <v>6</v>
      </c>
      <c r="J33" s="30">
        <f t="shared" si="1"/>
        <v>4</v>
      </c>
    </row>
    <row r="34" spans="8:10" x14ac:dyDescent="0.2">
      <c r="H34" s="30">
        <f t="shared" si="0"/>
        <v>6</v>
      </c>
      <c r="J34" s="30">
        <f t="shared" si="1"/>
        <v>4</v>
      </c>
    </row>
    <row r="35" spans="8:10" x14ac:dyDescent="0.2">
      <c r="H35" s="30">
        <f t="shared" si="0"/>
        <v>6</v>
      </c>
      <c r="J35" s="30">
        <f t="shared" si="1"/>
        <v>4</v>
      </c>
    </row>
    <row r="36" spans="8:10" x14ac:dyDescent="0.2">
      <c r="H36" s="30">
        <f t="shared" si="0"/>
        <v>6</v>
      </c>
      <c r="J36" s="30">
        <f t="shared" si="1"/>
        <v>4</v>
      </c>
    </row>
    <row r="37" spans="8:10" x14ac:dyDescent="0.2">
      <c r="H37" s="30">
        <f t="shared" si="0"/>
        <v>6</v>
      </c>
      <c r="J37" s="30">
        <f t="shared" si="1"/>
        <v>4</v>
      </c>
    </row>
    <row r="38" spans="8:10" x14ac:dyDescent="0.2">
      <c r="H38" s="30">
        <f t="shared" si="0"/>
        <v>6</v>
      </c>
      <c r="J38" s="30">
        <f t="shared" si="1"/>
        <v>4</v>
      </c>
    </row>
    <row r="39" spans="8:10" x14ac:dyDescent="0.2">
      <c r="H39" s="30">
        <f t="shared" si="0"/>
        <v>6</v>
      </c>
      <c r="J39" s="30">
        <f t="shared" si="1"/>
        <v>4</v>
      </c>
    </row>
    <row r="40" spans="8:10" x14ac:dyDescent="0.2">
      <c r="H40" s="30">
        <f t="shared" si="0"/>
        <v>6</v>
      </c>
      <c r="J40" s="30">
        <f t="shared" si="1"/>
        <v>4</v>
      </c>
    </row>
    <row r="41" spans="8:10" x14ac:dyDescent="0.2">
      <c r="H41" s="30">
        <f t="shared" si="0"/>
        <v>6</v>
      </c>
      <c r="J41" s="30">
        <f t="shared" si="1"/>
        <v>4</v>
      </c>
    </row>
    <row r="42" spans="8:10" x14ac:dyDescent="0.2">
      <c r="H42" s="30">
        <f t="shared" si="0"/>
        <v>6</v>
      </c>
      <c r="J42" s="30">
        <f t="shared" si="1"/>
        <v>4</v>
      </c>
    </row>
    <row r="43" spans="8:10" x14ac:dyDescent="0.2">
      <c r="H43" s="30">
        <f t="shared" si="0"/>
        <v>6</v>
      </c>
      <c r="J43" s="30">
        <f t="shared" si="1"/>
        <v>4</v>
      </c>
    </row>
  </sheetData>
  <sheetProtection algorithmName="SHA-512" hashValue="pxAwBrXBEw6G6Z2JiNxNhAxCEU316tTSTgEk1hDJm8vYPrjlASziECIZuM9fm5Me5jWJ8DYO9RZoOHqlSZOs4g==" saltValue="d2VgZqFreixcgkgrZ7mqI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EMVI-beoordelingsmatrix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2022-02-09T08:18:29Z</dcterms:modified>
</cp:coreProperties>
</file>