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7 Vastgoed\A07.73.2020 Onderhoud transportinstallaties 2021\2b. Gunningsfase\0. gunningsleidraad\"/>
    </mc:Choice>
  </mc:AlternateContent>
  <xr:revisionPtr revIDLastSave="0" documentId="13_ncr:1_{8FFD0A27-453C-49B8-9F76-679473055F25}" xr6:coauthVersionLast="46" xr6:coauthVersionMax="46" xr10:uidLastSave="{00000000-0000-0000-0000-000000000000}"/>
  <bookViews>
    <workbookView xWindow="1905" yWindow="1905" windowWidth="21600" windowHeight="12735" tabRatio="644" activeTab="2" xr2:uid="{00000000-000D-0000-FFFF-FFFF00000000}"/>
  </bookViews>
  <sheets>
    <sheet name="KPI Voorblad" sheetId="10" r:id="rId1"/>
    <sheet name="Uitwerking" sheetId="1" r:id="rId2"/>
    <sheet name="Berekening scores" sheetId="13" r:id="rId3"/>
    <sheet name="Cijfers" sheetId="9" state="hidden" r:id="rId4"/>
  </sheets>
  <definedNames>
    <definedName name="_xlnm._FilterDatabase" localSheetId="1" hidden="1">Uitwerking!$A$2:$I$10</definedName>
    <definedName name="_xlnm.Print_Area" localSheetId="2">'Berekening scores'!$A$1:$G$12</definedName>
    <definedName name="_xlnm.Print_Area" localSheetId="0">'KPI Voorblad'!$A$1:$F$7</definedName>
    <definedName name="_xlnm.Print_Area" localSheetId="1">Uitwerking!$A$1:$I$10</definedName>
    <definedName name="Punten">Cijfers!$A$1:$A$10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1" l="1"/>
  <c r="E8" i="13" l="1"/>
  <c r="E7" i="13"/>
  <c r="B6" i="13"/>
  <c r="B7" i="13"/>
  <c r="B8" i="13"/>
  <c r="B9" i="13"/>
  <c r="B5" i="13"/>
  <c r="E11" i="13" l="1"/>
  <c r="E10" i="13"/>
  <c r="E9" i="13"/>
  <c r="E5" i="13"/>
  <c r="E4" i="13"/>
  <c r="E3" i="13" l="1"/>
  <c r="F5" i="13" l="1"/>
  <c r="E6" i="13" l="1"/>
  <c r="E12" i="13" s="1"/>
  <c r="F11" i="13"/>
  <c r="G11" i="13" s="1"/>
  <c r="F10" i="13"/>
  <c r="G10" i="13" s="1"/>
  <c r="F9" i="13"/>
  <c r="G9" i="13" s="1"/>
  <c r="G5" i="13"/>
  <c r="F3" i="13"/>
  <c r="G3" i="13" s="1"/>
  <c r="F8" i="13"/>
  <c r="G8" i="13" s="1"/>
  <c r="C7" i="10"/>
  <c r="F6" i="13" l="1"/>
  <c r="G6" i="13" s="1"/>
  <c r="F12" i="13"/>
  <c r="G12" i="13" s="1"/>
  <c r="B6" i="10"/>
  <c r="D6" i="10" s="1"/>
  <c r="E6" i="10" s="1"/>
  <c r="F6" i="10" s="1"/>
  <c r="F4" i="13"/>
  <c r="G4" i="13" s="1"/>
  <c r="B4" i="10"/>
  <c r="B5" i="10"/>
  <c r="D5" i="10" s="1"/>
  <c r="E5" i="10" s="1"/>
  <c r="F5" i="10" s="1"/>
  <c r="F7" i="13"/>
  <c r="G7" i="13" s="1"/>
  <c r="D4" i="10" l="1"/>
  <c r="E4" i="10" s="1"/>
  <c r="F4" i="10" s="1"/>
  <c r="B7" i="10"/>
  <c r="D7" i="10" s="1"/>
  <c r="E7" i="10" s="1"/>
  <c r="F7" i="10" s="1"/>
</calcChain>
</file>

<file path=xl/sharedStrings.xml><?xml version="1.0" encoding="utf-8"?>
<sst xmlns="http://schemas.openxmlformats.org/spreadsheetml/2006/main" count="206" uniqueCount="66">
  <si>
    <t>Omschrijving</t>
  </si>
  <si>
    <t>Onderwerp</t>
  </si>
  <si>
    <t>Uitstekend</t>
  </si>
  <si>
    <t>Voldoende</t>
  </si>
  <si>
    <t>Slecht</t>
  </si>
  <si>
    <t>Algemene score</t>
  </si>
  <si>
    <t>Onvoldoende</t>
  </si>
  <si>
    <t>Cijfer</t>
  </si>
  <si>
    <t>Maximale score</t>
  </si>
  <si>
    <t>Score</t>
  </si>
  <si>
    <t>Percentage</t>
  </si>
  <si>
    <t>Totaalscore</t>
  </si>
  <si>
    <t>Index</t>
  </si>
  <si>
    <t>Naam leverancier:</t>
  </si>
  <si>
    <t>Categorie</t>
  </si>
  <si>
    <t>Prijs</t>
  </si>
  <si>
    <t>Planet</t>
  </si>
  <si>
    <t>Prestatie</t>
  </si>
  <si>
    <t>Status</t>
  </si>
  <si>
    <t>Berekening (af te ronden op geheel getal)</t>
  </si>
  <si>
    <t>Verbetervoorstel gedaan (ja/nee) en doorgevoerd</t>
  </si>
  <si>
    <t>onvoldoende</t>
  </si>
  <si>
    <t>Jaar 1 plan opgesteld (doelstelling bepaald voor volgend jaar de KPI)</t>
  </si>
  <si>
    <t>Offertes / voorstellen</t>
  </si>
  <si>
    <t>Aantal foute offertes &gt;1:5</t>
  </si>
  <si>
    <t>Het verzorgen van de juiste offertes</t>
  </si>
  <si>
    <t>Maximaal 1 op de 5 offertes mag incorrect zijn</t>
  </si>
  <si>
    <t>Maximaal 2 klachten per maand</t>
  </si>
  <si>
    <t>Resultaat</t>
  </si>
  <si>
    <t>Doelstelling is geen onvoldoende scores op de indivduele, subtotalen en eindscores</t>
  </si>
  <si>
    <t>Actie</t>
  </si>
  <si>
    <t>Documentatie</t>
  </si>
  <si>
    <t>Frequentie</t>
  </si>
  <si>
    <t>Timing</t>
  </si>
  <si>
    <t>1 x per jaar</t>
  </si>
  <si>
    <t>Resultaat aangeleverde gegevens</t>
  </si>
  <si>
    <t>CO₂ footprint</t>
  </si>
  <si>
    <t>Verbetervoorstel kostenbeheersing (M)</t>
  </si>
  <si>
    <t>Verbetervoorstel duurzaamheid (M)</t>
  </si>
  <si>
    <t>Ingangsdatum 1 jan 2020</t>
  </si>
  <si>
    <t>Q1</t>
  </si>
  <si>
    <t>KPI overzicht Legionella</t>
  </si>
  <si>
    <t>GLE Legionella</t>
  </si>
  <si>
    <t>C-Mark</t>
  </si>
  <si>
    <t>Minimaal 1 verbetervoorstel aangaande kostenoptimalisering per jaar ter demping van de afgesproken kosten vermindering. Het voorstel moet door GLE worden goedgekeurd.</t>
  </si>
  <si>
    <t>Het jaarlijks doen van verbetervoorstellen</t>
  </si>
  <si>
    <t>Het jaarlijks doen van verbetervoorstellen ten aanzien van de prijsvorming</t>
  </si>
  <si>
    <t>Klachten</t>
  </si>
  <si>
    <t>Alle gemaakte afspraken dienen te worden behaald</t>
  </si>
  <si>
    <t>Aantal klachten over de leverancier</t>
  </si>
  <si>
    <t>Aantal overschrijdingen &gt;1:10</t>
  </si>
  <si>
    <t>Aantal klachten  /24 (meer dan 24 is score 0!)</t>
  </si>
  <si>
    <t>Indien meer dan 1 logboek niet op orde score is 0</t>
  </si>
  <si>
    <t>Verbetervoorstel kostenbeheersing</t>
  </si>
  <si>
    <t>Verbetervoorstel kwaliteit</t>
  </si>
  <si>
    <t>CO₂ Prestatieladder</t>
  </si>
  <si>
    <t>Prestatie-indicator(voorstel gemeente Leiden)</t>
  </si>
  <si>
    <t>Per perceel minimaal 2 verbetervoorstellen aangaande duurzaamheid per jaar met inzicht in terugverdientijd. Het voorstel moet door GLE worden goedgekeurd.</t>
  </si>
  <si>
    <t>zoals opgegeven in aanbesteding</t>
  </si>
  <si>
    <t>realiseren van ambitieniveau in 1e jaar en behouden gedurende de looptijd van de overeenkomst</t>
  </si>
  <si>
    <t>Doorlooptijd acties</t>
  </si>
  <si>
    <t>1 logboek niet goed dan onvoldoende</t>
  </si>
  <si>
    <t xml:space="preserve">De logboeken moeten op orde zijn.
</t>
  </si>
  <si>
    <t>Logboeken</t>
  </si>
  <si>
    <t>Maximaal 5 afspraken worden overschreden per kwartaal</t>
  </si>
  <si>
    <t>Minimaal 1 verbetervoorstel aangaande kwaliteitsoptimalisering per jaar. Het voorstel dient te leiden tot een kostenefficientie. Het voorstel moet door GLE worden goedgekeurd.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</si>
</sst>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_ ;\-#,##0.0\ "/>
    <numFmt numFmtId="166" formatCode="#,##0_ ;\-#,##0\ "/>
  </numFmts>
  <fonts count="20" x14ac:knownFonts="1">
    <font>
      <sz val="10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sz val="12"/>
      <color theme="1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8"/>
      <name val="Verdana"/>
      <family val="2"/>
    </font>
    <font>
      <sz val="8"/>
      <name val="Verdana"/>
      <family val="2"/>
    </font>
    <font>
      <sz val="9"/>
      <color theme="0"/>
      <name val="Verdana"/>
      <family val="2"/>
    </font>
    <font>
      <sz val="9"/>
      <color theme="9" tint="0.7999816888943144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56">
    <xf numFmtId="0" fontId="0" fillId="0" borderId="0"/>
    <xf numFmtId="0" fontId="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1"/>
    <xf numFmtId="0" fontId="5" fillId="0" borderId="0" xfId="1" applyFont="1"/>
    <xf numFmtId="0" fontId="5" fillId="0" borderId="0" xfId="1" applyFill="1"/>
    <xf numFmtId="9" fontId="0" fillId="0" borderId="0" xfId="2" applyFont="1"/>
    <xf numFmtId="0" fontId="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9" fontId="0" fillId="0" borderId="1" xfId="2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9" fontId="9" fillId="0" borderId="1" xfId="2" applyFont="1" applyFill="1" applyBorder="1" applyAlignment="1">
      <alignment horizontal="left" vertical="center"/>
    </xf>
    <xf numFmtId="0" fontId="5" fillId="0" borderId="0" xfId="1" applyFont="1" applyFill="1"/>
    <xf numFmtId="0" fontId="0" fillId="0" borderId="0" xfId="0" applyFill="1"/>
    <xf numFmtId="9" fontId="2" fillId="0" borderId="1" xfId="2" applyFont="1" applyBorder="1"/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center" vertical="center"/>
    </xf>
    <xf numFmtId="9" fontId="4" fillId="3" borderId="5" xfId="0" applyNumberFormat="1" applyFont="1" applyFill="1" applyBorder="1" applyAlignment="1">
      <alignment vertical="center" wrapText="1"/>
    </xf>
    <xf numFmtId="9" fontId="4" fillId="3" borderId="7" xfId="0" applyNumberFormat="1" applyFont="1" applyFill="1" applyBorder="1" applyAlignment="1">
      <alignment vertical="center" wrapText="1"/>
    </xf>
    <xf numFmtId="0" fontId="12" fillId="4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3" applyFont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164" fontId="4" fillId="3" borderId="7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2" fillId="4" borderId="0" xfId="3" applyFont="1" applyFill="1" applyAlignment="1">
      <alignment horizontal="left" vertical="center"/>
    </xf>
    <xf numFmtId="164" fontId="7" fillId="4" borderId="1" xfId="3" applyFont="1" applyFill="1" applyBorder="1" applyAlignment="1">
      <alignment horizontal="left" vertical="center"/>
    </xf>
    <xf numFmtId="164" fontId="0" fillId="3" borderId="7" xfId="3" applyFont="1" applyFill="1" applyBorder="1" applyAlignment="1">
      <alignment horizontal="center" vertical="center"/>
    </xf>
    <xf numFmtId="164" fontId="3" fillId="0" borderId="0" xfId="3" applyFont="1" applyAlignment="1">
      <alignment horizontal="left"/>
    </xf>
    <xf numFmtId="164" fontId="0" fillId="3" borderId="7" xfId="3" applyNumberFormat="1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top"/>
    </xf>
    <xf numFmtId="0" fontId="6" fillId="4" borderId="17" xfId="0" applyFont="1" applyFill="1" applyBorder="1" applyAlignment="1" applyProtection="1">
      <alignment horizontal="left" vertical="top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164" fontId="0" fillId="3" borderId="21" xfId="3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12" fillId="4" borderId="0" xfId="0" applyNumberFormat="1" applyFont="1" applyFill="1" applyAlignment="1">
      <alignment horizontal="left" vertical="center"/>
    </xf>
    <xf numFmtId="165" fontId="7" fillId="4" borderId="1" xfId="0" applyNumberFormat="1" applyFont="1" applyFill="1" applyBorder="1" applyAlignment="1">
      <alignment horizontal="left" vertical="center" wrapText="1"/>
    </xf>
    <xf numFmtId="165" fontId="4" fillId="3" borderId="7" xfId="3" applyNumberFormat="1" applyFont="1" applyFill="1" applyBorder="1" applyAlignment="1">
      <alignment horizontal="center" vertical="center" wrapText="1"/>
    </xf>
    <xf numFmtId="165" fontId="4" fillId="3" borderId="21" xfId="3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4" fontId="10" fillId="0" borderId="0" xfId="3" applyFont="1" applyAlignment="1">
      <alignment horizontal="left" vertical="center"/>
    </xf>
    <xf numFmtId="164" fontId="7" fillId="0" borderId="0" xfId="3" applyFont="1" applyAlignment="1">
      <alignment horizontal="left" vertical="center"/>
    </xf>
    <xf numFmtId="164" fontId="11" fillId="0" borderId="0" xfId="3" applyFont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164" fontId="12" fillId="4" borderId="12" xfId="3" applyFont="1" applyFill="1" applyBorder="1" applyAlignment="1">
      <alignment horizontal="left" vertical="center"/>
    </xf>
    <xf numFmtId="9" fontId="7" fillId="4" borderId="1" xfId="0" applyNumberFormat="1" applyFont="1" applyFill="1" applyBorder="1" applyAlignment="1">
      <alignment horizontal="left" vertical="center" wrapText="1"/>
    </xf>
    <xf numFmtId="164" fontId="7" fillId="4" borderId="1" xfId="3" applyFont="1" applyFill="1" applyBorder="1" applyAlignment="1">
      <alignment horizontal="left" vertical="center" wrapText="1"/>
    </xf>
    <xf numFmtId="9" fontId="4" fillId="3" borderId="2" xfId="0" applyNumberFormat="1" applyFont="1" applyFill="1" applyBorder="1" applyAlignment="1">
      <alignment vertical="center" wrapText="1"/>
    </xf>
    <xf numFmtId="9" fontId="4" fillId="3" borderId="2" xfId="0" applyNumberFormat="1" applyFont="1" applyFill="1" applyBorder="1" applyAlignment="1">
      <alignment horizontal="left" vertical="center" wrapText="1"/>
    </xf>
    <xf numFmtId="164" fontId="4" fillId="3" borderId="2" xfId="3" applyFont="1" applyFill="1" applyBorder="1" applyAlignment="1">
      <alignment horizontal="left" vertical="center" wrapText="1"/>
    </xf>
    <xf numFmtId="9" fontId="4" fillId="3" borderId="3" xfId="0" applyNumberFormat="1" applyFont="1" applyFill="1" applyBorder="1" applyAlignment="1">
      <alignment vertical="center" wrapText="1"/>
    </xf>
    <xf numFmtId="9" fontId="4" fillId="3" borderId="3" xfId="0" applyNumberFormat="1" applyFont="1" applyFill="1" applyBorder="1" applyAlignment="1">
      <alignment horizontal="left" vertical="center" wrapText="1"/>
    </xf>
    <xf numFmtId="164" fontId="4" fillId="3" borderId="3" xfId="3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vertical="center"/>
    </xf>
    <xf numFmtId="9" fontId="4" fillId="3" borderId="4" xfId="0" applyNumberFormat="1" applyFont="1" applyFill="1" applyBorder="1" applyAlignment="1">
      <alignment vertical="center" wrapText="1"/>
    </xf>
    <xf numFmtId="9" fontId="4" fillId="3" borderId="4" xfId="0" applyNumberFormat="1" applyFont="1" applyFill="1" applyBorder="1" applyAlignment="1">
      <alignment horizontal="left" vertical="center" wrapText="1"/>
    </xf>
    <xf numFmtId="164" fontId="4" fillId="3" borderId="4" xfId="3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164" fontId="4" fillId="3" borderId="7" xfId="3" quotePrefix="1" applyFont="1" applyFill="1" applyBorder="1" applyAlignment="1">
      <alignment horizontal="center" vertical="center"/>
    </xf>
    <xf numFmtId="165" fontId="4" fillId="3" borderId="5" xfId="3" applyNumberFormat="1" applyFont="1" applyFill="1" applyBorder="1" applyAlignment="1">
      <alignment horizontal="center" vertical="center" wrapText="1"/>
    </xf>
    <xf numFmtId="164" fontId="4" fillId="3" borderId="5" xfId="3" applyFont="1" applyFill="1" applyBorder="1" applyAlignment="1">
      <alignment horizontal="center" vertical="center" wrapText="1"/>
    </xf>
    <xf numFmtId="9" fontId="4" fillId="3" borderId="27" xfId="0" applyNumberFormat="1" applyFont="1" applyFill="1" applyBorder="1" applyAlignment="1">
      <alignment vertical="center" wrapText="1"/>
    </xf>
    <xf numFmtId="165" fontId="4" fillId="3" borderId="27" xfId="3" applyNumberFormat="1" applyFont="1" applyFill="1" applyBorder="1" applyAlignment="1">
      <alignment horizontal="center" vertical="center" wrapText="1"/>
    </xf>
    <xf numFmtId="164" fontId="4" fillId="3" borderId="27" xfId="3" applyFont="1" applyFill="1" applyBorder="1" applyAlignment="1">
      <alignment horizontal="center" vertical="center"/>
    </xf>
    <xf numFmtId="164" fontId="4" fillId="3" borderId="27" xfId="3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164" fontId="4" fillId="3" borderId="5" xfId="3" quotePrefix="1" applyFont="1" applyFill="1" applyBorder="1" applyAlignment="1">
      <alignment horizontal="center" vertical="center"/>
    </xf>
    <xf numFmtId="164" fontId="0" fillId="3" borderId="27" xfId="3" applyFont="1" applyFill="1" applyBorder="1" applyAlignment="1">
      <alignment horizontal="center" vertical="center"/>
    </xf>
    <xf numFmtId="164" fontId="0" fillId="3" borderId="5" xfId="3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164" fontId="0" fillId="3" borderId="7" xfId="3" quotePrefix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4" borderId="12" xfId="3" applyNumberFormat="1" applyFont="1" applyFill="1" applyBorder="1" applyAlignment="1">
      <alignment horizontal="left" vertical="center"/>
    </xf>
    <xf numFmtId="0" fontId="4" fillId="3" borderId="2" xfId="3" applyNumberFormat="1" applyFont="1" applyFill="1" applyBorder="1" applyAlignment="1">
      <alignment horizontal="left" vertical="center" wrapText="1"/>
    </xf>
    <xf numFmtId="0" fontId="4" fillId="3" borderId="3" xfId="3" applyNumberFormat="1" applyFont="1" applyFill="1" applyBorder="1" applyAlignment="1">
      <alignment horizontal="left" vertical="center" wrapText="1"/>
    </xf>
    <xf numFmtId="0" fontId="4" fillId="3" borderId="4" xfId="3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9" fillId="3" borderId="26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left" vertical="center"/>
    </xf>
    <xf numFmtId="0" fontId="19" fillId="3" borderId="24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23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vertical="center"/>
    </xf>
    <xf numFmtId="0" fontId="1" fillId="3" borderId="9" xfId="0" applyFont="1" applyFill="1" applyBorder="1" applyAlignment="1"/>
    <xf numFmtId="0" fontId="7" fillId="4" borderId="1" xfId="3" applyNumberFormat="1" applyFont="1" applyFill="1" applyBorder="1" applyAlignment="1">
      <alignment horizontal="left" vertical="center" wrapText="1"/>
    </xf>
    <xf numFmtId="0" fontId="7" fillId="0" borderId="0" xfId="3" applyNumberFormat="1" applyFont="1" applyAlignment="1">
      <alignment horizontal="left" vertical="center"/>
    </xf>
    <xf numFmtId="0" fontId="11" fillId="0" borderId="0" xfId="3" applyNumberFormat="1" applyFont="1" applyAlignment="1">
      <alignment horizontal="left" vertical="center"/>
    </xf>
    <xf numFmtId="0" fontId="10" fillId="0" borderId="0" xfId="3" applyNumberFormat="1" applyFont="1" applyAlignment="1">
      <alignment horizontal="left" vertical="center"/>
    </xf>
    <xf numFmtId="166" fontId="4" fillId="3" borderId="7" xfId="3" applyNumberFormat="1" applyFont="1" applyFill="1" applyBorder="1" applyAlignment="1">
      <alignment horizontal="center" vertical="center" wrapText="1"/>
    </xf>
    <xf numFmtId="166" fontId="4" fillId="3" borderId="5" xfId="3" applyNumberFormat="1" applyFont="1" applyFill="1" applyBorder="1" applyAlignment="1">
      <alignment horizontal="center" vertical="center" wrapText="1"/>
    </xf>
    <xf numFmtId="166" fontId="4" fillId="3" borderId="7" xfId="3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</cellXfs>
  <cellStyles count="56">
    <cellStyle name="Gevolgde hyperlink" xfId="23" builtinId="9" hidden="1"/>
    <cellStyle name="Gevolgde hyperlink" xfId="25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3" builtinId="9" hidden="1"/>
    <cellStyle name="Gevolgde hyperlink" xfId="55" builtinId="9" hidden="1"/>
    <cellStyle name="Gevolgde hyperlink" xfId="51" builtinId="9" hidden="1"/>
    <cellStyle name="Gevolgde hyperlink" xfId="43" builtinId="9" hidden="1"/>
    <cellStyle name="Gevolgde hyperlink" xfId="35" builtinId="9" hidden="1"/>
    <cellStyle name="Gevolgde hyperlink" xfId="27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11" builtinId="9" hidden="1"/>
    <cellStyle name="Gevolgde hyperlink" xfId="7" builtinId="9" hidden="1"/>
    <cellStyle name="Gevolgde hyperlink" xfId="9" builtinId="9" hidden="1"/>
    <cellStyle name="Gevolgde hyperlink" xfId="5" builtinId="9" hidden="1"/>
    <cellStyle name="Hyperlink" xfId="40" builtinId="8" hidden="1"/>
    <cellStyle name="Hyperlink" xfId="42" builtinId="8" hidden="1"/>
    <cellStyle name="Hyperlink" xfId="46" builtinId="8" hidden="1"/>
    <cellStyle name="Hyperlink" xfId="48" builtinId="8" hidden="1"/>
    <cellStyle name="Hyperlink" xfId="50" builtinId="8" hidden="1"/>
    <cellStyle name="Hyperlink" xfId="54" builtinId="8" hidden="1"/>
    <cellStyle name="Hyperlink" xfId="52" builtinId="8" hidden="1"/>
    <cellStyle name="Hyperlink" xfId="44" builtinId="8" hidden="1"/>
    <cellStyle name="Hyperlink" xfId="18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8" builtinId="8" hidden="1"/>
    <cellStyle name="Hyperlink" xfId="36" builtinId="8" hidden="1"/>
    <cellStyle name="Hyperlink" xfId="20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6" builtinId="8" hidden="1"/>
    <cellStyle name="Hyperlink" xfId="8" builtinId="8" hidden="1"/>
    <cellStyle name="Hyperlink" xfId="4" builtinId="8" hidden="1"/>
    <cellStyle name="Komma" xfId="3" builtinId="3"/>
    <cellStyle name="Normal 2" xfId="1" xr:uid="{00000000-0005-0000-0000-000035000000}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0000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0"/>
  <sheetViews>
    <sheetView showGridLines="0" workbookViewId="0">
      <selection activeCell="D6" sqref="D6"/>
    </sheetView>
  </sheetViews>
  <sheetFormatPr defaultColWidth="9" defaultRowHeight="11.25" x14ac:dyDescent="0.2"/>
  <cols>
    <col min="1" max="1" width="32.5" style="8" customWidth="1"/>
    <col min="2" max="2" width="7.375" style="8" bestFit="1" customWidth="1"/>
    <col min="3" max="3" width="17.125" style="8" bestFit="1" customWidth="1"/>
    <col min="4" max="5" width="17.125" style="8" customWidth="1"/>
    <col min="6" max="6" width="6.625" style="8" customWidth="1"/>
    <col min="7" max="7" width="3.125" style="8" customWidth="1"/>
    <col min="8" max="8" width="12.5" style="8" customWidth="1"/>
    <col min="9" max="9" width="12.5" style="8" bestFit="1" customWidth="1"/>
    <col min="10" max="10" width="10.375" style="8" customWidth="1"/>
    <col min="11" max="11" width="14.125" style="8" bestFit="1" customWidth="1"/>
    <col min="12" max="12" width="11.5" style="8" bestFit="1" customWidth="1"/>
    <col min="13" max="13" width="11.5" style="8" customWidth="1"/>
    <col min="14" max="16384" width="9" style="8"/>
  </cols>
  <sheetData>
    <row r="1" spans="1:9" ht="30" customHeight="1" x14ac:dyDescent="0.2">
      <c r="A1" s="121" t="s">
        <v>42</v>
      </c>
      <c r="B1" s="122"/>
      <c r="C1" s="40"/>
      <c r="D1" s="40" t="s">
        <v>40</v>
      </c>
      <c r="E1" s="40">
        <v>2020</v>
      </c>
      <c r="F1" s="41"/>
      <c r="H1" s="123"/>
      <c r="I1" s="123"/>
    </row>
    <row r="2" spans="1:9" ht="30" customHeight="1" x14ac:dyDescent="0.2">
      <c r="A2" s="42" t="s">
        <v>13</v>
      </c>
      <c r="B2" s="43" t="s">
        <v>43</v>
      </c>
      <c r="C2" s="44"/>
      <c r="D2" s="44"/>
      <c r="E2" s="45"/>
      <c r="F2" s="46"/>
    </row>
    <row r="3" spans="1:9" ht="12.75" x14ac:dyDescent="0.2">
      <c r="A3" s="59" t="s">
        <v>1</v>
      </c>
      <c r="B3" s="23" t="s">
        <v>7</v>
      </c>
      <c r="C3" s="23" t="s">
        <v>8</v>
      </c>
      <c r="D3" s="23" t="s">
        <v>10</v>
      </c>
      <c r="E3" s="23" t="s">
        <v>9</v>
      </c>
      <c r="F3" s="23" t="s">
        <v>12</v>
      </c>
    </row>
    <row r="4" spans="1:9" ht="31.5" customHeight="1" x14ac:dyDescent="0.2">
      <c r="A4" s="1" t="s">
        <v>15</v>
      </c>
      <c r="B4" s="7">
        <f>ROUND(SUMIF('Berekening scores'!$A$3:$A$11,A4,'Berekening scores'!$E$3:$E$11)/COUNTIF('Berekening scores'!A$3:A$11,A4),0)</f>
        <v>10</v>
      </c>
      <c r="C4" s="7">
        <v>10</v>
      </c>
      <c r="D4" s="14">
        <f>B4/C4</f>
        <v>1</v>
      </c>
      <c r="E4" s="14" t="str">
        <f>VLOOKUP(ROUND(D4,2),Cijfers!E:F,2,FALSE)</f>
        <v>Uitstekend</v>
      </c>
      <c r="F4" s="20">
        <f>VLOOKUP(E4,Cijfers!$B$12:$C$14,2,FALSE)</f>
        <v>8</v>
      </c>
    </row>
    <row r="5" spans="1:9" ht="31.5" customHeight="1" x14ac:dyDescent="0.2">
      <c r="A5" s="2" t="s">
        <v>17</v>
      </c>
      <c r="B5" s="7">
        <f>ROUND(SUMIF('Berekening scores'!$A$3:$A$11,A5,'Berekening scores'!$E$3:$E$11)/COUNTIF('Berekening scores'!A$3:A$11,A5),0)</f>
        <v>10</v>
      </c>
      <c r="C5" s="7">
        <v>10</v>
      </c>
      <c r="D5" s="14">
        <f>B5/C5</f>
        <v>1</v>
      </c>
      <c r="E5" s="14" t="str">
        <f>VLOOKUP(ROUND(D5,2),Cijfers!E:F,2,FALSE)</f>
        <v>Uitstekend</v>
      </c>
      <c r="F5" s="20">
        <f>VLOOKUP(E5,Cijfers!$B$12:$C$14,2,FALSE)</f>
        <v>8</v>
      </c>
    </row>
    <row r="6" spans="1:9" ht="31.5" customHeight="1" x14ac:dyDescent="0.2">
      <c r="A6" s="1" t="s">
        <v>16</v>
      </c>
      <c r="B6" s="7">
        <f>ROUND(SUMIF('Berekening scores'!$A$3:$A$11,A6,'Berekening scores'!$E$3:$E$11)/COUNTIF('Berekening scores'!A$3:A$11,A6),0)</f>
        <v>10</v>
      </c>
      <c r="C6" s="7">
        <v>10</v>
      </c>
      <c r="D6" s="14">
        <f>B6/C6</f>
        <v>1</v>
      </c>
      <c r="E6" s="14" t="str">
        <f>VLOOKUP(ROUND(D6,2),Cijfers!E:F,2,FALSE)</f>
        <v>Uitstekend</v>
      </c>
      <c r="F6" s="20">
        <f>VLOOKUP(E6,Cijfers!$B$12:$C$14,2,FALSE)</f>
        <v>8</v>
      </c>
    </row>
    <row r="7" spans="1:9" ht="31.5" customHeight="1" x14ac:dyDescent="0.2">
      <c r="A7" s="15" t="s">
        <v>5</v>
      </c>
      <c r="B7" s="15">
        <f>SUM(B4:B6)</f>
        <v>30</v>
      </c>
      <c r="C7" s="15">
        <f>SUM(C4:C6)</f>
        <v>30</v>
      </c>
      <c r="D7" s="16">
        <f>B7/C7</f>
        <v>1</v>
      </c>
      <c r="E7" s="16" t="str">
        <f>VLOOKUP(ROUND(D7,2),Cijfers!E:F,2,FALSE)</f>
        <v>Uitstekend</v>
      </c>
      <c r="F7" s="20">
        <f>VLOOKUP(E7,Cijfers!$B$12:$C$14,2,FALSE)</f>
        <v>8</v>
      </c>
      <c r="G7" s="9"/>
    </row>
    <row r="10" spans="1:9" ht="18" customHeight="1" x14ac:dyDescent="0.2">
      <c r="A10" s="48" t="s">
        <v>29</v>
      </c>
      <c r="B10" s="48"/>
      <c r="C10" s="48"/>
      <c r="D10" s="48"/>
    </row>
  </sheetData>
  <mergeCells count="2">
    <mergeCell ref="A1:B1"/>
    <mergeCell ref="H1:I1"/>
  </mergeCells>
  <phoneticPr fontId="17" type="noConversion"/>
  <conditionalFormatting sqref="F4">
    <cfRule type="iconSet" priority="1">
      <iconSet iconSet="3Symbols" showValue="0">
        <cfvo type="percent" val="0"/>
        <cfvo type="num" val="6"/>
        <cfvo type="num" val="8"/>
      </iconSet>
    </cfRule>
  </conditionalFormatting>
  <conditionalFormatting sqref="F5:F7">
    <cfRule type="iconSet" priority="28">
      <iconSet iconSet="3Symbols" showValue="0">
        <cfvo type="percent" val="0"/>
        <cfvo type="num" val="6"/>
        <cfvo type="num" val="8"/>
      </iconSet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14"/>
  <sheetViews>
    <sheetView showGridLines="0" view="pageBreakPreview" zoomScaleNormal="90" zoomScaleSheetLayoutView="100" zoomScalePage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ColWidth="9" defaultRowHeight="11.25" x14ac:dyDescent="0.2"/>
  <cols>
    <col min="1" max="1" width="10.125" style="21" customWidth="1"/>
    <col min="2" max="2" width="23.625" style="8" customWidth="1"/>
    <col min="3" max="3" width="32.625" style="10" customWidth="1"/>
    <col min="4" max="4" width="32.5" style="10" customWidth="1"/>
    <col min="5" max="5" width="10.375" style="10" customWidth="1"/>
    <col min="6" max="6" width="35.875" style="10" customWidth="1"/>
    <col min="7" max="7" width="13.375" style="60" customWidth="1"/>
    <col min="8" max="8" width="23.375" style="117" customWidth="1"/>
    <col min="9" max="9" width="46" style="101" customWidth="1"/>
    <col min="10" max="16384" width="9" style="8"/>
  </cols>
  <sheetData>
    <row r="1" spans="1:9" ht="22.5" x14ac:dyDescent="0.2">
      <c r="A1" s="63" t="str">
        <f>"KPI overzicht gemeente Leiden"</f>
        <v>KPI overzicht gemeente Leiden</v>
      </c>
      <c r="B1" s="64"/>
      <c r="C1" s="65"/>
      <c r="D1" s="66"/>
      <c r="E1" s="66"/>
      <c r="F1" s="66"/>
      <c r="G1" s="67"/>
      <c r="H1" s="97"/>
      <c r="I1" s="97" t="s">
        <v>35</v>
      </c>
    </row>
    <row r="2" spans="1:9" ht="25.5" x14ac:dyDescent="0.2">
      <c r="A2" s="28" t="s">
        <v>14</v>
      </c>
      <c r="B2" s="28" t="s">
        <v>1</v>
      </c>
      <c r="C2" s="28" t="s">
        <v>0</v>
      </c>
      <c r="D2" s="68" t="s">
        <v>56</v>
      </c>
      <c r="E2" s="68" t="s">
        <v>30</v>
      </c>
      <c r="F2" s="68" t="s">
        <v>31</v>
      </c>
      <c r="G2" s="69" t="s">
        <v>32</v>
      </c>
      <c r="H2" s="114" t="s">
        <v>33</v>
      </c>
      <c r="I2" s="97"/>
    </row>
    <row r="3" spans="1:9" s="22" customFormat="1" ht="25.5" x14ac:dyDescent="0.2">
      <c r="A3" s="76" t="s">
        <v>15</v>
      </c>
      <c r="B3" s="73" t="s">
        <v>23</v>
      </c>
      <c r="C3" s="74" t="s">
        <v>25</v>
      </c>
      <c r="D3" s="74" t="s">
        <v>26</v>
      </c>
      <c r="E3" s="74"/>
      <c r="F3" s="74"/>
      <c r="G3" s="75"/>
      <c r="H3" s="99"/>
      <c r="I3" s="99"/>
    </row>
    <row r="4" spans="1:9" ht="63.75" x14ac:dyDescent="0.2">
      <c r="A4" s="109" t="s">
        <v>15</v>
      </c>
      <c r="B4" s="78" t="s">
        <v>37</v>
      </c>
      <c r="C4" s="79" t="s">
        <v>46</v>
      </c>
      <c r="D4" s="79" t="s">
        <v>44</v>
      </c>
      <c r="E4" s="74"/>
      <c r="F4" s="79"/>
      <c r="G4" s="80"/>
      <c r="H4" s="100"/>
      <c r="I4" s="100"/>
    </row>
    <row r="5" spans="1:9" s="22" customFormat="1" ht="25.5" x14ac:dyDescent="0.2">
      <c r="A5" s="110" t="s">
        <v>17</v>
      </c>
      <c r="B5" s="70" t="s">
        <v>60</v>
      </c>
      <c r="C5" s="71" t="s">
        <v>48</v>
      </c>
      <c r="D5" s="71" t="s">
        <v>64</v>
      </c>
      <c r="E5" s="71"/>
      <c r="F5" s="71"/>
      <c r="G5" s="72"/>
      <c r="H5" s="98"/>
      <c r="I5" s="98"/>
    </row>
    <row r="6" spans="1:9" s="22" customFormat="1" ht="12.75" x14ac:dyDescent="0.2">
      <c r="A6" s="111" t="s">
        <v>17</v>
      </c>
      <c r="B6" s="73" t="s">
        <v>47</v>
      </c>
      <c r="C6" s="74" t="s">
        <v>49</v>
      </c>
      <c r="D6" s="74" t="s">
        <v>27</v>
      </c>
      <c r="E6" s="74"/>
      <c r="F6" s="74"/>
      <c r="G6" s="75"/>
      <c r="H6" s="99"/>
      <c r="I6" s="99"/>
    </row>
    <row r="7" spans="1:9" s="52" customFormat="1" ht="25.5" x14ac:dyDescent="0.2">
      <c r="A7" s="77" t="s">
        <v>17</v>
      </c>
      <c r="B7" s="73" t="s">
        <v>63</v>
      </c>
      <c r="C7" s="73" t="s">
        <v>62</v>
      </c>
      <c r="D7" s="73" t="s">
        <v>61</v>
      </c>
      <c r="E7" s="73"/>
      <c r="F7" s="73"/>
      <c r="G7" s="75"/>
      <c r="H7" s="99"/>
      <c r="I7" s="99"/>
    </row>
    <row r="8" spans="1:9" ht="76.5" x14ac:dyDescent="0.2">
      <c r="A8" s="109" t="s">
        <v>17</v>
      </c>
      <c r="B8" s="78" t="s">
        <v>54</v>
      </c>
      <c r="C8" s="79" t="s">
        <v>45</v>
      </c>
      <c r="D8" s="79" t="s">
        <v>65</v>
      </c>
      <c r="E8" s="79"/>
      <c r="F8" s="79"/>
      <c r="G8" s="80"/>
      <c r="H8" s="100"/>
      <c r="I8" s="100"/>
    </row>
    <row r="9" spans="1:9" ht="38.25" x14ac:dyDescent="0.2">
      <c r="A9" s="108" t="s">
        <v>16</v>
      </c>
      <c r="B9" s="81" t="s">
        <v>55</v>
      </c>
      <c r="C9" s="71" t="s">
        <v>59</v>
      </c>
      <c r="D9" s="82" t="s">
        <v>58</v>
      </c>
      <c r="E9" s="82"/>
      <c r="F9" s="71"/>
      <c r="G9" s="72"/>
      <c r="H9" s="98"/>
      <c r="I9" s="98"/>
    </row>
    <row r="10" spans="1:9" s="34" customFormat="1" ht="63.75" x14ac:dyDescent="0.2">
      <c r="A10" s="107" t="s">
        <v>16</v>
      </c>
      <c r="B10" s="73" t="s">
        <v>38</v>
      </c>
      <c r="C10" s="74" t="s">
        <v>45</v>
      </c>
      <c r="D10" s="74" t="s">
        <v>57</v>
      </c>
      <c r="E10" s="74"/>
      <c r="F10" s="74"/>
      <c r="G10" s="75" t="s">
        <v>34</v>
      </c>
      <c r="H10" s="99"/>
      <c r="I10" s="99"/>
    </row>
    <row r="12" spans="1:9" ht="12.75" x14ac:dyDescent="0.2">
      <c r="D12" s="11"/>
      <c r="E12" s="11"/>
      <c r="F12" s="11"/>
      <c r="G12" s="61"/>
      <c r="H12" s="115"/>
    </row>
    <row r="14" spans="1:9" ht="14.25" x14ac:dyDescent="0.2">
      <c r="D14" s="12"/>
      <c r="E14" s="12"/>
      <c r="F14" s="12"/>
      <c r="G14" s="62"/>
      <c r="H14" s="116"/>
    </row>
  </sheetData>
  <sheetProtection sheet="1" objects="1" scenarios="1"/>
  <autoFilter ref="A2:I10" xr:uid="{00000000-0009-0000-0000-000001000000}"/>
  <dataConsolidate/>
  <phoneticPr fontId="17" type="noConversion"/>
  <pageMargins left="0.62992125984251968" right="0.23622047244094491" top="0.47244094488188981" bottom="0.74803149606299213" header="0.31496062992125984" footer="0.59055118110236227"/>
  <pageSetup paperSize="9" scale="53"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J14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defaultColWidth="9" defaultRowHeight="11.25" x14ac:dyDescent="0.2"/>
  <cols>
    <col min="1" max="1" width="11.125" style="103" customWidth="1"/>
    <col min="2" max="2" width="32.5" style="103" customWidth="1"/>
    <col min="3" max="3" width="45.875" style="10" customWidth="1"/>
    <col min="4" max="4" width="12" style="58" customWidth="1"/>
    <col min="5" max="5" width="11.5" style="30" bestFit="1" customWidth="1"/>
    <col min="6" max="6" width="13.375" style="96" customWidth="1"/>
    <col min="7" max="7" width="8.875" style="22" customWidth="1"/>
    <col min="8" max="8" width="2.5" style="22" customWidth="1"/>
    <col min="9" max="16384" width="9" style="22"/>
  </cols>
  <sheetData>
    <row r="1" spans="1:10" ht="30" customHeight="1" x14ac:dyDescent="0.2">
      <c r="A1" s="31" t="s">
        <v>41</v>
      </c>
      <c r="B1" s="31"/>
      <c r="C1" s="31"/>
      <c r="D1" s="53" t="s">
        <v>39</v>
      </c>
      <c r="E1" s="35"/>
      <c r="F1" s="27"/>
      <c r="G1" s="27"/>
    </row>
    <row r="2" spans="1:10" ht="12.75" x14ac:dyDescent="0.2">
      <c r="A2" s="28" t="s">
        <v>14</v>
      </c>
      <c r="B2" s="28" t="s">
        <v>1</v>
      </c>
      <c r="C2" s="28" t="s">
        <v>19</v>
      </c>
      <c r="D2" s="54" t="s">
        <v>18</v>
      </c>
      <c r="E2" s="36" t="s">
        <v>7</v>
      </c>
      <c r="F2" s="28" t="s">
        <v>9</v>
      </c>
      <c r="G2" s="28" t="s">
        <v>12</v>
      </c>
    </row>
    <row r="3" spans="1:10" ht="28.35" customHeight="1" x14ac:dyDescent="0.2">
      <c r="A3" s="104" t="s">
        <v>15</v>
      </c>
      <c r="B3" s="26" t="s">
        <v>23</v>
      </c>
      <c r="C3" s="26" t="s">
        <v>24</v>
      </c>
      <c r="D3" s="118"/>
      <c r="E3" s="83">
        <f>ROUND(IF(D3="",10,IF(D3&lt;6,IF(D3&gt;1,1,IF(D3&lt;11,IF(D3&gt;2,1,IF(D3&lt;16,IF(D3&gt;3,1,10))))))),1)</f>
        <v>10</v>
      </c>
      <c r="F3" s="32" t="str">
        <f>VLOOKUP(E3,Cijfers!$A$1:$B$11,2,FALSE)</f>
        <v>Uitstekend</v>
      </c>
      <c r="G3" s="47">
        <f>IF(F3="","",VLOOKUP(F3,Cijfers!$B$12:$C$14,2,FALSE))</f>
        <v>8</v>
      </c>
      <c r="J3" s="33"/>
    </row>
    <row r="4" spans="1:10" ht="28.35" customHeight="1" x14ac:dyDescent="0.2">
      <c r="A4" s="106" t="s">
        <v>15</v>
      </c>
      <c r="B4" s="86" t="s">
        <v>53</v>
      </c>
      <c r="C4" s="86" t="s">
        <v>20</v>
      </c>
      <c r="D4" s="87"/>
      <c r="E4" s="88">
        <f>IF(D4="",10,IF(D4="ja",10,IF(OR('KPI Voorblad'!$D$1="Q1",'KPI Voorblad'!$D$1="Q2",'KPI Voorblad'!$D$1="Q3"),6,1)))</f>
        <v>10</v>
      </c>
      <c r="F4" s="89" t="str">
        <f>VLOOKUP(E4,Cijfers!$A$1:$B$11,2,FALSE)</f>
        <v>Uitstekend</v>
      </c>
      <c r="G4" s="90">
        <f>IF(F4="","",VLOOKUP(F4,Cijfers!$B$12:$C$14,2,FALSE))</f>
        <v>8</v>
      </c>
      <c r="J4" s="33"/>
    </row>
    <row r="5" spans="1:10" s="29" customFormat="1" ht="28.35" customHeight="1" x14ac:dyDescent="0.2">
      <c r="A5" s="105" t="s">
        <v>17</v>
      </c>
      <c r="B5" s="25" t="str">
        <f>Uitwerking!B5</f>
        <v>Doorlooptijd acties</v>
      </c>
      <c r="C5" s="26" t="s">
        <v>50</v>
      </c>
      <c r="D5" s="119"/>
      <c r="E5" s="91">
        <f>IF(D5="",10,ROUND(IF(D5="",10,IF(D5&lt;6,IF(D5&gt;1,1,IF(D5&lt;11,IF(D5&gt;2,1,IF(D5&lt;16,IF(D5&gt;3,1,10))))))),1))</f>
        <v>10</v>
      </c>
      <c r="F5" s="85" t="str">
        <f>VLOOKUP(E5,Cijfers!$A$1:$B$11,2,FALSE)</f>
        <v>Uitstekend</v>
      </c>
      <c r="G5" s="24">
        <f>IF(F5="","",VLOOKUP(F5,Cijfers!$B$12:$C$14,2,FALSE))</f>
        <v>8</v>
      </c>
      <c r="J5" s="33"/>
    </row>
    <row r="6" spans="1:10" s="29" customFormat="1" ht="28.35" customHeight="1" x14ac:dyDescent="0.2">
      <c r="A6" s="112" t="s">
        <v>17</v>
      </c>
      <c r="B6" s="26" t="str">
        <f>Uitwerking!B6</f>
        <v>Klachten</v>
      </c>
      <c r="C6" s="26" t="s">
        <v>51</v>
      </c>
      <c r="D6" s="120"/>
      <c r="E6" s="95">
        <f>ROUND(IF(D6&gt;24,0,10-D6/24*4),0)</f>
        <v>10</v>
      </c>
      <c r="F6" s="32" t="str">
        <f>VLOOKUP(E6,Cijfers!$A$1:$B$11,2,FALSE)</f>
        <v>Uitstekend</v>
      </c>
      <c r="G6" s="47">
        <f>IF(F6="","",VLOOKUP(F6,Cijfers!$B$12:$C$14,2,FALSE))</f>
        <v>8</v>
      </c>
      <c r="H6" s="33"/>
      <c r="J6" s="33"/>
    </row>
    <row r="7" spans="1:10" s="34" customFormat="1" ht="15" x14ac:dyDescent="0.2">
      <c r="A7" s="112" t="s">
        <v>17</v>
      </c>
      <c r="B7" s="26" t="e">
        <f>Uitwerking!#REF!</f>
        <v>#REF!</v>
      </c>
      <c r="C7" s="26" t="s">
        <v>20</v>
      </c>
      <c r="D7" s="55"/>
      <c r="E7" s="39">
        <f>IF(D7="",10,IF(D7="ja",10,IF(D7="nee",0)))</f>
        <v>10</v>
      </c>
      <c r="F7" s="32" t="str">
        <f>VLOOKUP(E7,Cijfers!$A$1:$B$11,2,FALSE)</f>
        <v>Uitstekend</v>
      </c>
      <c r="G7" s="47">
        <f>IF(F7="","",VLOOKUP(F7,Cijfers!$B$12:$C$14,2,FALSE))</f>
        <v>8</v>
      </c>
      <c r="J7" s="33"/>
    </row>
    <row r="8" spans="1:10" s="52" customFormat="1" ht="15" x14ac:dyDescent="0.15">
      <c r="A8" s="113" t="s">
        <v>17</v>
      </c>
      <c r="B8" s="26" t="str">
        <f>Uitwerking!B7</f>
        <v>Logboeken</v>
      </c>
      <c r="C8" s="26" t="s">
        <v>52</v>
      </c>
      <c r="D8" s="55"/>
      <c r="E8" s="39">
        <f>IF(D8="",10,IF(D8&gt;0,1,10))</f>
        <v>10</v>
      </c>
      <c r="F8" s="32" t="str">
        <f>VLOOKUP(E8,Cijfers!$A$1:$B$11,2,FALSE)</f>
        <v>Uitstekend</v>
      </c>
      <c r="G8" s="47">
        <f>IF(F8="","",VLOOKUP(F8,Cijfers!$B$12:$C$14,2,FALSE))</f>
        <v>8</v>
      </c>
      <c r="J8" s="33"/>
    </row>
    <row r="9" spans="1:10" s="29" customFormat="1" ht="28.35" customHeight="1" x14ac:dyDescent="0.2">
      <c r="A9" s="106" t="s">
        <v>17</v>
      </c>
      <c r="B9" s="86" t="str">
        <f>Uitwerking!B8</f>
        <v>Verbetervoorstel kwaliteit</v>
      </c>
      <c r="C9" s="86" t="s">
        <v>20</v>
      </c>
      <c r="D9" s="87"/>
      <c r="E9" s="92">
        <f>IF(D9="",10,IF(D9="ja",10,IF(OR('KPI Voorblad'!$D$1="Q1",'KPI Voorblad'!$D$1="Q2",'KPI Voorblad'!$D$1="Q3"),6,1)))</f>
        <v>10</v>
      </c>
      <c r="F9" s="89" t="str">
        <f>VLOOKUP(E9,Cijfers!$A$1:$B$11,2,FALSE)</f>
        <v>Uitstekend</v>
      </c>
      <c r="G9" s="90">
        <f>IF(F9="","",VLOOKUP(F9,Cijfers!$B$12:$C$14,2,FALSE))</f>
        <v>8</v>
      </c>
      <c r="J9" s="33"/>
    </row>
    <row r="10" spans="1:10" ht="28.35" customHeight="1" x14ac:dyDescent="0.2">
      <c r="A10" s="105" t="s">
        <v>16</v>
      </c>
      <c r="B10" s="94" t="s">
        <v>36</v>
      </c>
      <c r="C10" s="25" t="s">
        <v>22</v>
      </c>
      <c r="D10" s="84"/>
      <c r="E10" s="93">
        <f>IF(D10="ja",10,IF(OR('KPI Voorblad'!$D$1="Q1",'KPI Voorblad'!$D$1="Q2",'KPI Voorblad'!$D$1="Q3"),10,1))</f>
        <v>10</v>
      </c>
      <c r="F10" s="85" t="str">
        <f>VLOOKUP(E10,Cijfers!$A$1:$B$11,2,FALSE)</f>
        <v>Uitstekend</v>
      </c>
      <c r="G10" s="24">
        <f>IF(F10="","",VLOOKUP(F10,Cijfers!$B$12:$C$14,2,FALSE))</f>
        <v>8</v>
      </c>
      <c r="J10" s="33"/>
    </row>
    <row r="11" spans="1:10" s="34" customFormat="1" ht="15" x14ac:dyDescent="0.2">
      <c r="A11" s="104" t="s">
        <v>16</v>
      </c>
      <c r="B11" s="26" t="s">
        <v>38</v>
      </c>
      <c r="C11" s="26" t="s">
        <v>45</v>
      </c>
      <c r="D11" s="55"/>
      <c r="E11" s="37">
        <f>IF(D11="ja",10,IF(OR('KPI Voorblad'!$D$1="Q1",'KPI Voorblad'!$D$1="Q2",'KPI Voorblad'!$D$1="Q3"),10,1))</f>
        <v>10</v>
      </c>
      <c r="F11" s="32" t="str">
        <f>VLOOKUP(E11,Cijfers!$A$1:$B$11,2,FALSE)</f>
        <v>Uitstekend</v>
      </c>
      <c r="G11" s="47">
        <f>IF(F11="","",VLOOKUP(F11,Cijfers!$B$12:$C$14,2,FALSE))</f>
        <v>8</v>
      </c>
      <c r="J11" s="33"/>
    </row>
    <row r="12" spans="1:10" ht="38.1" customHeight="1" x14ac:dyDescent="0.2">
      <c r="A12" s="124" t="s">
        <v>28</v>
      </c>
      <c r="B12" s="125"/>
      <c r="C12" s="126"/>
      <c r="D12" s="56" t="s">
        <v>11</v>
      </c>
      <c r="E12" s="49">
        <f>ROUND(SUM(E3:E11)/12,0)</f>
        <v>8</v>
      </c>
      <c r="F12" s="50" t="str">
        <f>VLOOKUP(E12,Cijfers!$A$1:$B$11,2,FALSE)</f>
        <v>Voldoende</v>
      </c>
      <c r="G12" s="51">
        <f>IF(F12="","",VLOOKUP(F12,Cijfers!$B$12:$C$14,2,FALSE))</f>
        <v>6</v>
      </c>
    </row>
    <row r="14" spans="1:10" ht="14.25" x14ac:dyDescent="0.2">
      <c r="D14" s="57"/>
      <c r="E14" s="38"/>
      <c r="F14" s="102"/>
      <c r="G14" s="13"/>
      <c r="H14" s="13"/>
      <c r="I14" s="13"/>
    </row>
  </sheetData>
  <sheetProtection algorithmName="SHA-512" hashValue="th2yvwFd2CQZoSDkjnl5CVu8bHh43k1lUTrvqCAWbSl9hNc7FspjfRUwKf8XpYUfO7KciioyHdx+QapUdSD/5w==" saltValue="kEA0pGmFCYD3LBrygrjdbg==" spinCount="100000" sheet="1" objects="1" scenarios="1"/>
  <dataConsolidate/>
  <mergeCells count="1">
    <mergeCell ref="A12:C12"/>
  </mergeCells>
  <phoneticPr fontId="17" type="noConversion"/>
  <conditionalFormatting sqref="G9">
    <cfRule type="iconSet" priority="11">
      <iconSet iconSet="3Symbols" showValue="0">
        <cfvo type="percent" val="0"/>
        <cfvo type="num" val="6"/>
        <cfvo type="num" val="8"/>
      </iconSet>
    </cfRule>
  </conditionalFormatting>
  <conditionalFormatting sqref="G7">
    <cfRule type="iconSet" priority="3">
      <iconSet iconSet="3Symbols" showValue="0">
        <cfvo type="percent" val="0"/>
        <cfvo type="num" val="6"/>
        <cfvo type="num" val="8"/>
      </iconSet>
    </cfRule>
  </conditionalFormatting>
  <conditionalFormatting sqref="G8">
    <cfRule type="iconSet" priority="2">
      <iconSet iconSet="3Symbols" showValue="0">
        <cfvo type="percent" val="0"/>
        <cfvo type="num" val="6"/>
        <cfvo type="num" val="8"/>
      </iconSet>
    </cfRule>
  </conditionalFormatting>
  <conditionalFormatting sqref="G10:G12 G3:G6">
    <cfRule type="iconSet" priority="29">
      <iconSet iconSet="3Symbols" showValue="0">
        <cfvo type="percent" val="0"/>
        <cfvo type="num" val="6"/>
        <cfvo type="num" val="8"/>
      </iconSet>
    </cfRule>
  </conditionalFormatting>
  <pageMargins left="0.70866141732283472" right="0.70866141732283472" top="0.58333333333333337" bottom="0.74803149606299213" header="0.31496062992125984" footer="0.31496062992125984"/>
  <pageSetup paperSize="9" scale="70"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F101"/>
  <sheetViews>
    <sheetView topLeftCell="A58" workbookViewId="0">
      <selection activeCell="F80" sqref="F80:F85"/>
    </sheetView>
  </sheetViews>
  <sheetFormatPr defaultColWidth="8.625" defaultRowHeight="12.75" x14ac:dyDescent="0.2"/>
  <cols>
    <col min="1" max="1" width="8.625" style="3"/>
    <col min="2" max="2" width="11.375" style="3" customWidth="1"/>
    <col min="3" max="3" width="4.375" style="5" customWidth="1"/>
    <col min="5" max="5" width="8.625" style="6"/>
  </cols>
  <sheetData>
    <row r="1" spans="1:6" x14ac:dyDescent="0.2">
      <c r="A1" s="3">
        <v>10</v>
      </c>
      <c r="B1" s="4" t="s">
        <v>2</v>
      </c>
      <c r="E1" s="6">
        <v>0</v>
      </c>
      <c r="F1" t="s">
        <v>21</v>
      </c>
    </row>
    <row r="2" spans="1:6" x14ac:dyDescent="0.2">
      <c r="A2" s="3">
        <v>9</v>
      </c>
      <c r="B2" s="4" t="s">
        <v>2</v>
      </c>
      <c r="E2" s="6">
        <v>0.01</v>
      </c>
      <c r="F2" t="s">
        <v>6</v>
      </c>
    </row>
    <row r="3" spans="1:6" x14ac:dyDescent="0.2">
      <c r="A3" s="3">
        <v>8</v>
      </c>
      <c r="B3" s="4" t="s">
        <v>3</v>
      </c>
      <c r="E3" s="6">
        <v>0.02</v>
      </c>
      <c r="F3" t="s">
        <v>6</v>
      </c>
    </row>
    <row r="4" spans="1:6" x14ac:dyDescent="0.2">
      <c r="A4" s="3">
        <v>7</v>
      </c>
      <c r="B4" s="4" t="s">
        <v>3</v>
      </c>
      <c r="E4" s="6">
        <v>0.03</v>
      </c>
      <c r="F4" t="s">
        <v>6</v>
      </c>
    </row>
    <row r="5" spans="1:6" x14ac:dyDescent="0.2">
      <c r="A5" s="3">
        <v>6</v>
      </c>
      <c r="B5" s="4" t="s">
        <v>3</v>
      </c>
      <c r="E5" s="6">
        <v>0.04</v>
      </c>
      <c r="F5" t="s">
        <v>6</v>
      </c>
    </row>
    <row r="6" spans="1:6" x14ac:dyDescent="0.2">
      <c r="A6" s="3">
        <v>5</v>
      </c>
      <c r="B6" s="4" t="s">
        <v>6</v>
      </c>
      <c r="E6" s="6">
        <v>0.05</v>
      </c>
      <c r="F6" t="s">
        <v>6</v>
      </c>
    </row>
    <row r="7" spans="1:6" x14ac:dyDescent="0.2">
      <c r="A7" s="3">
        <v>4</v>
      </c>
      <c r="B7" s="4" t="s">
        <v>6</v>
      </c>
      <c r="E7" s="6">
        <v>0.06</v>
      </c>
      <c r="F7" t="s">
        <v>6</v>
      </c>
    </row>
    <row r="8" spans="1:6" x14ac:dyDescent="0.2">
      <c r="A8" s="3">
        <v>3</v>
      </c>
      <c r="B8" s="4" t="s">
        <v>6</v>
      </c>
      <c r="E8" s="6">
        <v>7.0000000000000007E-2</v>
      </c>
      <c r="F8" t="s">
        <v>6</v>
      </c>
    </row>
    <row r="9" spans="1:6" x14ac:dyDescent="0.2">
      <c r="A9" s="3">
        <v>2</v>
      </c>
      <c r="B9" s="4" t="s">
        <v>6</v>
      </c>
      <c r="E9" s="6">
        <v>0.08</v>
      </c>
      <c r="F9" t="s">
        <v>6</v>
      </c>
    </row>
    <row r="10" spans="1:6" x14ac:dyDescent="0.2">
      <c r="A10" s="3">
        <v>1</v>
      </c>
      <c r="B10" s="4" t="s">
        <v>6</v>
      </c>
      <c r="E10" s="6">
        <v>0.09</v>
      </c>
      <c r="F10" t="s">
        <v>6</v>
      </c>
    </row>
    <row r="11" spans="1:6" x14ac:dyDescent="0.2">
      <c r="A11" s="3">
        <v>0</v>
      </c>
      <c r="B11" s="3" t="s">
        <v>6</v>
      </c>
      <c r="E11" s="6">
        <v>0.1</v>
      </c>
      <c r="F11" t="s">
        <v>6</v>
      </c>
    </row>
    <row r="12" spans="1:6" ht="23.25" customHeight="1" x14ac:dyDescent="0.2">
      <c r="B12" s="17" t="s">
        <v>2</v>
      </c>
      <c r="C12" s="5">
        <v>8</v>
      </c>
      <c r="D12" s="18"/>
      <c r="E12" s="6">
        <v>0.11</v>
      </c>
      <c r="F12" t="s">
        <v>6</v>
      </c>
    </row>
    <row r="13" spans="1:6" ht="23.25" customHeight="1" x14ac:dyDescent="0.2">
      <c r="B13" s="17" t="s">
        <v>3</v>
      </c>
      <c r="C13" s="5">
        <v>6</v>
      </c>
      <c r="D13" s="18"/>
      <c r="E13" s="6">
        <v>0.12</v>
      </c>
      <c r="F13" t="s">
        <v>6</v>
      </c>
    </row>
    <row r="14" spans="1:6" ht="23.25" customHeight="1" x14ac:dyDescent="0.2">
      <c r="B14" s="17" t="s">
        <v>6</v>
      </c>
      <c r="C14" s="5">
        <v>5</v>
      </c>
      <c r="D14" s="18"/>
      <c r="E14" s="6">
        <v>0.13</v>
      </c>
      <c r="F14" t="s">
        <v>6</v>
      </c>
    </row>
    <row r="15" spans="1:6" ht="24" customHeight="1" x14ac:dyDescent="0.2">
      <c r="B15" s="17" t="s">
        <v>4</v>
      </c>
      <c r="C15" s="5">
        <v>4</v>
      </c>
      <c r="D15" s="18"/>
      <c r="E15" s="6">
        <v>0.14000000000000001</v>
      </c>
      <c r="F15" t="s">
        <v>6</v>
      </c>
    </row>
    <row r="16" spans="1:6" x14ac:dyDescent="0.2">
      <c r="B16" s="5"/>
      <c r="D16" s="18"/>
      <c r="E16" s="6">
        <v>0.15</v>
      </c>
      <c r="F16" t="s">
        <v>6</v>
      </c>
    </row>
    <row r="17" spans="2:6" x14ac:dyDescent="0.2">
      <c r="B17" s="5"/>
      <c r="D17" s="18"/>
      <c r="E17" s="6">
        <v>0.16</v>
      </c>
      <c r="F17" t="s">
        <v>6</v>
      </c>
    </row>
    <row r="18" spans="2:6" x14ac:dyDescent="0.2">
      <c r="E18" s="6">
        <v>0.17</v>
      </c>
      <c r="F18" t="s">
        <v>6</v>
      </c>
    </row>
    <row r="19" spans="2:6" x14ac:dyDescent="0.2">
      <c r="E19" s="6">
        <v>0.18</v>
      </c>
      <c r="F19" t="s">
        <v>6</v>
      </c>
    </row>
    <row r="20" spans="2:6" x14ac:dyDescent="0.2">
      <c r="E20" s="6">
        <v>0.19</v>
      </c>
      <c r="F20" t="s">
        <v>6</v>
      </c>
    </row>
    <row r="21" spans="2:6" x14ac:dyDescent="0.2">
      <c r="E21" s="6">
        <v>0.2</v>
      </c>
      <c r="F21" t="s">
        <v>6</v>
      </c>
    </row>
    <row r="22" spans="2:6" x14ac:dyDescent="0.2">
      <c r="E22" s="6">
        <v>0.21</v>
      </c>
      <c r="F22" t="s">
        <v>6</v>
      </c>
    </row>
    <row r="23" spans="2:6" x14ac:dyDescent="0.2">
      <c r="E23" s="6">
        <v>0.22</v>
      </c>
      <c r="F23" t="s">
        <v>6</v>
      </c>
    </row>
    <row r="24" spans="2:6" x14ac:dyDescent="0.2">
      <c r="E24" s="6">
        <v>0.23</v>
      </c>
      <c r="F24" t="s">
        <v>6</v>
      </c>
    </row>
    <row r="25" spans="2:6" x14ac:dyDescent="0.2">
      <c r="E25" s="6">
        <v>0.24</v>
      </c>
      <c r="F25" t="s">
        <v>6</v>
      </c>
    </row>
    <row r="26" spans="2:6" x14ac:dyDescent="0.2">
      <c r="E26" s="6">
        <v>0.25</v>
      </c>
      <c r="F26" t="s">
        <v>6</v>
      </c>
    </row>
    <row r="27" spans="2:6" x14ac:dyDescent="0.2">
      <c r="E27" s="6">
        <v>0.26</v>
      </c>
      <c r="F27" t="s">
        <v>6</v>
      </c>
    </row>
    <row r="28" spans="2:6" x14ac:dyDescent="0.2">
      <c r="E28" s="6">
        <v>0.27</v>
      </c>
      <c r="F28" t="s">
        <v>6</v>
      </c>
    </row>
    <row r="29" spans="2:6" x14ac:dyDescent="0.2">
      <c r="E29" s="6">
        <v>0.28000000000000003</v>
      </c>
      <c r="F29" t="s">
        <v>6</v>
      </c>
    </row>
    <row r="30" spans="2:6" x14ac:dyDescent="0.2">
      <c r="E30" s="6">
        <v>0.28999999999999998</v>
      </c>
      <c r="F30" t="s">
        <v>6</v>
      </c>
    </row>
    <row r="31" spans="2:6" x14ac:dyDescent="0.2">
      <c r="E31" s="6">
        <v>0.3</v>
      </c>
      <c r="F31" t="s">
        <v>6</v>
      </c>
    </row>
    <row r="32" spans="2:6" x14ac:dyDescent="0.2">
      <c r="E32" s="19">
        <v>0.31</v>
      </c>
      <c r="F32" t="s">
        <v>6</v>
      </c>
    </row>
    <row r="33" spans="5:6" x14ac:dyDescent="0.2">
      <c r="E33" s="6">
        <v>0.32</v>
      </c>
      <c r="F33" t="s">
        <v>6</v>
      </c>
    </row>
    <row r="34" spans="5:6" x14ac:dyDescent="0.2">
      <c r="E34" s="6">
        <v>0.33</v>
      </c>
      <c r="F34" t="s">
        <v>6</v>
      </c>
    </row>
    <row r="35" spans="5:6" x14ac:dyDescent="0.2">
      <c r="E35" s="6">
        <v>0.34</v>
      </c>
      <c r="F35" t="s">
        <v>6</v>
      </c>
    </row>
    <row r="36" spans="5:6" x14ac:dyDescent="0.2">
      <c r="E36" s="6">
        <v>0.35</v>
      </c>
      <c r="F36" t="s">
        <v>6</v>
      </c>
    </row>
    <row r="37" spans="5:6" x14ac:dyDescent="0.2">
      <c r="E37" s="6">
        <v>0.36</v>
      </c>
      <c r="F37" t="s">
        <v>6</v>
      </c>
    </row>
    <row r="38" spans="5:6" x14ac:dyDescent="0.2">
      <c r="E38" s="6">
        <v>0.37</v>
      </c>
      <c r="F38" t="s">
        <v>6</v>
      </c>
    </row>
    <row r="39" spans="5:6" x14ac:dyDescent="0.2">
      <c r="E39" s="6">
        <v>0.38</v>
      </c>
      <c r="F39" t="s">
        <v>6</v>
      </c>
    </row>
    <row r="40" spans="5:6" x14ac:dyDescent="0.2">
      <c r="E40" s="6">
        <v>0.39</v>
      </c>
      <c r="F40" t="s">
        <v>6</v>
      </c>
    </row>
    <row r="41" spans="5:6" x14ac:dyDescent="0.2">
      <c r="E41" s="6">
        <v>0.4</v>
      </c>
      <c r="F41" t="s">
        <v>6</v>
      </c>
    </row>
    <row r="42" spans="5:6" x14ac:dyDescent="0.2">
      <c r="E42" s="6">
        <v>0.41</v>
      </c>
      <c r="F42" t="s">
        <v>6</v>
      </c>
    </row>
    <row r="43" spans="5:6" x14ac:dyDescent="0.2">
      <c r="E43" s="6">
        <v>0.42</v>
      </c>
      <c r="F43" t="s">
        <v>6</v>
      </c>
    </row>
    <row r="44" spans="5:6" x14ac:dyDescent="0.2">
      <c r="E44" s="6">
        <v>0.43</v>
      </c>
      <c r="F44" t="s">
        <v>6</v>
      </c>
    </row>
    <row r="45" spans="5:6" x14ac:dyDescent="0.2">
      <c r="E45" s="6">
        <v>0.44</v>
      </c>
      <c r="F45" t="s">
        <v>6</v>
      </c>
    </row>
    <row r="46" spans="5:6" x14ac:dyDescent="0.2">
      <c r="E46" s="6">
        <v>0.45</v>
      </c>
      <c r="F46" t="s">
        <v>6</v>
      </c>
    </row>
    <row r="47" spans="5:6" x14ac:dyDescent="0.2">
      <c r="E47" s="6">
        <v>0.46</v>
      </c>
      <c r="F47" t="s">
        <v>6</v>
      </c>
    </row>
    <row r="48" spans="5:6" x14ac:dyDescent="0.2">
      <c r="E48" s="6">
        <v>0.47</v>
      </c>
      <c r="F48" t="s">
        <v>6</v>
      </c>
    </row>
    <row r="49" spans="5:6" x14ac:dyDescent="0.2">
      <c r="E49" s="6">
        <v>0.48</v>
      </c>
      <c r="F49" t="s">
        <v>6</v>
      </c>
    </row>
    <row r="50" spans="5:6" x14ac:dyDescent="0.2">
      <c r="E50" s="6">
        <v>0.49</v>
      </c>
      <c r="F50" t="s">
        <v>6</v>
      </c>
    </row>
    <row r="51" spans="5:6" x14ac:dyDescent="0.2">
      <c r="E51" s="6">
        <v>0.5</v>
      </c>
      <c r="F51" t="s">
        <v>6</v>
      </c>
    </row>
    <row r="52" spans="5:6" x14ac:dyDescent="0.2">
      <c r="E52" s="6">
        <v>0.51</v>
      </c>
      <c r="F52" t="s">
        <v>6</v>
      </c>
    </row>
    <row r="53" spans="5:6" x14ac:dyDescent="0.2">
      <c r="E53" s="6">
        <v>0.52</v>
      </c>
      <c r="F53" t="s">
        <v>6</v>
      </c>
    </row>
    <row r="54" spans="5:6" x14ac:dyDescent="0.2">
      <c r="E54" s="6">
        <v>0.53</v>
      </c>
      <c r="F54" t="s">
        <v>6</v>
      </c>
    </row>
    <row r="55" spans="5:6" x14ac:dyDescent="0.2">
      <c r="E55" s="6">
        <v>0.54</v>
      </c>
      <c r="F55" t="s">
        <v>6</v>
      </c>
    </row>
    <row r="56" spans="5:6" x14ac:dyDescent="0.2">
      <c r="E56" s="6">
        <v>0.55000000000000004</v>
      </c>
      <c r="F56" t="s">
        <v>6</v>
      </c>
    </row>
    <row r="57" spans="5:6" x14ac:dyDescent="0.2">
      <c r="E57" s="6">
        <v>0.56000000000000005</v>
      </c>
      <c r="F57" t="s">
        <v>3</v>
      </c>
    </row>
    <row r="58" spans="5:6" x14ac:dyDescent="0.2">
      <c r="E58" s="6">
        <v>0.56999999999999995</v>
      </c>
      <c r="F58" t="s">
        <v>3</v>
      </c>
    </row>
    <row r="59" spans="5:6" x14ac:dyDescent="0.2">
      <c r="E59" s="6">
        <v>0.57999999999999996</v>
      </c>
      <c r="F59" t="s">
        <v>3</v>
      </c>
    </row>
    <row r="60" spans="5:6" x14ac:dyDescent="0.2">
      <c r="E60" s="6">
        <v>0.59</v>
      </c>
      <c r="F60" t="s">
        <v>3</v>
      </c>
    </row>
    <row r="61" spans="5:6" x14ac:dyDescent="0.2">
      <c r="E61" s="6">
        <v>0.6</v>
      </c>
      <c r="F61" t="s">
        <v>3</v>
      </c>
    </row>
    <row r="62" spans="5:6" x14ac:dyDescent="0.2">
      <c r="E62" s="6">
        <v>0.61</v>
      </c>
      <c r="F62" t="s">
        <v>3</v>
      </c>
    </row>
    <row r="63" spans="5:6" x14ac:dyDescent="0.2">
      <c r="E63" s="6">
        <v>0.62</v>
      </c>
      <c r="F63" t="s">
        <v>3</v>
      </c>
    </row>
    <row r="64" spans="5:6" x14ac:dyDescent="0.2">
      <c r="E64" s="6">
        <v>0.63</v>
      </c>
      <c r="F64" t="s">
        <v>3</v>
      </c>
    </row>
    <row r="65" spans="5:6" x14ac:dyDescent="0.2">
      <c r="E65" s="6">
        <v>0.64</v>
      </c>
      <c r="F65" t="s">
        <v>3</v>
      </c>
    </row>
    <row r="66" spans="5:6" x14ac:dyDescent="0.2">
      <c r="E66" s="6">
        <v>0.65</v>
      </c>
      <c r="F66" t="s">
        <v>3</v>
      </c>
    </row>
    <row r="67" spans="5:6" x14ac:dyDescent="0.2">
      <c r="E67" s="6">
        <v>0.66</v>
      </c>
      <c r="F67" t="s">
        <v>3</v>
      </c>
    </row>
    <row r="68" spans="5:6" x14ac:dyDescent="0.2">
      <c r="E68" s="6">
        <v>0.67</v>
      </c>
      <c r="F68" t="s">
        <v>3</v>
      </c>
    </row>
    <row r="69" spans="5:6" x14ac:dyDescent="0.2">
      <c r="E69" s="6">
        <v>0.68</v>
      </c>
      <c r="F69" t="s">
        <v>3</v>
      </c>
    </row>
    <row r="70" spans="5:6" x14ac:dyDescent="0.2">
      <c r="E70" s="6">
        <v>0.69</v>
      </c>
      <c r="F70" t="s">
        <v>3</v>
      </c>
    </row>
    <row r="71" spans="5:6" x14ac:dyDescent="0.2">
      <c r="E71" s="6">
        <v>0.7</v>
      </c>
      <c r="F71" t="s">
        <v>3</v>
      </c>
    </row>
    <row r="72" spans="5:6" x14ac:dyDescent="0.2">
      <c r="E72" s="6">
        <v>0.71</v>
      </c>
      <c r="F72" t="s">
        <v>3</v>
      </c>
    </row>
    <row r="73" spans="5:6" x14ac:dyDescent="0.2">
      <c r="E73" s="6">
        <v>0.72</v>
      </c>
      <c r="F73" t="s">
        <v>3</v>
      </c>
    </row>
    <row r="74" spans="5:6" x14ac:dyDescent="0.2">
      <c r="E74" s="6">
        <v>0.73</v>
      </c>
      <c r="F74" t="s">
        <v>3</v>
      </c>
    </row>
    <row r="75" spans="5:6" x14ac:dyDescent="0.2">
      <c r="E75" s="6">
        <v>0.74</v>
      </c>
      <c r="F75" t="s">
        <v>3</v>
      </c>
    </row>
    <row r="76" spans="5:6" x14ac:dyDescent="0.2">
      <c r="E76" s="6">
        <v>0.75</v>
      </c>
      <c r="F76" t="s">
        <v>3</v>
      </c>
    </row>
    <row r="77" spans="5:6" x14ac:dyDescent="0.2">
      <c r="E77" s="6">
        <v>0.76</v>
      </c>
      <c r="F77" t="s">
        <v>3</v>
      </c>
    </row>
    <row r="78" spans="5:6" x14ac:dyDescent="0.2">
      <c r="E78" s="6">
        <v>0.77</v>
      </c>
      <c r="F78" t="s">
        <v>3</v>
      </c>
    </row>
    <row r="79" spans="5:6" x14ac:dyDescent="0.2">
      <c r="E79" s="6">
        <v>0.78</v>
      </c>
      <c r="F79" t="s">
        <v>3</v>
      </c>
    </row>
    <row r="80" spans="5:6" x14ac:dyDescent="0.2">
      <c r="E80" s="6">
        <v>0.79</v>
      </c>
      <c r="F80" t="s">
        <v>3</v>
      </c>
    </row>
    <row r="81" spans="5:6" x14ac:dyDescent="0.2">
      <c r="E81" s="6">
        <v>0.8</v>
      </c>
      <c r="F81" t="s">
        <v>3</v>
      </c>
    </row>
    <row r="82" spans="5:6" x14ac:dyDescent="0.2">
      <c r="E82" s="6">
        <v>0.81</v>
      </c>
      <c r="F82" t="s">
        <v>3</v>
      </c>
    </row>
    <row r="83" spans="5:6" x14ac:dyDescent="0.2">
      <c r="E83" s="6">
        <v>0.82</v>
      </c>
      <c r="F83" t="s">
        <v>3</v>
      </c>
    </row>
    <row r="84" spans="5:6" x14ac:dyDescent="0.2">
      <c r="E84" s="6">
        <v>0.83</v>
      </c>
      <c r="F84" t="s">
        <v>3</v>
      </c>
    </row>
    <row r="85" spans="5:6" x14ac:dyDescent="0.2">
      <c r="E85" s="6">
        <v>0.84</v>
      </c>
      <c r="F85" t="s">
        <v>3</v>
      </c>
    </row>
    <row r="86" spans="5:6" x14ac:dyDescent="0.2">
      <c r="E86" s="6">
        <v>0.85</v>
      </c>
      <c r="F86" t="s">
        <v>2</v>
      </c>
    </row>
    <row r="87" spans="5:6" x14ac:dyDescent="0.2">
      <c r="E87" s="6">
        <v>0.86</v>
      </c>
      <c r="F87" t="s">
        <v>2</v>
      </c>
    </row>
    <row r="88" spans="5:6" x14ac:dyDescent="0.2">
      <c r="E88" s="6">
        <v>0.87</v>
      </c>
      <c r="F88" t="s">
        <v>2</v>
      </c>
    </row>
    <row r="89" spans="5:6" x14ac:dyDescent="0.2">
      <c r="E89" s="6">
        <v>0.88</v>
      </c>
      <c r="F89" t="s">
        <v>2</v>
      </c>
    </row>
    <row r="90" spans="5:6" x14ac:dyDescent="0.2">
      <c r="E90" s="6">
        <v>0.89</v>
      </c>
      <c r="F90" t="s">
        <v>2</v>
      </c>
    </row>
    <row r="91" spans="5:6" x14ac:dyDescent="0.2">
      <c r="E91" s="6">
        <v>0.9</v>
      </c>
      <c r="F91" t="s">
        <v>2</v>
      </c>
    </row>
    <row r="92" spans="5:6" x14ac:dyDescent="0.2">
      <c r="E92" s="6">
        <v>0.91</v>
      </c>
      <c r="F92" t="s">
        <v>2</v>
      </c>
    </row>
    <row r="93" spans="5:6" x14ac:dyDescent="0.2">
      <c r="E93" s="6">
        <v>0.92</v>
      </c>
      <c r="F93" t="s">
        <v>2</v>
      </c>
    </row>
    <row r="94" spans="5:6" x14ac:dyDescent="0.2">
      <c r="E94" s="6">
        <v>0.93</v>
      </c>
      <c r="F94" t="s">
        <v>2</v>
      </c>
    </row>
    <row r="95" spans="5:6" x14ac:dyDescent="0.2">
      <c r="E95" s="6">
        <v>0.94</v>
      </c>
      <c r="F95" t="s">
        <v>2</v>
      </c>
    </row>
    <row r="96" spans="5:6" x14ac:dyDescent="0.2">
      <c r="E96" s="6">
        <v>0.95</v>
      </c>
      <c r="F96" t="s">
        <v>2</v>
      </c>
    </row>
    <row r="97" spans="5:6" x14ac:dyDescent="0.2">
      <c r="E97" s="6">
        <v>0.96</v>
      </c>
      <c r="F97" t="s">
        <v>2</v>
      </c>
    </row>
    <row r="98" spans="5:6" x14ac:dyDescent="0.2">
      <c r="E98" s="6">
        <v>0.97</v>
      </c>
      <c r="F98" t="s">
        <v>2</v>
      </c>
    </row>
    <row r="99" spans="5:6" x14ac:dyDescent="0.2">
      <c r="E99" s="6">
        <v>0.98</v>
      </c>
      <c r="F99" t="s">
        <v>2</v>
      </c>
    </row>
    <row r="100" spans="5:6" x14ac:dyDescent="0.2">
      <c r="E100" s="6">
        <v>0.99</v>
      </c>
      <c r="F100" t="s">
        <v>2</v>
      </c>
    </row>
    <row r="101" spans="5:6" x14ac:dyDescent="0.2">
      <c r="E101" s="6">
        <v>1</v>
      </c>
      <c r="F101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KPI Voorblad</vt:lpstr>
      <vt:lpstr>Uitwerking</vt:lpstr>
      <vt:lpstr>Berekening scores</vt:lpstr>
      <vt:lpstr>Cijfers</vt:lpstr>
      <vt:lpstr>'Berekening scores'!Afdrukbereik</vt:lpstr>
      <vt:lpstr>'KPI Voorblad'!Afdrukbereik</vt:lpstr>
      <vt:lpstr>Uitwerking!Afdrukbereik</vt:lpstr>
      <vt:lpstr>Punten</vt:lpstr>
    </vt:vector>
  </TitlesOfParts>
  <Company>PGW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Wolfert</dc:creator>
  <cp:lastModifiedBy>Kok, Eva de</cp:lastModifiedBy>
  <cp:lastPrinted>2018-11-13T08:07:58Z</cp:lastPrinted>
  <dcterms:created xsi:type="dcterms:W3CDTF">2012-10-26T13:41:52Z</dcterms:created>
  <dcterms:modified xsi:type="dcterms:W3CDTF">2021-03-26T09:23:23Z</dcterms:modified>
</cp:coreProperties>
</file>