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F:\BBP\36_Facilitaire_Zaken\02_Interne_Faciliteiten\07_Centrale_Inkoop\_W_\_G_\Aanbestedingen actueel\Vervanging IBA's\03 Aanbestedingsdocumenten (definitief)\"/>
    </mc:Choice>
  </mc:AlternateContent>
  <xr:revisionPtr revIDLastSave="0" documentId="8_{2AB23992-4626-4744-9A38-2EA774AE329A}" xr6:coauthVersionLast="47" xr6:coauthVersionMax="47" xr10:uidLastSave="{00000000-0000-0000-0000-000000000000}"/>
  <bookViews>
    <workbookView xWindow="-120" yWindow="-120" windowWidth="23280" windowHeight="12600" tabRatio="723" xr2:uid="{00000000-000D-0000-FFFF-FFFF00000000}"/>
  </bookViews>
  <sheets>
    <sheet name="Toelichting Berekening" sheetId="14" r:id="rId1"/>
    <sheet name="Kengetallen" sheetId="11" r:id="rId2"/>
    <sheet name="Parameters" sheetId="12" state="hidden" r:id="rId3"/>
    <sheet name="HULP" sheetId="15" state="hidden" r:id="rId4"/>
  </sheets>
  <externalReferences>
    <externalReference r:id="rId5"/>
  </externalReferences>
  <definedNames>
    <definedName name="AantalPercelenIngeschreven" localSheetId="3">[1]Parameters!$E$19</definedName>
    <definedName name="AantalPercelenIngeschreven" localSheetId="0">[1]Parameters!$E$19</definedName>
    <definedName name="AantalPercelenIngeschreven">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Kengetallen!$D$26</definedName>
    <definedName name="EigenVermogenNmin1">Kengetallen!$E$26</definedName>
    <definedName name="EigenVermogenNmin2">Kengetallen!$F$26</definedName>
    <definedName name="InschrijvenPerceel1" localSheetId="3">[1]Parameters!$E$15</definedName>
    <definedName name="InschrijvenPerceel1" localSheetId="0">[1]Parameters!$E$15</definedName>
    <definedName name="InschrijvenPerceel1">Parameters!$E$15</definedName>
    <definedName name="InschrijvenPerceel2" localSheetId="3">[1]Parameters!$E$16</definedName>
    <definedName name="InschrijvenPerceel2" localSheetId="0">[1]Parameters!$E$16</definedName>
    <definedName name="InschrijvenPerceel2">Parameters!$E$16</definedName>
    <definedName name="InschrijvenPerceel3" localSheetId="3">[1]Parameters!$E$17</definedName>
    <definedName name="InschrijvenPerceel3" localSheetId="0">[1]Parameters!$E$17</definedName>
    <definedName name="InschrijvenPerceel3">Parameters!$E$17</definedName>
    <definedName name="InschrijvenPerceel4" localSheetId="3">[1]Parameters!$E$18</definedName>
    <definedName name="InschrijvenPerceel4" localSheetId="0">[1]Parameters!$E$18</definedName>
    <definedName name="InschrijvenPerceel4">Parameters!$E$18</definedName>
    <definedName name="JaNee" localSheetId="3">#REF!</definedName>
    <definedName name="JaNee" localSheetId="0">#REF!</definedName>
    <definedName name="JaNee">Parameters!$C$21:$C$22</definedName>
    <definedName name="LiquideMiddelenN">Kengetallen!$D$22</definedName>
    <definedName name="LiquideMiddelenNmin1">Kengetallen!$E$22</definedName>
    <definedName name="LiquideMiddelenNmin2">Kengetallen!$F$22</definedName>
    <definedName name="MijnGrenzen">#REF!</definedName>
    <definedName name="Multiperceelfactor" localSheetId="3">[1]Parameters!$C$10</definedName>
    <definedName name="Multiperceelfactor" localSheetId="0">[1]Parameters!$C$10</definedName>
    <definedName name="Multiperceelfactor">Parameters!$C$10</definedName>
    <definedName name="NaamAanbesteding" localSheetId="3">#REF!</definedName>
    <definedName name="NaamAanbesteding" localSheetId="0">#REF!</definedName>
    <definedName name="NaamAanbesteding">Parameters!$C$3</definedName>
    <definedName name="NaamPerceel1" localSheetId="3">#REF!</definedName>
    <definedName name="NaamPerceel1" localSheetId="0">#REF!</definedName>
    <definedName name="NaamPerceel1">Parameters!$C$15</definedName>
    <definedName name="NaamPerceel2" localSheetId="3">#REF!</definedName>
    <definedName name="NaamPerceel2" localSheetId="0">#REF!</definedName>
    <definedName name="NaamPerceel2">Parameters!$C$16</definedName>
    <definedName name="NaamPerceel3" localSheetId="3">#REF!</definedName>
    <definedName name="NaamPerceel3" localSheetId="0">#REF!</definedName>
    <definedName name="NaamPerceel3">Parameters!$C$17</definedName>
    <definedName name="NaamPerceel4" localSheetId="3">#REF!</definedName>
    <definedName name="NaamPerceel4" localSheetId="0">#REF!</definedName>
    <definedName name="NaamPerceel4">Parameters!$C$18</definedName>
    <definedName name="NettoResultaatN">Kengetallen!#REF!</definedName>
    <definedName name="NettoResultaatNmin1">Kengetallen!#REF!</definedName>
    <definedName name="NettoResultaatNmin2">Kengetallen!#REF!</definedName>
    <definedName name="OmzetGemiddeld" localSheetId="3">#REF!</definedName>
    <definedName name="OmzetGemiddeld" localSheetId="0">#REF!</definedName>
    <definedName name="OmzetGemiddeld">Kengetallen!#REF!</definedName>
    <definedName name="OmzetN">Kengetallen!#REF!</definedName>
    <definedName name="OmzetNmin1">Kengetallen!#REF!</definedName>
    <definedName name="OmzetNmin2">Kengetallen!#REF!</definedName>
    <definedName name="Omzetwaarde" localSheetId="3">[1]Parameters!$F$19</definedName>
    <definedName name="Omzetwaarde" localSheetId="0">[1]Parameters!$F$19</definedName>
    <definedName name="Omzetwaarde">Parameters!$F$19</definedName>
    <definedName name="Perceelsom" localSheetId="3">[1]Parameters!$F$15:$F$18</definedName>
    <definedName name="Perceelsom" localSheetId="0">[1]Parameters!$F$15:$F$18</definedName>
    <definedName name="Perceelsom">Parameters!$F$15:$F$18</definedName>
    <definedName name="Qmax">#REF!</definedName>
    <definedName name="Qmin">#REF!</definedName>
    <definedName name="RentabiliteitGemiddeld">Kengetallen!#REF!</definedName>
    <definedName name="RentabiliteitN">Kengetallen!#REF!</definedName>
    <definedName name="RentabiliteitNmin1">Kengetallen!#REF!</definedName>
    <definedName name="RentabiliteitNmin2">Kengetallen!#REF!</definedName>
    <definedName name="RentabiliteitTVN">Kengetallen!#REF!</definedName>
    <definedName name="SolvabiliteitGemiddeld">Kengetallen!$H$36</definedName>
    <definedName name="SolvabiliteitN">Kengetallen!$D$36</definedName>
    <definedName name="SolvabiliteitNmin1">Kengetallen!$E$36</definedName>
    <definedName name="SolvabiliteitNmin2">Kengetallen!$F$36</definedName>
    <definedName name="TotaalVermogenN">Kengetallen!$D$18</definedName>
    <definedName name="TotaalVermogenNmin1">Kengetallen!$E$18</definedName>
    <definedName name="TotaalVermogenNmin2">Kengetallen!$F$18</definedName>
    <definedName name="VasteActivaN">Kengetallen!$D$20</definedName>
    <definedName name="VasteActivaNmin1">Kengetallen!$E$20</definedName>
    <definedName name="VasteActivaNmin2">Kengetallen!$F$20</definedName>
    <definedName name="VlottendeActivaN">Kengetallen!$D$23</definedName>
    <definedName name="VlottendeActivaNmin1">Kengetallen!$E$23</definedName>
    <definedName name="VlottendeActivaNmin2">Kengetallen!$F$23</definedName>
    <definedName name="VreemdVermogenKortN">Kengetallen!$D$28</definedName>
    <definedName name="VreemdVermogenKortNmin1">Kengetallen!$E$28</definedName>
    <definedName name="VreemdVermogenKortNmin2">Kengetallen!$F$28</definedName>
    <definedName name="VreemdVermogenLangN">Kengetallen!$D$27</definedName>
    <definedName name="VreemdVermogenLangNmin1">Kengetallen!$E$27</definedName>
    <definedName name="VreemdVermogenLangNmin2">Kengetallen!$F$27</definedName>
    <definedName name="VreemdVermogenN">Kengetallen!$D$29</definedName>
    <definedName name="VreemdVermogenNmin1">Kengetallen!$E$29</definedName>
    <definedName name="VreemdVermogenNmin2">Kengetallen!$F$29</definedName>
    <definedName name="WeegfactorjaarN" localSheetId="3">HULP!$C$7</definedName>
    <definedName name="WeegfactorjaarN" localSheetId="0">HULP!$C$7</definedName>
    <definedName name="WeegfactorjaarN">Parameters!$C$5</definedName>
    <definedName name="WeegfactorjaarNmin1" localSheetId="3">HULP!$C$8</definedName>
    <definedName name="WeegfactorjaarNmin1" localSheetId="0">HULP!$C$8</definedName>
    <definedName name="WeegfactorjaarNmin1">Parameters!$C$6</definedName>
    <definedName name="WeegfactorjaarNmin2" localSheetId="3">HULP!$C$9</definedName>
    <definedName name="WeegfactorjaarNmin2" localSheetId="0">HULP!$C$9</definedName>
    <definedName name="WeegfactorjaarNmin2">Parameters!$C$7</definedName>
    <definedName name="WeegfactorNmin2">Kengetallen!$T$7</definedName>
    <definedName name="weegfactortotaal">Parameters!$C$8</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4" l="1"/>
  <c r="E15" i="15"/>
  <c r="E24" i="14" s="1"/>
  <c r="C27" i="15"/>
  <c r="D27" i="15" s="1"/>
  <c r="E27" i="15" s="1"/>
  <c r="D60" i="15"/>
  <c r="E60" i="15" s="1"/>
  <c r="F60" i="15" s="1"/>
  <c r="G60" i="15" s="1"/>
  <c r="H60" i="15" s="1"/>
  <c r="I60" i="15" s="1"/>
  <c r="J60" i="15" s="1"/>
  <c r="D67" i="15"/>
  <c r="E67" i="15"/>
  <c r="F67" i="15"/>
  <c r="G67" i="15"/>
  <c r="H67" i="15"/>
  <c r="C56" i="14"/>
  <c r="C55" i="14"/>
  <c r="C28" i="14"/>
  <c r="D24" i="14"/>
  <c r="C24" i="14"/>
  <c r="B24" i="14"/>
  <c r="C23" i="14"/>
  <c r="C19" i="14"/>
  <c r="C18" i="14"/>
  <c r="F27" i="15" l="1"/>
  <c r="G27" i="15" s="1"/>
  <c r="H27" i="15" s="1"/>
  <c r="I27" i="15" s="1"/>
  <c r="J27" i="15" s="1"/>
  <c r="K27" i="15" s="1"/>
  <c r="D36" i="11"/>
  <c r="E36" i="11"/>
  <c r="K39" i="11"/>
  <c r="B52" i="11" l="1"/>
  <c r="B50" i="11"/>
  <c r="F21" i="11"/>
  <c r="F23" i="11"/>
  <c r="F24" i="11" s="1"/>
  <c r="E21" i="11"/>
  <c r="E23" i="11" s="1"/>
  <c r="E24" i="11" s="1"/>
  <c r="F16" i="11"/>
  <c r="E16" i="11"/>
  <c r="G36" i="11" l="1"/>
  <c r="D32" i="11"/>
  <c r="Q9" i="11"/>
  <c r="E17" i="11"/>
  <c r="F17" i="11" s="1"/>
  <c r="D21" i="11"/>
  <c r="D23" i="11" s="1"/>
  <c r="D24" i="11" s="1"/>
  <c r="D28" i="11"/>
  <c r="D30" i="11" s="1"/>
  <c r="E28" i="11"/>
  <c r="E30" i="11" s="1"/>
  <c r="F28" i="11"/>
  <c r="F30" i="11" s="1"/>
  <c r="D29" i="11"/>
  <c r="E29" i="11"/>
  <c r="F29" i="11"/>
  <c r="D34" i="11"/>
  <c r="E34" i="11"/>
  <c r="F34" i="11"/>
  <c r="F36" i="11"/>
  <c r="F44" i="11"/>
  <c r="F45" i="11"/>
  <c r="D46" i="11"/>
  <c r="E46" i="11"/>
  <c r="F46" i="11" s="1"/>
  <c r="F47" i="11"/>
  <c r="C8" i="12"/>
  <c r="F15" i="12"/>
  <c r="F16" i="12"/>
  <c r="F17" i="12"/>
  <c r="F18" i="12"/>
  <c r="E19" i="12"/>
  <c r="G37" i="11" l="1"/>
  <c r="F37" i="11"/>
  <c r="E37" i="11"/>
  <c r="D37" i="11"/>
  <c r="F19" i="12"/>
  <c r="G20" i="12" s="1"/>
  <c r="H36" i="11"/>
  <c r="J36" i="11" s="1"/>
  <c r="B60" i="11"/>
  <c r="B59" i="11"/>
  <c r="E32" i="11"/>
  <c r="H37" i="11" l="1"/>
  <c r="J37" i="11" s="1"/>
  <c r="J39" i="11" s="1"/>
  <c r="F32" i="11"/>
  <c r="B58" i="11"/>
  <c r="G9" i="15" l="1"/>
</calcChain>
</file>

<file path=xl/sharedStrings.xml><?xml version="1.0" encoding="utf-8"?>
<sst xmlns="http://schemas.openxmlformats.org/spreadsheetml/2006/main" count="161" uniqueCount="138">
  <si>
    <t>Naam</t>
  </si>
  <si>
    <t>Jaarcijfers</t>
  </si>
  <si>
    <t xml:space="preserve">   Opmerkingen</t>
  </si>
  <si>
    <t>Totaal Vermogen (balanstotaal)</t>
  </si>
  <si>
    <t>Activa</t>
  </si>
  <si>
    <t>Vaste activa</t>
  </si>
  <si>
    <t>Liquide middelen</t>
  </si>
  <si>
    <t>Totale activa</t>
  </si>
  <si>
    <t>Passiva</t>
  </si>
  <si>
    <t>Eigen Vermogen</t>
  </si>
  <si>
    <t>Vreemd Vermogen Lang (&gt; 1 jaar)</t>
  </si>
  <si>
    <t>Vreemd Vermogen Kort (=&lt; 1 jaar)</t>
  </si>
  <si>
    <t>Totaal vreemd vermogen</t>
  </si>
  <si>
    <t>Totale passiva</t>
  </si>
  <si>
    <t>Kengetallen</t>
  </si>
  <si>
    <t>Weegfactor</t>
  </si>
  <si>
    <t>Solvabiliteit</t>
  </si>
  <si>
    <t>EV/TV</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</si>
  <si>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</si>
  <si>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</si>
  <si>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</si>
  <si>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</si>
  <si>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</si>
  <si>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</si>
  <si>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</si>
  <si>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</si>
  <si>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</si>
  <si>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</si>
  <si>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</si>
  <si>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</si>
  <si>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</si>
  <si>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</si>
  <si>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</si>
  <si>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</si>
  <si>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</si>
  <si>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</si>
  <si>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</si>
  <si>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</si>
  <si>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</si>
  <si>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</si>
  <si>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</si>
  <si>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</si>
  <si>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</si>
  <si>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</si>
  <si>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</si>
  <si>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</si>
  <si>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</si>
  <si>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</si>
  <si>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</si>
  <si>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EUR</t>
  </si>
  <si>
    <t>GBP</t>
  </si>
  <si>
    <t>Gewogen gem.</t>
  </si>
  <si>
    <t>Bedragen maal €</t>
  </si>
  <si>
    <t>deelfactor</t>
  </si>
  <si>
    <t>Valuta</t>
  </si>
  <si>
    <t>eenheid</t>
  </si>
  <si>
    <t>omrekenfactor omzet</t>
  </si>
  <si>
    <t xml:space="preserve">    wegingsfactoren worden toegepast: </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</si>
  <si>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</si>
  <si>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</si>
  <si>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</si>
  <si>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</si>
  <si>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</si>
  <si>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</si>
  <si>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</si>
  <si>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1.4</t>
  </si>
  <si>
    <t>Naam juridische entiteit  onderstaande gegevens</t>
  </si>
  <si>
    <t>&lt; conform opgave jaarverslagen</t>
  </si>
  <si>
    <t>Naam Inschrijver:</t>
  </si>
  <si>
    <t>Versie:</t>
  </si>
  <si>
    <t>1.0</t>
  </si>
  <si>
    <t>Datum:</t>
  </si>
  <si>
    <t>Vul het boekjaar in</t>
  </si>
  <si>
    <t>Maximum-range</t>
  </si>
  <si>
    <t>Toelichting berekening financieel economische draagkracht</t>
  </si>
  <si>
    <t xml:space="preserve"> ● kengetal solvabiliteit;</t>
  </si>
  <si>
    <t xml:space="preserve"> ● kengetal liquiditeit.</t>
  </si>
  <si>
    <t>Kengetal Solvabiliteit</t>
  </si>
  <si>
    <t>Gehanteerde ratio; EV/TV met EV = Eigen vermogen en TV = Totaal vermogen.</t>
  </si>
  <si>
    <t>Minimumeis:</t>
  </si>
  <si>
    <r>
      <t>= Solv</t>
    </r>
    <r>
      <rPr>
        <vertAlign val="subscript"/>
        <sz val="11"/>
        <color rgb="FF000000"/>
        <rFont val="Verdana"/>
        <family val="2"/>
      </rPr>
      <t>bovengrens</t>
    </r>
  </si>
  <si>
    <t xml:space="preserve">Optimum: </t>
  </si>
  <si>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</si>
  <si>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</si>
  <si>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t>Te behalen punten (o.b.v. gewogen gemiddelde solvabiliteit):</t>
  </si>
  <si>
    <t>● Solvabiliteit &lt;</t>
  </si>
  <si>
    <t>: knockout</t>
  </si>
  <si>
    <t>● Solvabiliteit &gt;=</t>
  </si>
  <si>
    <t>: aantal punten is 4.</t>
  </si>
  <si>
    <t xml:space="preserve">       Figuur 1: Aantal punten toegekend voor Solvabiliteit</t>
  </si>
  <si>
    <t>Optimum:</t>
  </si>
  <si>
    <t>Kengetal liquiditeit</t>
  </si>
  <si>
    <t>Gehanteerde ratio: current ratio (CR):</t>
  </si>
  <si>
    <t>CR = vlottende activa / kort vreemd vermogen (KVV)</t>
  </si>
  <si>
    <t>Minimum:</t>
  </si>
  <si>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</si>
  <si>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</si>
  <si>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Te behalen punten (o.b.v. gewogen gemiddelde current ratio):</t>
  </si>
  <si>
    <t>● CR &lt; 1: 0 punten</t>
  </si>
  <si>
    <t>● CR &gt;=1 en &lt;1,5</t>
  </si>
  <si>
    <t>● CR &gt;= 1,5: aantal punten is 3</t>
  </si>
  <si>
    <t>Aanbesteder stelt in deze aanbesteding minimumeisen op het gebied van financiële economische draagkracht. De financiële economische draagkracht wordt op basis van de volgende kengetallen vastgesteld:</t>
  </si>
  <si>
    <t>Punten</t>
  </si>
  <si>
    <t>Currentratio</t>
  </si>
  <si>
    <t>Grafiek Currentratio</t>
  </si>
  <si>
    <t>Rentabiliteit</t>
  </si>
  <si>
    <t>Grafiek Rentabiliteit</t>
  </si>
  <si>
    <t>Grafiek solvabiliteit</t>
  </si>
  <si>
    <t>Grafieken</t>
  </si>
  <si>
    <t>Laatste boekjaar</t>
  </si>
  <si>
    <t>Maximum 0,5 meer dan minimum</t>
  </si>
  <si>
    <t>Maximum 30% meer dan minimum</t>
  </si>
  <si>
    <t>Opmerking</t>
  </si>
  <si>
    <t>eis</t>
  </si>
  <si>
    <t>Max.</t>
  </si>
  <si>
    <t>Min.</t>
  </si>
  <si>
    <t>Normen</t>
  </si>
  <si>
    <t>Omrekenfactor</t>
  </si>
  <si>
    <t xml:space="preserve"> jaar N-2</t>
  </si>
  <si>
    <t xml:space="preserve"> jaar N-1</t>
  </si>
  <si>
    <t xml:space="preserve"> jaar N</t>
  </si>
  <si>
    <t>Deelfactor</t>
  </si>
  <si>
    <t>Eenheid</t>
  </si>
  <si>
    <t>Knock Out</t>
  </si>
  <si>
    <t>Jaar</t>
  </si>
  <si>
    <t>factor</t>
  </si>
  <si>
    <t>Weeg-</t>
  </si>
  <si>
    <t xml:space="preserve">&lt; DIT TABBLAD VERBERGEN ALS MODEL WORDT VERZONDEN !!!&gt; </t>
  </si>
  <si>
    <t xml:space="preserve">      Figuur 2: Aantal punten toegekend voor current ratio</t>
  </si>
  <si>
    <t>= invulveld</t>
  </si>
  <si>
    <t>Vaste activa is inclusief financiële vaste activa</t>
  </si>
  <si>
    <t>Minderheidsdeelnemingen meenemen als eigen vermogen</t>
  </si>
  <si>
    <t>Voorzieningen zijn lang vreemd vermogen</t>
  </si>
  <si>
    <t>invullen</t>
  </si>
  <si>
    <r>
      <t xml:space="preserve">BIJLAGE </t>
    </r>
    <r>
      <rPr>
        <b/>
        <sz val="12"/>
        <color rgb="FFFF0000"/>
        <rFont val="Verdana"/>
        <family val="2"/>
      </rPr>
      <t>7</t>
    </r>
    <r>
      <rPr>
        <b/>
        <sz val="12"/>
        <rFont val="Verdana"/>
        <family val="2"/>
      </rPr>
      <t xml:space="preserve"> GEGEVENS OMTRENT FINANCIEEL ECONOMISCH DRAAGKRACHT</t>
    </r>
  </si>
  <si>
    <r>
      <t xml:space="preserve">Europese aanbesteding </t>
    </r>
    <r>
      <rPr>
        <b/>
        <i/>
        <sz val="12"/>
        <color rgb="FFFF0000"/>
        <rFont val="Verdana"/>
        <family val="2"/>
      </rPr>
      <t>Vervangen IBA's voor VST's</t>
    </r>
  </si>
  <si>
    <r>
      <t xml:space="preserve">met TenderNed kenmerk </t>
    </r>
    <r>
      <rPr>
        <b/>
        <i/>
        <sz val="10"/>
        <color rgb="FFFF0000"/>
        <rFont val="Verdana"/>
        <family val="2"/>
      </rPr>
      <t>355557</t>
    </r>
  </si>
  <si>
    <t>EA Iba's vervangen voor VST's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</si>
</sst>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0.0%"/>
    <numFmt numFmtId="168" formatCode="_-* #,##0_-;_-* #,##0\-;_-* &quot;-&quot;??_-;_-@_-"/>
    <numFmt numFmtId="169" formatCode="[$-413]d\ mmmm\ yyyy;@"/>
  </numFmts>
  <fonts count="55" x14ac:knownFonts="1">
    <font>
      <sz val="10"/>
      <name val="Arial"/>
    </font>
    <font>
      <sz val="10"/>
      <name val="Arial"/>
      <family val="2"/>
    </font>
    <font>
      <sz val="8"/>
      <name val="Arial"/>
      <family val="2"/>
    </font>
    <font>
      <b/>
      <sz val="8"/>
      <name val="Arial"/>
      <family val="2"/>
    </font>
    <font>
      <b/>
      <i/>
      <sz val="8"/>
      <color indexed="9"/>
      <name val="Arial"/>
      <family val="2"/>
    </font>
    <font>
      <b/>
      <i/>
      <u/>
      <sz val="8"/>
      <color indexed="9"/>
      <name val="Arial"/>
      <family val="2"/>
    </font>
    <font>
      <b/>
      <sz val="8"/>
      <color indexed="9"/>
      <name val="Arial"/>
      <family val="2"/>
    </font>
    <font>
      <sz val="10"/>
      <name val="Arial"/>
      <family val="2"/>
    </font>
    <font>
      <sz val="8"/>
      <name val="Verdana"/>
      <family val="2"/>
    </font>
    <font>
      <sz val="10"/>
      <name val="Verdana"/>
      <family val="2"/>
    </font>
    <font>
      <b/>
      <sz val="12"/>
      <name val="Verdana"/>
      <family val="2"/>
    </font>
    <font>
      <b/>
      <sz val="8"/>
      <name val="Verdana"/>
      <family val="2"/>
    </font>
    <font>
      <b/>
      <sz val="10"/>
      <name val="Verdana"/>
      <family val="2"/>
    </font>
    <font>
      <b/>
      <i/>
      <sz val="12"/>
      <name val="Verdana"/>
      <family val="2"/>
    </font>
    <font>
      <b/>
      <i/>
      <sz val="12"/>
      <color rgb="FFFF0000"/>
      <name val="Verdana"/>
      <family val="2"/>
    </font>
    <font>
      <sz val="10"/>
      <color indexed="8"/>
      <name val="Verdana"/>
      <family val="2"/>
    </font>
    <font>
      <b/>
      <i/>
      <sz val="8"/>
      <name val="Verdana"/>
      <family val="2"/>
    </font>
    <font>
      <b/>
      <sz val="8"/>
      <color indexed="10"/>
      <name val="Verdana"/>
      <family val="2"/>
    </font>
    <font>
      <b/>
      <i/>
      <sz val="10"/>
      <color indexed="10"/>
      <name val="Verdana"/>
      <family val="2"/>
    </font>
    <font>
      <b/>
      <i/>
      <sz val="8"/>
      <color indexed="9"/>
      <name val="Verdana"/>
      <family val="2"/>
    </font>
    <font>
      <b/>
      <i/>
      <sz val="12"/>
      <color indexed="9"/>
      <name val="Verdana"/>
      <family val="2"/>
    </font>
    <font>
      <i/>
      <sz val="8"/>
      <color indexed="9"/>
      <name val="Verdana"/>
      <family val="2"/>
    </font>
    <font>
      <b/>
      <i/>
      <sz val="8"/>
      <color indexed="8"/>
      <name val="Verdana"/>
      <family val="2"/>
    </font>
    <font>
      <i/>
      <sz val="8"/>
      <name val="Verdana"/>
      <family val="2"/>
    </font>
    <font>
      <sz val="8"/>
      <color indexed="10"/>
      <name val="Verdana"/>
      <family val="2"/>
    </font>
    <font>
      <sz val="10"/>
      <color indexed="9"/>
      <name val="Verdana"/>
      <family val="2"/>
    </font>
    <font>
      <b/>
      <i/>
      <sz val="10"/>
      <color indexed="9"/>
      <name val="Verdana"/>
      <family val="2"/>
    </font>
    <font>
      <i/>
      <sz val="10"/>
      <color indexed="9"/>
      <name val="Verdana"/>
      <family val="2"/>
    </font>
    <font>
      <sz val="9"/>
      <name val="Verdana"/>
      <family val="2"/>
    </font>
    <font>
      <b/>
      <sz val="9"/>
      <name val="Verdana"/>
      <family val="2"/>
    </font>
    <font>
      <b/>
      <i/>
      <sz val="8"/>
      <color theme="0"/>
      <name val="Verdana"/>
      <family val="2"/>
    </font>
    <font>
      <sz val="11"/>
      <name val="Verdana"/>
      <family val="2"/>
    </font>
    <font>
      <b/>
      <sz val="11"/>
      <name val="Verdana"/>
      <family val="2"/>
    </font>
    <font>
      <b/>
      <i/>
      <sz val="14"/>
      <name val="Verdana"/>
      <family val="2"/>
    </font>
    <font>
      <sz val="14"/>
      <name val="Verdana"/>
      <family val="2"/>
    </font>
    <font>
      <b/>
      <i/>
      <sz val="11"/>
      <name val="Verdana"/>
      <family val="2"/>
    </font>
    <font>
      <b/>
      <i/>
      <sz val="14"/>
      <color theme="1"/>
      <name val="Verdana"/>
      <family val="2"/>
    </font>
    <font>
      <b/>
      <sz val="14"/>
      <name val="Verdana"/>
      <family val="2"/>
    </font>
    <font>
      <b/>
      <i/>
      <sz val="11"/>
      <color indexed="10"/>
      <name val="Verdana"/>
      <family val="2"/>
    </font>
    <font>
      <b/>
      <sz val="11"/>
      <color rgb="FF000000"/>
      <name val="Verdana"/>
      <family val="2"/>
    </font>
    <font>
      <sz val="11"/>
      <color rgb="FF000000"/>
      <name val="Verdana"/>
      <family val="2"/>
    </font>
    <font>
      <b/>
      <i/>
      <u/>
      <sz val="14"/>
      <color rgb="FF000000"/>
      <name val="Verdana"/>
      <family val="2"/>
    </font>
    <font>
      <vertAlign val="subscript"/>
      <sz val="11"/>
      <color rgb="FF000000"/>
      <name val="Verdana"/>
      <family val="2"/>
    </font>
    <font>
      <vertAlign val="subscript"/>
      <sz val="11"/>
      <color indexed="8"/>
      <name val="Verdana"/>
      <family val="2"/>
    </font>
    <font>
      <sz val="11"/>
      <color indexed="8"/>
      <name val="Verdana"/>
      <family val="2"/>
    </font>
    <font>
      <i/>
      <sz val="11"/>
      <color rgb="FF000000"/>
      <name val="Verdana"/>
      <family val="2"/>
    </font>
    <font>
      <i/>
      <sz val="11"/>
      <color theme="1"/>
      <name val="Verdana"/>
      <family val="2"/>
    </font>
    <font>
      <sz val="11"/>
      <color theme="1"/>
      <name val="Verdana"/>
      <family val="2"/>
    </font>
    <font>
      <i/>
      <sz val="11"/>
      <color indexed="9"/>
      <name val="Verdana"/>
      <family val="2"/>
    </font>
    <font>
      <sz val="11"/>
      <color rgb="FFFF0000"/>
      <name val="Verdana"/>
      <family val="2"/>
    </font>
    <font>
      <b/>
      <sz val="18"/>
      <color rgb="FFFF0000"/>
      <name val="Verdana"/>
      <family val="2"/>
    </font>
    <font>
      <b/>
      <i/>
      <sz val="10"/>
      <name val="Verdana"/>
      <family val="2"/>
    </font>
    <font>
      <b/>
      <i/>
      <sz val="10"/>
      <color rgb="FFFF0000"/>
      <name val="Verdana"/>
      <family val="2"/>
    </font>
    <font>
      <b/>
      <sz val="12"/>
      <color rgb="FFFF0000"/>
      <name val="Verdana"/>
      <family val="2"/>
    </font>
    <font>
      <b/>
      <sz val="10"/>
      <color rgb="FFFF0000"/>
      <name val="Verdana"/>
      <family val="2"/>
    </font>
  </fonts>
  <fills count="11">
    <fill>
      <patternFill patternType="none"/>
    </fill>
    <fill>
      <patternFill patternType="gray125"/>
    </fill>
    <fill>
      <patternFill patternType="solid">
        <fgColor indexed="52"/>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indexed="43"/>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7"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75">
    <xf numFmtId="0" fontId="0" fillId="0" borderId="0" xfId="0"/>
    <xf numFmtId="0" fontId="2" fillId="0" borderId="0" xfId="1" applyFont="1" applyProtection="1">
      <protection hidden="1"/>
    </xf>
    <xf numFmtId="9" fontId="2" fillId="0" borderId="0" xfId="1" applyNumberFormat="1" applyFont="1" applyProtection="1">
      <protection hidden="1"/>
    </xf>
    <xf numFmtId="0" fontId="5" fillId="3" borderId="4" xfId="1" applyFont="1" applyFill="1" applyBorder="1" applyProtection="1">
      <protection hidden="1"/>
    </xf>
    <xf numFmtId="0" fontId="6" fillId="3" borderId="4" xfId="1" applyFont="1" applyFill="1" applyBorder="1" applyProtection="1">
      <protection hidden="1"/>
    </xf>
    <xf numFmtId="0" fontId="4" fillId="3" borderId="4" xfId="1" applyFont="1" applyFill="1" applyBorder="1" applyProtection="1">
      <protection hidden="1"/>
    </xf>
    <xf numFmtId="0" fontId="6" fillId="3" borderId="4" xfId="1" applyFont="1" applyFill="1" applyBorder="1" applyAlignment="1" applyProtection="1">
      <alignment horizontal="center"/>
      <protection hidden="1"/>
    </xf>
    <xf numFmtId="0" fontId="2" fillId="0" borderId="4" xfId="1" applyFont="1" applyBorder="1" applyAlignment="1" applyProtection="1">
      <alignment horizontal="center"/>
      <protection hidden="1"/>
    </xf>
    <xf numFmtId="0" fontId="2" fillId="0" borderId="4" xfId="1" applyFont="1" applyBorder="1" applyProtection="1">
      <protection hidden="1"/>
    </xf>
    <xf numFmtId="0" fontId="2" fillId="0" borderId="5" xfId="1" applyFont="1" applyBorder="1" applyProtection="1">
      <protection hidden="1"/>
    </xf>
    <xf numFmtId="0" fontId="2" fillId="0" borderId="6" xfId="1" applyFont="1" applyBorder="1" applyProtection="1">
      <protection hidden="1"/>
    </xf>
    <xf numFmtId="0" fontId="2" fillId="0" borderId="0" xfId="1" quotePrefix="1" applyFont="1" applyProtection="1">
      <protection hidden="1"/>
    </xf>
    <xf numFmtId="1" fontId="3" fillId="0" borderId="4" xfId="1" applyNumberFormat="1" applyFont="1" applyBorder="1" applyProtection="1">
      <protection hidden="1"/>
    </xf>
    <xf numFmtId="0" fontId="8" fillId="0" borderId="0" xfId="1" applyFont="1" applyProtection="1">
      <protection hidden="1"/>
    </xf>
    <xf numFmtId="0" fontId="9" fillId="0" borderId="0" xfId="1" applyFont="1" applyProtection="1">
      <protection hidden="1"/>
    </xf>
    <xf numFmtId="0" fontId="8" fillId="0" borderId="0" xfId="1" applyFont="1" applyAlignment="1" applyProtection="1">
      <alignment horizontal="right"/>
      <protection hidden="1"/>
    </xf>
    <xf numFmtId="0" fontId="15" fillId="0" borderId="0" xfId="1" applyFont="1" applyProtection="1">
      <protection hidden="1"/>
    </xf>
    <xf numFmtId="3" fontId="9" fillId="0" borderId="0" xfId="1" applyNumberFormat="1" applyFont="1" applyAlignment="1" applyProtection="1">
      <alignment horizontal="right"/>
      <protection hidden="1"/>
    </xf>
    <xf numFmtId="3" fontId="9" fillId="0" borderId="0" xfId="1" applyNumberFormat="1" applyFont="1" applyProtection="1">
      <protection hidden="1"/>
    </xf>
    <xf numFmtId="0" fontId="8" fillId="0" borderId="0" xfId="1" applyFont="1" applyFill="1" applyProtection="1">
      <protection hidden="1"/>
    </xf>
    <xf numFmtId="168" fontId="19" fillId="3" borderId="0" xfId="2" applyNumberFormat="1" applyFont="1" applyFill="1" applyBorder="1" applyAlignment="1" applyProtection="1">
      <alignment horizontal="center"/>
      <protection hidden="1"/>
    </xf>
    <xf numFmtId="0" fontId="18"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wrapText="1"/>
      <protection hidden="1"/>
    </xf>
    <xf numFmtId="0" fontId="20" fillId="3" borderId="25" xfId="1" applyFont="1" applyFill="1" applyBorder="1" applyProtection="1">
      <protection hidden="1"/>
    </xf>
    <xf numFmtId="0" fontId="21" fillId="3" borderId="8" xfId="1" applyFont="1" applyFill="1" applyBorder="1" applyProtection="1">
      <protection hidden="1"/>
    </xf>
    <xf numFmtId="0" fontId="19" fillId="3" borderId="8" xfId="1" applyFont="1" applyFill="1" applyBorder="1" applyProtection="1">
      <protection hidden="1"/>
    </xf>
    <xf numFmtId="0" fontId="19" fillId="3" borderId="8" xfId="1" applyFont="1" applyFill="1" applyBorder="1" applyAlignment="1" applyProtection="1">
      <alignment horizontal="center"/>
      <protection hidden="1"/>
    </xf>
    <xf numFmtId="0" fontId="19" fillId="3" borderId="8" xfId="1" applyFont="1" applyFill="1" applyBorder="1" applyAlignment="1" applyProtection="1">
      <alignment horizontal="center" wrapText="1"/>
      <protection hidden="1"/>
    </xf>
    <xf numFmtId="0" fontId="21" fillId="3" borderId="14" xfId="1" applyFont="1" applyFill="1" applyBorder="1" applyProtection="1">
      <protection hidden="1"/>
    </xf>
    <xf numFmtId="0" fontId="19" fillId="3" borderId="11" xfId="1" applyFont="1" applyFill="1" applyBorder="1" applyProtection="1">
      <protection hidden="1"/>
    </xf>
    <xf numFmtId="0" fontId="21" fillId="3" borderId="0" xfId="1" applyFont="1" applyFill="1" applyBorder="1" applyAlignment="1" applyProtection="1">
      <alignment horizontal="right" wrapText="1"/>
      <protection hidden="1"/>
    </xf>
    <xf numFmtId="0" fontId="21" fillId="3" borderId="0" xfId="1" applyFont="1" applyFill="1" applyBorder="1" applyProtection="1">
      <protection hidden="1"/>
    </xf>
    <xf numFmtId="0" fontId="19" fillId="3" borderId="0" xfId="1" applyFont="1" applyFill="1" applyBorder="1" applyAlignment="1" applyProtection="1">
      <alignment horizontal="center" wrapText="1"/>
      <protection hidden="1"/>
    </xf>
    <xf numFmtId="0" fontId="21" fillId="3" borderId="9" xfId="1" applyFont="1" applyFill="1" applyBorder="1" applyProtection="1">
      <protection hidden="1"/>
    </xf>
    <xf numFmtId="0" fontId="19" fillId="3" borderId="0" xfId="1" applyFont="1" applyFill="1" applyBorder="1" applyProtection="1">
      <protection hidden="1"/>
    </xf>
    <xf numFmtId="0" fontId="19" fillId="3" borderId="0" xfId="1" applyFont="1" applyFill="1" applyBorder="1" applyAlignment="1" applyProtection="1">
      <alignment horizontal="center"/>
      <protection hidden="1"/>
    </xf>
    <xf numFmtId="0" fontId="19" fillId="3" borderId="10" xfId="1" applyFont="1" applyFill="1" applyBorder="1" applyProtection="1">
      <protection hidden="1"/>
    </xf>
    <xf numFmtId="0" fontId="21" fillId="3" borderId="0" xfId="1" applyFont="1" applyFill="1" applyBorder="1" applyAlignment="1" applyProtection="1">
      <alignment horizontal="right" vertical="center"/>
      <protection hidden="1"/>
    </xf>
    <xf numFmtId="3" fontId="16" fillId="6" borderId="0" xfId="1" applyNumberFormat="1" applyFont="1" applyFill="1" applyBorder="1" applyAlignment="1" applyProtection="1">
      <alignment horizontal="left"/>
      <protection locked="0" hidden="1"/>
    </xf>
    <xf numFmtId="0" fontId="21" fillId="3" borderId="4" xfId="1" applyFont="1" applyFill="1" applyBorder="1" applyProtection="1">
      <protection hidden="1"/>
    </xf>
    <xf numFmtId="3" fontId="16" fillId="8" borderId="0" xfId="1" applyNumberFormat="1" applyFont="1" applyFill="1" applyBorder="1" applyAlignment="1" applyProtection="1">
      <alignment horizontal="left"/>
      <protection locked="0" hidden="1"/>
    </xf>
    <xf numFmtId="0" fontId="19" fillId="3" borderId="12" xfId="1" applyFont="1" applyFill="1" applyBorder="1" applyProtection="1">
      <protection hidden="1"/>
    </xf>
    <xf numFmtId="0" fontId="22" fillId="6" borderId="4" xfId="1" applyFont="1" applyFill="1" applyBorder="1" applyAlignment="1" applyProtection="1">
      <alignment horizontal="right"/>
      <protection locked="0" hidden="1"/>
    </xf>
    <xf numFmtId="0" fontId="16" fillId="7" borderId="4" xfId="1" applyFont="1" applyFill="1" applyBorder="1" applyAlignment="1" applyProtection="1">
      <alignment horizontal="right"/>
      <protection hidden="1"/>
    </xf>
    <xf numFmtId="0" fontId="21" fillId="3" borderId="12" xfId="1" applyFont="1" applyFill="1" applyBorder="1" applyProtection="1">
      <protection hidden="1"/>
    </xf>
    <xf numFmtId="0" fontId="21" fillId="3" borderId="13" xfId="1" applyFont="1" applyFill="1" applyBorder="1" applyProtection="1">
      <protection hidden="1"/>
    </xf>
    <xf numFmtId="0" fontId="19" fillId="3" borderId="0" xfId="1" applyFont="1" applyFill="1" applyBorder="1" applyAlignment="1" applyProtection="1">
      <alignment horizontal="right"/>
      <protection hidden="1"/>
    </xf>
    <xf numFmtId="166" fontId="23" fillId="7" borderId="4" xfId="1" applyNumberFormat="1" applyFont="1" applyFill="1" applyBorder="1" applyAlignment="1" applyProtection="1">
      <alignment horizontal="right"/>
      <protection hidden="1"/>
    </xf>
    <xf numFmtId="166" fontId="23" fillId="5" borderId="4" xfId="1" applyNumberFormat="1" applyFont="1" applyFill="1" applyBorder="1" applyAlignment="1" applyProtection="1">
      <alignment horizontal="right"/>
      <protection hidden="1"/>
    </xf>
    <xf numFmtId="0" fontId="8" fillId="0" borderId="15" xfId="1" applyFont="1" applyBorder="1" applyAlignment="1" applyProtection="1">
      <alignment horizontal="left"/>
      <protection hidden="1"/>
    </xf>
    <xf numFmtId="0" fontId="8" fillId="0" borderId="16" xfId="1" applyFont="1" applyBorder="1" applyProtection="1">
      <protection hidden="1"/>
    </xf>
    <xf numFmtId="166" fontId="8" fillId="6" borderId="4" xfId="1" applyNumberFormat="1" applyFont="1" applyFill="1" applyBorder="1" applyProtection="1">
      <protection locked="0" hidden="1"/>
    </xf>
    <xf numFmtId="0" fontId="8" fillId="0" borderId="8" xfId="1" applyFont="1" applyBorder="1" applyProtection="1">
      <protection hidden="1"/>
    </xf>
    <xf numFmtId="0" fontId="9" fillId="0" borderId="8" xfId="1" applyFont="1" applyBorder="1" applyProtection="1">
      <protection hidden="1"/>
    </xf>
    <xf numFmtId="0" fontId="9" fillId="0" borderId="14" xfId="1" applyFont="1" applyBorder="1" applyProtection="1">
      <protection hidden="1"/>
    </xf>
    <xf numFmtId="0" fontId="16" fillId="0" borderId="17" xfId="1" applyFont="1" applyBorder="1" applyProtection="1">
      <protection hidden="1"/>
    </xf>
    <xf numFmtId="0" fontId="8" fillId="0" borderId="18" xfId="1" applyFont="1" applyBorder="1" applyProtection="1">
      <protection hidden="1"/>
    </xf>
    <xf numFmtId="166" fontId="8" fillId="0" borderId="4" xfId="1" applyNumberFormat="1" applyFont="1" applyFill="1" applyBorder="1" applyProtection="1">
      <protection hidden="1"/>
    </xf>
    <xf numFmtId="0" fontId="8" fillId="0" borderId="0" xfId="1" applyFont="1" applyBorder="1" applyProtection="1">
      <protection hidden="1"/>
    </xf>
    <xf numFmtId="0" fontId="9" fillId="0" borderId="0" xfId="1" applyFont="1" applyBorder="1" applyProtection="1">
      <protection hidden="1"/>
    </xf>
    <xf numFmtId="0" fontId="9" fillId="0" borderId="9" xfId="1" applyFont="1" applyBorder="1" applyProtection="1">
      <protection hidden="1"/>
    </xf>
    <xf numFmtId="0" fontId="8" fillId="0" borderId="19" xfId="1" applyFont="1" applyBorder="1" applyAlignment="1" applyProtection="1">
      <alignment horizontal="left" indent="1"/>
      <protection hidden="1"/>
    </xf>
    <xf numFmtId="0" fontId="8" fillId="0" borderId="20" xfId="1" applyFont="1" applyBorder="1" applyProtection="1">
      <protection hidden="1"/>
    </xf>
    <xf numFmtId="0" fontId="8" fillId="0" borderId="0" xfId="1" quotePrefix="1" applyFont="1" applyBorder="1" applyProtection="1">
      <protection hidden="1"/>
    </xf>
    <xf numFmtId="0" fontId="8" fillId="0" borderId="10" xfId="1" applyFont="1" applyBorder="1" applyAlignment="1" applyProtection="1">
      <alignment horizontal="left" indent="1"/>
      <protection hidden="1"/>
    </xf>
    <xf numFmtId="166" fontId="8" fillId="5" borderId="4" xfId="1" applyNumberFormat="1" applyFont="1" applyFill="1" applyBorder="1" applyProtection="1">
      <protection hidden="1"/>
    </xf>
    <xf numFmtId="0" fontId="23" fillId="0" borderId="10" xfId="1" applyFont="1" applyBorder="1" applyAlignment="1" applyProtection="1">
      <alignment horizontal="right"/>
      <protection hidden="1"/>
    </xf>
    <xf numFmtId="0" fontId="23" fillId="0" borderId="0" xfId="1" applyFont="1" applyBorder="1" applyAlignment="1" applyProtection="1">
      <alignment horizontal="right"/>
      <protection hidden="1"/>
    </xf>
    <xf numFmtId="166" fontId="8" fillId="0" borderId="4" xfId="1" applyNumberFormat="1" applyFont="1" applyBorder="1" applyProtection="1">
      <protection hidden="1"/>
    </xf>
    <xf numFmtId="0" fontId="8" fillId="0" borderId="17" xfId="1" applyFont="1" applyBorder="1" applyProtection="1">
      <protection hidden="1"/>
    </xf>
    <xf numFmtId="0" fontId="23" fillId="0" borderId="18" xfId="1" applyFont="1" applyBorder="1" applyAlignment="1" applyProtection="1">
      <alignment horizontal="right"/>
      <protection hidden="1"/>
    </xf>
    <xf numFmtId="0" fontId="24" fillId="0" borderId="0" xfId="1" applyFont="1" applyBorder="1" applyProtection="1">
      <protection hidden="1"/>
    </xf>
    <xf numFmtId="0" fontId="8" fillId="0" borderId="21" xfId="1" applyFont="1" applyBorder="1" applyProtection="1">
      <protection hidden="1"/>
    </xf>
    <xf numFmtId="0" fontId="23" fillId="0" borderId="22" xfId="1" applyFont="1" applyBorder="1" applyAlignment="1" applyProtection="1">
      <alignment horizontal="right"/>
      <protection hidden="1"/>
    </xf>
    <xf numFmtId="0" fontId="8" fillId="0" borderId="11" xfId="1" applyFont="1" applyBorder="1" applyProtection="1">
      <protection hidden="1"/>
    </xf>
    <xf numFmtId="0" fontId="23" fillId="0" borderId="12" xfId="1" applyFont="1" applyBorder="1" applyAlignment="1" applyProtection="1">
      <alignment horizontal="right"/>
      <protection hidden="1"/>
    </xf>
    <xf numFmtId="166" fontId="8" fillId="0" borderId="2" xfId="1" applyNumberFormat="1" applyFont="1" applyFill="1" applyBorder="1" applyProtection="1">
      <protection hidden="1"/>
    </xf>
    <xf numFmtId="0" fontId="8" fillId="0" borderId="12" xfId="1" quotePrefix="1" applyFont="1" applyBorder="1" applyProtection="1">
      <protection hidden="1"/>
    </xf>
    <xf numFmtId="0" fontId="9" fillId="0" borderId="12" xfId="1" applyFont="1" applyBorder="1" applyProtection="1">
      <protection hidden="1"/>
    </xf>
    <xf numFmtId="0" fontId="9" fillId="0" borderId="13" xfId="1" applyFont="1" applyBorder="1" applyProtection="1">
      <protection hidden="1"/>
    </xf>
    <xf numFmtId="0" fontId="19" fillId="3" borderId="25" xfId="1" applyFont="1" applyFill="1" applyBorder="1" applyAlignment="1" applyProtection="1">
      <alignment horizontal="left" wrapText="1"/>
      <protection hidden="1"/>
    </xf>
    <xf numFmtId="0" fontId="19" fillId="3" borderId="31" xfId="1" applyFont="1" applyFill="1" applyBorder="1" applyAlignment="1" applyProtection="1">
      <alignment horizontal="left" wrapText="1"/>
      <protection hidden="1"/>
    </xf>
    <xf numFmtId="0" fontId="19" fillId="3" borderId="31" xfId="1" applyFont="1" applyFill="1" applyBorder="1" applyAlignment="1" applyProtection="1">
      <alignment horizontal="center" wrapText="1"/>
      <protection hidden="1"/>
    </xf>
    <xf numFmtId="0" fontId="19" fillId="3" borderId="34" xfId="1" applyFont="1" applyFill="1" applyBorder="1" applyAlignment="1" applyProtection="1">
      <alignment horizontal="center" wrapText="1"/>
      <protection hidden="1"/>
    </xf>
    <xf numFmtId="0" fontId="12" fillId="0" borderId="0" xfId="1" applyFont="1" applyFill="1" applyBorder="1" applyAlignment="1" applyProtection="1">
      <alignment horizontal="center" wrapText="1"/>
      <protection hidden="1"/>
    </xf>
    <xf numFmtId="0" fontId="19" fillId="3" borderId="14" xfId="1" applyFont="1" applyFill="1" applyBorder="1" applyAlignment="1" applyProtection="1">
      <alignment horizontal="center" wrapText="1"/>
      <protection hidden="1"/>
    </xf>
    <xf numFmtId="0" fontId="8" fillId="0" borderId="7" xfId="1" applyFont="1" applyBorder="1" applyAlignment="1" applyProtection="1">
      <alignment horizontal="left"/>
      <protection hidden="1"/>
    </xf>
    <xf numFmtId="0" fontId="8" fillId="0" borderId="16" xfId="1" applyFont="1" applyBorder="1" applyAlignment="1" applyProtection="1">
      <alignment horizontal="center"/>
      <protection hidden="1"/>
    </xf>
    <xf numFmtId="4" fontId="8" fillId="0" borderId="16" xfId="1" applyNumberFormat="1" applyFont="1" applyFill="1" applyBorder="1" applyAlignment="1" applyProtection="1">
      <alignment horizontal="center"/>
      <protection hidden="1"/>
    </xf>
    <xf numFmtId="2" fontId="11" fillId="0" borderId="8" xfId="1" applyNumberFormat="1" applyFont="1" applyBorder="1" applyAlignment="1" applyProtection="1">
      <alignment horizontal="center"/>
      <protection hidden="1"/>
    </xf>
    <xf numFmtId="4" fontId="8" fillId="0" borderId="14" xfId="1" applyNumberFormat="1" applyFont="1" applyFill="1" applyBorder="1" applyAlignment="1" applyProtection="1">
      <alignment horizontal="center"/>
      <protection hidden="1"/>
    </xf>
    <xf numFmtId="0" fontId="9" fillId="0" borderId="0" xfId="1" applyFont="1" applyAlignment="1" applyProtection="1">
      <alignment horizontal="center"/>
      <protection hidden="1"/>
    </xf>
    <xf numFmtId="0" fontId="8" fillId="0" borderId="10" xfId="1" applyFont="1" applyBorder="1" applyAlignment="1" applyProtection="1">
      <alignment horizontal="left"/>
      <protection hidden="1"/>
    </xf>
    <xf numFmtId="0" fontId="23" fillId="0" borderId="4" xfId="1" applyFont="1" applyBorder="1" applyAlignment="1" applyProtection="1">
      <alignment horizontal="center"/>
      <protection hidden="1"/>
    </xf>
    <xf numFmtId="3" fontId="8" fillId="0" borderId="4" xfId="1" applyNumberFormat="1" applyFont="1" applyFill="1" applyBorder="1" applyAlignment="1" applyProtection="1">
      <alignment horizontal="center"/>
      <protection hidden="1"/>
    </xf>
    <xf numFmtId="2" fontId="11" fillId="0" borderId="0" xfId="1" applyNumberFormat="1" applyFont="1" applyBorder="1" applyAlignment="1" applyProtection="1">
      <alignment horizontal="center"/>
      <protection hidden="1"/>
    </xf>
    <xf numFmtId="4" fontId="8" fillId="0" borderId="9" xfId="1" applyNumberFormat="1" applyFont="1" applyFill="1" applyBorder="1" applyAlignment="1" applyProtection="1">
      <alignment horizontal="center"/>
      <protection hidden="1"/>
    </xf>
    <xf numFmtId="0" fontId="8" fillId="0" borderId="20" xfId="1" applyFont="1" applyBorder="1" applyAlignment="1" applyProtection="1">
      <alignment horizontal="center"/>
      <protection hidden="1"/>
    </xf>
    <xf numFmtId="9" fontId="8" fillId="0" borderId="22" xfId="3" applyFont="1" applyFill="1" applyBorder="1" applyAlignment="1" applyProtection="1">
      <alignment horizontal="center"/>
      <protection hidden="1"/>
    </xf>
    <xf numFmtId="167" fontId="8" fillId="0" borderId="22" xfId="3" applyNumberFormat="1" applyFont="1" applyFill="1" applyBorder="1" applyAlignment="1" applyProtection="1">
      <alignment horizontal="center"/>
      <protection hidden="1"/>
    </xf>
    <xf numFmtId="167" fontId="11" fillId="0" borderId="0" xfId="1" applyNumberFormat="1" applyFont="1" applyBorder="1" applyAlignment="1" applyProtection="1">
      <alignment horizontal="center"/>
      <protection hidden="1"/>
    </xf>
    <xf numFmtId="10" fontId="8" fillId="0" borderId="9" xfId="3" applyNumberFormat="1" applyFont="1" applyFill="1" applyBorder="1" applyAlignment="1" applyProtection="1">
      <alignment horizontal="center"/>
      <protection hidden="1"/>
    </xf>
    <xf numFmtId="0" fontId="25" fillId="0" borderId="0" xfId="1" applyFont="1" applyProtection="1">
      <protection hidden="1"/>
    </xf>
    <xf numFmtId="0" fontId="11" fillId="0" borderId="23" xfId="1" applyFont="1" applyBorder="1" applyAlignment="1" applyProtection="1">
      <alignment horizontal="left"/>
      <protection hidden="1"/>
    </xf>
    <xf numFmtId="167" fontId="8" fillId="2" borderId="4" xfId="3" applyNumberFormat="1" applyFont="1" applyFill="1" applyBorder="1" applyAlignment="1" applyProtection="1">
      <alignment horizontal="center"/>
      <protection hidden="1"/>
    </xf>
    <xf numFmtId="9" fontId="11" fillId="0" borderId="4" xfId="3" applyFont="1" applyFill="1" applyBorder="1" applyAlignment="1" applyProtection="1">
      <alignment horizontal="center"/>
      <protection hidden="1"/>
    </xf>
    <xf numFmtId="167" fontId="8" fillId="2" borderId="27" xfId="3" applyNumberFormat="1" applyFont="1" applyFill="1" applyBorder="1" applyAlignment="1" applyProtection="1">
      <alignment horizontal="center"/>
      <protection hidden="1"/>
    </xf>
    <xf numFmtId="165" fontId="9" fillId="2" borderId="32" xfId="1" applyNumberFormat="1" applyFont="1" applyFill="1" applyBorder="1" applyAlignment="1" applyProtection="1">
      <alignment horizontal="center"/>
      <protection hidden="1"/>
    </xf>
    <xf numFmtId="0" fontId="11" fillId="0" borderId="24" xfId="1" applyFont="1" applyBorder="1" applyAlignment="1" applyProtection="1">
      <alignment horizontal="left"/>
      <protection hidden="1"/>
    </xf>
    <xf numFmtId="0" fontId="23" fillId="0" borderId="2" xfId="1" applyFont="1" applyBorder="1" applyAlignment="1" applyProtection="1">
      <alignment horizontal="center"/>
      <protection hidden="1"/>
    </xf>
    <xf numFmtId="165" fontId="8" fillId="2" borderId="2" xfId="3" applyNumberFormat="1" applyFont="1" applyFill="1" applyBorder="1" applyAlignment="1" applyProtection="1">
      <alignment horizontal="center"/>
      <protection hidden="1"/>
    </xf>
    <xf numFmtId="0" fontId="11" fillId="0" borderId="2" xfId="1" applyFont="1" applyFill="1" applyBorder="1" applyAlignment="1" applyProtection="1">
      <alignment horizontal="center"/>
      <protection hidden="1"/>
    </xf>
    <xf numFmtId="165" fontId="8" fillId="2" borderId="3" xfId="3" applyNumberFormat="1" applyFont="1" applyFill="1" applyBorder="1" applyAlignment="1" applyProtection="1">
      <alignment horizontal="center"/>
      <protection hidden="1"/>
    </xf>
    <xf numFmtId="165" fontId="9" fillId="2" borderId="29" xfId="1" applyNumberFormat="1" applyFont="1" applyFill="1" applyBorder="1" applyAlignment="1" applyProtection="1">
      <alignment horizontal="center"/>
      <protection hidden="1"/>
    </xf>
    <xf numFmtId="0" fontId="11"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8" fillId="0" borderId="0" xfId="1" applyNumberFormat="1" applyFont="1" applyFill="1" applyBorder="1" applyAlignment="1" applyProtection="1">
      <alignment horizontal="center"/>
      <protection hidden="1"/>
    </xf>
    <xf numFmtId="2" fontId="11" fillId="0" borderId="0" xfId="1" applyNumberFormat="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165" fontId="12" fillId="0" borderId="33" xfId="1" applyNumberFormat="1" applyFont="1" applyBorder="1" applyAlignment="1" applyProtection="1">
      <alignment horizontal="center"/>
      <protection hidden="1"/>
    </xf>
    <xf numFmtId="0" fontId="9" fillId="0" borderId="0" xfId="1" applyFont="1" applyBorder="1" applyAlignment="1" applyProtection="1">
      <alignment horizontal="left"/>
      <protection hidden="1"/>
    </xf>
    <xf numFmtId="0" fontId="9" fillId="0" borderId="0" xfId="1" applyFont="1" applyBorder="1" applyAlignment="1" applyProtection="1">
      <alignment horizontal="center"/>
      <protection hidden="1"/>
    </xf>
    <xf numFmtId="4" fontId="9" fillId="0" borderId="0" xfId="1" applyNumberFormat="1" applyFont="1" applyFill="1" applyBorder="1" applyAlignment="1" applyProtection="1">
      <alignment horizontal="center"/>
      <protection hidden="1"/>
    </xf>
    <xf numFmtId="0" fontId="12" fillId="0" borderId="0" xfId="1" applyFont="1" applyFill="1" applyBorder="1" applyAlignment="1" applyProtection="1">
      <alignment horizontal="center"/>
      <protection hidden="1"/>
    </xf>
    <xf numFmtId="0" fontId="26" fillId="3" borderId="25" xfId="1" applyFont="1" applyFill="1" applyBorder="1" applyAlignment="1" applyProtection="1">
      <alignment horizontal="left"/>
      <protection hidden="1"/>
    </xf>
    <xf numFmtId="0" fontId="27" fillId="3" borderId="8" xfId="1" applyFont="1" applyFill="1" applyBorder="1" applyProtection="1">
      <protection hidden="1"/>
    </xf>
    <xf numFmtId="0" fontId="27" fillId="3" borderId="14" xfId="1" applyFont="1" applyFill="1" applyBorder="1" applyProtection="1">
      <protection hidden="1"/>
    </xf>
    <xf numFmtId="0" fontId="9" fillId="0" borderId="10" xfId="1" applyFont="1" applyBorder="1" applyProtection="1">
      <protection hidden="1"/>
    </xf>
    <xf numFmtId="0" fontId="19" fillId="3" borderId="11" xfId="1" applyFont="1" applyFill="1" applyBorder="1" applyAlignment="1" applyProtection="1">
      <alignment horizontal="left" wrapText="1"/>
      <protection hidden="1"/>
    </xf>
    <xf numFmtId="0" fontId="19" fillId="3" borderId="12" xfId="1" applyFont="1" applyFill="1" applyBorder="1" applyAlignment="1" applyProtection="1">
      <alignment horizontal="center" wrapText="1"/>
      <protection hidden="1"/>
    </xf>
    <xf numFmtId="0" fontId="19" fillId="3" borderId="13" xfId="1" applyFont="1" applyFill="1" applyBorder="1" applyAlignment="1" applyProtection="1">
      <alignment horizontal="center" wrapText="1"/>
      <protection hidden="1"/>
    </xf>
    <xf numFmtId="49" fontId="9" fillId="0" borderId="0" xfId="1" applyNumberFormat="1" applyFont="1" applyFill="1" applyBorder="1" applyProtection="1">
      <protection hidden="1"/>
    </xf>
    <xf numFmtId="0" fontId="9" fillId="0" borderId="0" xfId="1" applyFont="1" applyFill="1" applyBorder="1" applyProtection="1">
      <protection hidden="1"/>
    </xf>
    <xf numFmtId="168" fontId="9" fillId="0" borderId="0" xfId="2" applyNumberFormat="1" applyFont="1" applyFill="1" applyBorder="1" applyProtection="1">
      <protection hidden="1"/>
    </xf>
    <xf numFmtId="0" fontId="8" fillId="4" borderId="26" xfId="1" applyFont="1" applyFill="1" applyBorder="1" applyAlignment="1" applyProtection="1">
      <alignment horizontal="left"/>
      <protection hidden="1"/>
    </xf>
    <xf numFmtId="9" fontId="11"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8" fillId="2" borderId="1" xfId="3" applyFont="1" applyFill="1" applyBorder="1" applyAlignment="1" applyProtection="1">
      <alignment horizontal="center"/>
      <protection hidden="1"/>
    </xf>
    <xf numFmtId="0" fontId="8" fillId="2" borderId="1" xfId="1" applyFont="1" applyFill="1" applyBorder="1" applyAlignment="1" applyProtection="1">
      <alignment horizontal="center"/>
      <protection hidden="1"/>
    </xf>
    <xf numFmtId="9" fontId="8" fillId="2" borderId="30" xfId="3" applyFont="1" applyFill="1" applyBorder="1" applyAlignment="1" applyProtection="1">
      <alignment horizontal="center"/>
      <protection hidden="1"/>
    </xf>
    <xf numFmtId="9" fontId="8" fillId="2" borderId="28" xfId="3" applyFont="1" applyFill="1" applyBorder="1" applyAlignment="1" applyProtection="1">
      <alignment horizontal="center"/>
      <protection hidden="1"/>
    </xf>
    <xf numFmtId="0" fontId="8" fillId="0" borderId="23" xfId="1" applyFont="1" applyBorder="1" applyAlignment="1" applyProtection="1">
      <alignment horizontal="left"/>
      <protection hidden="1"/>
    </xf>
    <xf numFmtId="0" fontId="11" fillId="0" borderId="4" xfId="1" applyFont="1" applyBorder="1" applyAlignment="1" applyProtection="1">
      <alignment horizontal="center"/>
      <protection hidden="1"/>
    </xf>
    <xf numFmtId="0" fontId="11" fillId="0" borderId="4" xfId="1" applyNumberFormat="1" applyFont="1" applyBorder="1" applyAlignment="1" applyProtection="1">
      <alignment horizontal="center"/>
      <protection hidden="1"/>
    </xf>
    <xf numFmtId="0" fontId="11" fillId="0" borderId="5" xfId="1" applyFont="1" applyBorder="1" applyAlignment="1" applyProtection="1">
      <alignment horizontal="center"/>
      <protection hidden="1"/>
    </xf>
    <xf numFmtId="0" fontId="11" fillId="0" borderId="27" xfId="1" applyFont="1" applyBorder="1" applyAlignment="1" applyProtection="1">
      <alignment horizontal="center"/>
      <protection hidden="1"/>
    </xf>
    <xf numFmtId="0" fontId="8" fillId="4" borderId="23" xfId="1" applyFont="1" applyFill="1" applyBorder="1" applyAlignment="1" applyProtection="1">
      <alignment horizontal="left"/>
      <protection hidden="1"/>
    </xf>
    <xf numFmtId="0" fontId="11" fillId="2" borderId="4" xfId="1" applyFont="1" applyFill="1" applyBorder="1" applyAlignment="1" applyProtection="1">
      <alignment horizontal="center"/>
      <protection hidden="1"/>
    </xf>
    <xf numFmtId="0" fontId="23" fillId="2" borderId="4" xfId="1" applyFont="1" applyFill="1" applyBorder="1" applyAlignment="1" applyProtection="1">
      <alignment horizontal="center"/>
      <protection hidden="1"/>
    </xf>
    <xf numFmtId="0" fontId="8" fillId="2" borderId="4" xfId="1" applyFont="1" applyFill="1" applyBorder="1" applyAlignment="1" applyProtection="1">
      <alignment horizontal="center"/>
      <protection hidden="1"/>
    </xf>
    <xf numFmtId="0" fontId="8" fillId="2" borderId="27" xfId="1" applyFont="1" applyFill="1" applyBorder="1" applyAlignment="1" applyProtection="1">
      <alignment horizontal="center"/>
      <protection hidden="1"/>
    </xf>
    <xf numFmtId="0" fontId="8" fillId="0" borderId="24" xfId="1" applyFont="1" applyBorder="1" applyAlignment="1" applyProtection="1">
      <alignment horizontal="left"/>
      <protection hidden="1"/>
    </xf>
    <xf numFmtId="0" fontId="11" fillId="0" borderId="2" xfId="1" applyFont="1" applyBorder="1" applyAlignment="1" applyProtection="1">
      <alignment horizontal="center"/>
      <protection hidden="1"/>
    </xf>
    <xf numFmtId="0" fontId="11" fillId="0" borderId="2" xfId="1" applyNumberFormat="1" applyFont="1" applyBorder="1" applyAlignment="1" applyProtection="1">
      <alignment horizontal="center"/>
      <protection hidden="1"/>
    </xf>
    <xf numFmtId="0" fontId="8" fillId="0" borderId="3" xfId="1" applyFont="1" applyBorder="1" applyAlignment="1" applyProtection="1">
      <alignment horizontal="center"/>
      <protection hidden="1"/>
    </xf>
    <xf numFmtId="0" fontId="28" fillId="0" borderId="10" xfId="1" applyFont="1" applyBorder="1" applyProtection="1">
      <protection hidden="1"/>
    </xf>
    <xf numFmtId="0" fontId="28" fillId="0" borderId="0" xfId="1" applyFont="1" applyBorder="1" applyProtection="1">
      <protection hidden="1"/>
    </xf>
    <xf numFmtId="0" fontId="29" fillId="0" borderId="10" xfId="1" applyFont="1" applyBorder="1" applyProtection="1">
      <protection hidden="1"/>
    </xf>
    <xf numFmtId="0" fontId="29" fillId="0" borderId="0" xfId="1" applyFont="1" applyBorder="1" applyProtection="1">
      <protection hidden="1"/>
    </xf>
    <xf numFmtId="0" fontId="28" fillId="0" borderId="10" xfId="1" quotePrefix="1" applyFont="1" applyBorder="1" applyProtection="1">
      <protection hidden="1"/>
    </xf>
    <xf numFmtId="49" fontId="28" fillId="0" borderId="10" xfId="1" applyNumberFormat="1" applyFont="1" applyBorder="1" applyProtection="1">
      <protection hidden="1"/>
    </xf>
    <xf numFmtId="0" fontId="28" fillId="0" borderId="0" xfId="1" applyFont="1" applyProtection="1">
      <protection hidden="1"/>
    </xf>
    <xf numFmtId="49" fontId="9" fillId="0" borderId="0" xfId="1" applyNumberFormat="1" applyFont="1" applyBorder="1" applyProtection="1">
      <protection hidden="1"/>
    </xf>
    <xf numFmtId="0" fontId="28" fillId="0" borderId="10" xfId="1" applyNumberFormat="1" applyFont="1" applyBorder="1" applyProtection="1">
      <protection hidden="1"/>
    </xf>
    <xf numFmtId="0" fontId="9" fillId="0" borderId="11" xfId="1" applyFont="1" applyBorder="1" applyProtection="1">
      <protection hidden="1"/>
    </xf>
    <xf numFmtId="9" fontId="9" fillId="0" borderId="0" xfId="3" applyFont="1" applyProtection="1">
      <protection hidden="1"/>
    </xf>
    <xf numFmtId="9" fontId="9" fillId="0" borderId="0" xfId="1" applyNumberFormat="1" applyFont="1" applyProtection="1">
      <protection hidden="1"/>
    </xf>
    <xf numFmtId="0" fontId="30" fillId="3" borderId="12" xfId="1" applyFont="1" applyFill="1" applyBorder="1" applyAlignment="1" applyProtection="1">
      <alignment horizontal="center" wrapText="1"/>
      <protection hidden="1"/>
    </xf>
    <xf numFmtId="0" fontId="31" fillId="0" borderId="0" xfId="0" applyFont="1"/>
    <xf numFmtId="0" fontId="31" fillId="9" borderId="7" xfId="4" applyFont="1" applyFill="1" applyBorder="1" applyProtection="1">
      <protection hidden="1"/>
    </xf>
    <xf numFmtId="0" fontId="31" fillId="9" borderId="8" xfId="4" applyFont="1" applyFill="1" applyBorder="1" applyProtection="1">
      <protection hidden="1"/>
    </xf>
    <xf numFmtId="0" fontId="32" fillId="9" borderId="14" xfId="4" applyFont="1" applyFill="1" applyBorder="1" applyAlignment="1" applyProtection="1">
      <alignment horizontal="right"/>
      <protection hidden="1"/>
    </xf>
    <xf numFmtId="0" fontId="33" fillId="9" borderId="10" xfId="4" applyFont="1" applyFill="1" applyBorder="1" applyAlignment="1" applyProtection="1">
      <protection hidden="1"/>
    </xf>
    <xf numFmtId="0" fontId="33" fillId="9" borderId="0" xfId="4" applyFont="1" applyFill="1" applyBorder="1" applyAlignment="1" applyProtection="1">
      <alignment wrapText="1"/>
      <protection hidden="1"/>
    </xf>
    <xf numFmtId="0" fontId="34" fillId="9" borderId="9" xfId="4" applyFont="1" applyFill="1" applyBorder="1" applyProtection="1">
      <protection hidden="1"/>
    </xf>
    <xf numFmtId="0" fontId="34" fillId="0" borderId="0" xfId="0" applyFont="1"/>
    <xf numFmtId="0" fontId="35" fillId="9" borderId="10" xfId="4" applyFont="1" applyFill="1" applyBorder="1" applyAlignment="1" applyProtection="1">
      <alignment horizontal="center" wrapText="1"/>
      <protection hidden="1"/>
    </xf>
    <xf numFmtId="0" fontId="35" fillId="9" borderId="0" xfId="4" applyFont="1" applyFill="1" applyBorder="1" applyAlignment="1" applyProtection="1">
      <alignment horizontal="center" wrapText="1"/>
      <protection hidden="1"/>
    </xf>
    <xf numFmtId="0" fontId="32" fillId="9" borderId="0" xfId="4" applyFont="1" applyFill="1" applyBorder="1" applyAlignment="1" applyProtection="1">
      <alignment horizontal="center" vertical="center"/>
      <protection hidden="1"/>
    </xf>
    <xf numFmtId="0" fontId="31" fillId="9" borderId="9" xfId="4" applyFont="1" applyFill="1" applyBorder="1" applyProtection="1">
      <protection hidden="1"/>
    </xf>
    <xf numFmtId="0" fontId="36" fillId="9" borderId="10" xfId="4" applyFont="1" applyFill="1" applyBorder="1" applyProtection="1">
      <protection hidden="1"/>
    </xf>
    <xf numFmtId="0" fontId="34" fillId="9" borderId="0" xfId="4" applyFont="1" applyFill="1" applyBorder="1" applyProtection="1">
      <protection hidden="1"/>
    </xf>
    <xf numFmtId="0" fontId="37" fillId="9" borderId="0" xfId="4" applyFont="1" applyFill="1" applyBorder="1" applyProtection="1">
      <protection hidden="1"/>
    </xf>
    <xf numFmtId="0" fontId="37" fillId="9" borderId="0" xfId="4" applyFont="1" applyFill="1" applyBorder="1" applyAlignment="1" applyProtection="1">
      <alignment horizontal="center" wrapText="1"/>
      <protection hidden="1"/>
    </xf>
    <xf numFmtId="0" fontId="38" fillId="9" borderId="11" xfId="4" applyFont="1" applyFill="1" applyBorder="1" applyProtection="1">
      <protection hidden="1"/>
    </xf>
    <xf numFmtId="0" fontId="31" fillId="9" borderId="12" xfId="4" applyFont="1" applyFill="1" applyBorder="1" applyProtection="1">
      <protection hidden="1"/>
    </xf>
    <xf numFmtId="0" fontId="32" fillId="9" borderId="12" xfId="4" applyFont="1" applyFill="1" applyBorder="1" applyProtection="1">
      <protection hidden="1"/>
    </xf>
    <xf numFmtId="0" fontId="32" fillId="9" borderId="12" xfId="4" applyFont="1" applyFill="1" applyBorder="1" applyAlignment="1" applyProtection="1">
      <alignment horizontal="center" wrapText="1"/>
      <protection hidden="1"/>
    </xf>
    <xf numFmtId="0" fontId="31" fillId="9" borderId="13" xfId="4" applyFont="1" applyFill="1" applyBorder="1" applyProtection="1">
      <protection hidden="1"/>
    </xf>
    <xf numFmtId="0" fontId="39" fillId="0" borderId="0" xfId="5" applyFont="1" applyProtection="1">
      <protection hidden="1"/>
    </xf>
    <xf numFmtId="0" fontId="31" fillId="0" borderId="0" xfId="5" applyFont="1" applyProtection="1">
      <protection hidden="1"/>
    </xf>
    <xf numFmtId="0" fontId="40" fillId="0" borderId="0" xfId="5" applyFont="1" applyProtection="1">
      <protection hidden="1"/>
    </xf>
    <xf numFmtId="0" fontId="40" fillId="0" borderId="0" xfId="5" quotePrefix="1" applyFont="1" applyProtection="1">
      <protection hidden="1"/>
    </xf>
    <xf numFmtId="0" fontId="31" fillId="0" borderId="0" xfId="0" applyFont="1" applyAlignment="1">
      <alignment horizontal="left" vertical="top" wrapText="1"/>
    </xf>
    <xf numFmtId="0" fontId="41" fillId="0" borderId="0" xfId="5" applyFont="1" applyProtection="1">
      <protection hidden="1"/>
    </xf>
    <xf numFmtId="9" fontId="31" fillId="0" borderId="0" xfId="0" applyNumberFormat="1" applyFont="1"/>
    <xf numFmtId="0" fontId="40" fillId="0" borderId="0" xfId="5" applyFont="1" applyAlignment="1" applyProtection="1">
      <alignment horizontal="left"/>
      <protection hidden="1"/>
    </xf>
    <xf numFmtId="0" fontId="45" fillId="0" borderId="0" xfId="5" applyFont="1" applyAlignment="1" applyProtection="1">
      <alignment horizontal="left"/>
      <protection hidden="1"/>
    </xf>
    <xf numFmtId="165" fontId="31" fillId="0" borderId="0" xfId="0" applyNumberFormat="1" applyFont="1"/>
    <xf numFmtId="0" fontId="45" fillId="0" borderId="0" xfId="5" applyFont="1" applyProtection="1">
      <protection hidden="1"/>
    </xf>
    <xf numFmtId="0" fontId="31" fillId="0" borderId="0" xfId="5" applyFont="1"/>
    <xf numFmtId="165" fontId="31" fillId="0" borderId="0" xfId="5" applyNumberFormat="1" applyFont="1"/>
    <xf numFmtId="165" fontId="31" fillId="0" borderId="0" xfId="3" applyNumberFormat="1" applyFont="1"/>
    <xf numFmtId="0" fontId="32" fillId="0" borderId="0" xfId="5" applyFont="1"/>
    <xf numFmtId="9" fontId="31" fillId="0" borderId="0" xfId="3" applyFont="1"/>
    <xf numFmtId="0" fontId="46" fillId="9" borderId="35" xfId="4" applyFont="1" applyFill="1" applyBorder="1" applyProtection="1">
      <protection hidden="1"/>
    </xf>
    <xf numFmtId="0" fontId="46" fillId="9" borderId="18" xfId="4" applyFont="1" applyFill="1" applyBorder="1" applyProtection="1">
      <protection hidden="1"/>
    </xf>
    <xf numFmtId="0" fontId="46" fillId="9" borderId="18" xfId="4" applyFont="1" applyFill="1" applyBorder="1" applyAlignment="1" applyProtection="1">
      <alignment horizontal="right"/>
      <protection hidden="1"/>
    </xf>
    <xf numFmtId="0" fontId="46" fillId="9" borderId="36" xfId="4" applyFont="1" applyFill="1" applyBorder="1" applyProtection="1">
      <protection hidden="1"/>
    </xf>
    <xf numFmtId="0" fontId="46" fillId="9" borderId="37" xfId="4" applyFont="1" applyFill="1" applyBorder="1" applyProtection="1">
      <protection hidden="1"/>
    </xf>
    <xf numFmtId="0" fontId="46" fillId="9" borderId="22" xfId="4" applyFont="1" applyFill="1" applyBorder="1" applyProtection="1">
      <protection hidden="1"/>
    </xf>
    <xf numFmtId="0" fontId="46" fillId="9" borderId="22" xfId="4" applyFont="1" applyFill="1" applyBorder="1" applyAlignment="1" applyProtection="1">
      <alignment horizontal="right"/>
      <protection hidden="1"/>
    </xf>
    <xf numFmtId="0" fontId="46" fillId="9" borderId="38" xfId="4" applyFont="1" applyFill="1" applyBorder="1" applyAlignment="1" applyProtection="1">
      <alignment horizontal="left" vertical="top"/>
      <protection hidden="1"/>
    </xf>
    <xf numFmtId="0" fontId="31" fillId="0" borderId="0" xfId="4" applyFont="1" applyProtection="1">
      <protection hidden="1"/>
    </xf>
    <xf numFmtId="0" fontId="31" fillId="0" borderId="0" xfId="4" applyFont="1" applyAlignment="1" applyProtection="1">
      <alignment horizontal="center"/>
      <protection hidden="1"/>
    </xf>
    <xf numFmtId="1" fontId="31" fillId="10" borderId="4" xfId="2" applyNumberFormat="1" applyFont="1" applyFill="1" applyBorder="1" applyProtection="1">
      <protection locked="0"/>
    </xf>
    <xf numFmtId="0" fontId="31" fillId="0" borderId="6" xfId="4" applyFont="1" applyBorder="1" applyAlignment="1" applyProtection="1">
      <alignment horizontal="right"/>
      <protection hidden="1"/>
    </xf>
    <xf numFmtId="0" fontId="31" fillId="0" borderId="5" xfId="4" applyFont="1" applyBorder="1" applyProtection="1">
      <protection hidden="1"/>
    </xf>
    <xf numFmtId="0" fontId="31" fillId="0" borderId="6" xfId="4" applyFont="1" applyBorder="1" applyProtection="1">
      <protection hidden="1"/>
    </xf>
    <xf numFmtId="0" fontId="31" fillId="0" borderId="20" xfId="4" applyFont="1" applyBorder="1" applyProtection="1">
      <protection hidden="1"/>
    </xf>
    <xf numFmtId="165" fontId="31" fillId="0" borderId="4" xfId="2" applyNumberFormat="1" applyFont="1" applyFill="1" applyBorder="1" applyProtection="1">
      <protection locked="0"/>
    </xf>
    <xf numFmtId="9" fontId="47" fillId="0" borderId="4" xfId="3" applyFont="1" applyFill="1" applyBorder="1" applyProtection="1">
      <protection locked="0"/>
    </xf>
    <xf numFmtId="9" fontId="31" fillId="10" borderId="4" xfId="3" applyFont="1" applyFill="1" applyBorder="1" applyProtection="1">
      <protection locked="0"/>
    </xf>
    <xf numFmtId="0" fontId="31" fillId="0" borderId="0" xfId="5" applyFont="1" applyAlignment="1">
      <alignment vertical="top" wrapText="1"/>
    </xf>
    <xf numFmtId="168" fontId="48" fillId="9" borderId="4" xfId="2" applyNumberFormat="1" applyFont="1" applyFill="1" applyBorder="1" applyProtection="1">
      <protection hidden="1"/>
    </xf>
    <xf numFmtId="0" fontId="44" fillId="0" borderId="0" xfId="4" applyFont="1" applyProtection="1">
      <protection hidden="1"/>
    </xf>
    <xf numFmtId="3" fontId="31" fillId="0" borderId="4" xfId="4" applyNumberFormat="1" applyFont="1" applyBorder="1" applyProtection="1">
      <protection hidden="1"/>
    </xf>
    <xf numFmtId="3" fontId="31" fillId="0" borderId="4" xfId="4" applyNumberFormat="1" applyFont="1" applyBorder="1" applyAlignment="1" applyProtection="1">
      <alignment horizontal="right"/>
      <protection hidden="1"/>
    </xf>
    <xf numFmtId="0" fontId="47" fillId="0" borderId="4" xfId="4" applyFont="1" applyBorder="1" applyProtection="1">
      <protection hidden="1"/>
    </xf>
    <xf numFmtId="0" fontId="31" fillId="0" borderId="4" xfId="4" applyFont="1" applyBorder="1" applyAlignment="1" applyProtection="1">
      <alignment horizontal="center"/>
      <protection hidden="1"/>
    </xf>
    <xf numFmtId="166" fontId="31" fillId="10" borderId="4" xfId="4" applyNumberFormat="1" applyFont="1" applyFill="1" applyBorder="1" applyAlignment="1" applyProtection="1">
      <alignment horizontal="right"/>
      <protection locked="0"/>
    </xf>
    <xf numFmtId="1" fontId="31" fillId="10" borderId="4" xfId="4" applyNumberFormat="1" applyFont="1" applyFill="1" applyBorder="1" applyProtection="1">
      <protection locked="0"/>
    </xf>
    <xf numFmtId="0" fontId="31" fillId="0" borderId="4" xfId="4" applyFont="1" applyBorder="1" applyAlignment="1" applyProtection="1">
      <alignment horizontal="right"/>
      <protection hidden="1"/>
    </xf>
    <xf numFmtId="0" fontId="46" fillId="9" borderId="38" xfId="4" applyFont="1" applyFill="1" applyBorder="1" applyProtection="1">
      <protection hidden="1"/>
    </xf>
    <xf numFmtId="0" fontId="49" fillId="0" borderId="0" xfId="4" applyFont="1" applyProtection="1">
      <protection hidden="1"/>
    </xf>
    <xf numFmtId="0" fontId="50" fillId="0" borderId="0" xfId="4" applyFont="1" applyProtection="1">
      <protection hidden="1"/>
    </xf>
    <xf numFmtId="0" fontId="11" fillId="6" borderId="0" xfId="1" applyFont="1" applyFill="1" applyBorder="1" applyAlignment="1" applyProtection="1">
      <alignment horizontal="center" vertical="center"/>
      <protection hidden="1"/>
    </xf>
    <xf numFmtId="0" fontId="10" fillId="9" borderId="7" xfId="1" applyFont="1" applyFill="1" applyBorder="1" applyProtection="1">
      <protection hidden="1"/>
    </xf>
    <xf numFmtId="0" fontId="8" fillId="9" borderId="8" xfId="1" applyFont="1" applyFill="1" applyBorder="1" applyProtection="1">
      <protection hidden="1"/>
    </xf>
    <xf numFmtId="0" fontId="11" fillId="9" borderId="14" xfId="1" applyFont="1" applyFill="1" applyBorder="1" applyAlignment="1" applyProtection="1">
      <alignment horizontal="right"/>
      <protection hidden="1"/>
    </xf>
    <xf numFmtId="0" fontId="12" fillId="9" borderId="10" xfId="1" applyFont="1" applyFill="1" applyBorder="1" applyProtection="1">
      <protection hidden="1"/>
    </xf>
    <xf numFmtId="0" fontId="12" fillId="9" borderId="0" xfId="1" applyFont="1" applyFill="1" applyBorder="1" applyAlignment="1" applyProtection="1">
      <alignment horizontal="right"/>
      <protection hidden="1"/>
    </xf>
    <xf numFmtId="0" fontId="8" fillId="9" borderId="0" xfId="1" applyFont="1" applyFill="1" applyBorder="1" applyProtection="1">
      <protection hidden="1"/>
    </xf>
    <xf numFmtId="0" fontId="11" fillId="9" borderId="9" xfId="1" applyFont="1" applyFill="1" applyBorder="1" applyAlignment="1" applyProtection="1">
      <alignment horizontal="right"/>
      <protection hidden="1"/>
    </xf>
    <xf numFmtId="0" fontId="13" fillId="9" borderId="0" xfId="1" applyFont="1" applyFill="1" applyBorder="1" applyAlignment="1" applyProtection="1">
      <alignment horizontal="left" wrapText="1"/>
      <protection hidden="1"/>
    </xf>
    <xf numFmtId="0" fontId="8" fillId="9" borderId="9" xfId="1" applyFont="1" applyFill="1" applyBorder="1" applyProtection="1">
      <protection hidden="1"/>
    </xf>
    <xf numFmtId="0" fontId="13" fillId="9" borderId="10" xfId="1" applyFont="1" applyFill="1" applyBorder="1" applyAlignment="1" applyProtection="1">
      <alignment horizontal="center" wrapText="1"/>
      <protection hidden="1"/>
    </xf>
    <xf numFmtId="0" fontId="13" fillId="9" borderId="0" xfId="1" applyFont="1" applyFill="1" applyBorder="1" applyAlignment="1" applyProtection="1">
      <alignment horizontal="center" wrapText="1"/>
      <protection hidden="1"/>
    </xf>
    <xf numFmtId="0" fontId="11" fillId="9" borderId="0" xfId="1" applyFont="1" applyFill="1" applyBorder="1" applyAlignment="1" applyProtection="1">
      <alignment horizontal="center" vertical="center"/>
      <protection hidden="1"/>
    </xf>
    <xf numFmtId="0" fontId="11" fillId="9" borderId="9" xfId="1" quotePrefix="1" applyFont="1" applyFill="1" applyBorder="1" applyProtection="1">
      <protection hidden="1"/>
    </xf>
    <xf numFmtId="0" fontId="16" fillId="9" borderId="10" xfId="1" applyFont="1" applyFill="1" applyBorder="1" applyAlignment="1" applyProtection="1">
      <protection hidden="1"/>
    </xf>
    <xf numFmtId="0" fontId="12" fillId="9" borderId="0" xfId="1" applyFont="1" applyFill="1" applyBorder="1" applyAlignment="1" applyProtection="1">
      <alignment horizontal="center" vertical="center"/>
      <protection hidden="1"/>
    </xf>
    <xf numFmtId="0" fontId="18" fillId="9" borderId="11" xfId="1" applyFont="1" applyFill="1" applyBorder="1" applyProtection="1">
      <protection hidden="1"/>
    </xf>
    <xf numFmtId="0" fontId="9" fillId="9" borderId="12" xfId="1" applyFont="1" applyFill="1" applyBorder="1" applyProtection="1">
      <protection hidden="1"/>
    </xf>
    <xf numFmtId="0" fontId="12" fillId="9" borderId="12" xfId="1" applyFont="1" applyFill="1" applyBorder="1" applyProtection="1">
      <protection hidden="1"/>
    </xf>
    <xf numFmtId="0" fontId="12" fillId="9" borderId="12" xfId="1" applyFont="1" applyFill="1" applyBorder="1" applyAlignment="1" applyProtection="1">
      <alignment horizontal="center" wrapText="1"/>
      <protection hidden="1"/>
    </xf>
    <xf numFmtId="0" fontId="9" fillId="9" borderId="13" xfId="1" applyFont="1" applyFill="1" applyBorder="1" applyProtection="1">
      <protection hidden="1"/>
    </xf>
    <xf numFmtId="0" fontId="31" fillId="7" borderId="0" xfId="5" applyFont="1" applyFill="1" applyBorder="1" applyAlignment="1">
      <alignment horizontal="right"/>
    </xf>
    <xf numFmtId="9" fontId="31" fillId="7" borderId="0" xfId="3" applyFont="1" applyFill="1" applyBorder="1"/>
    <xf numFmtId="169" fontId="54" fillId="9" borderId="0" xfId="1" applyNumberFormat="1" applyFont="1" applyFill="1" applyBorder="1" applyAlignment="1" applyProtection="1">
      <alignment horizontal="right"/>
      <protection hidden="1"/>
    </xf>
    <xf numFmtId="0" fontId="40" fillId="0" borderId="0" xfId="5" applyFont="1" applyAlignment="1" applyProtection="1">
      <alignment horizontal="left" vertical="top" wrapText="1"/>
      <protection hidden="1"/>
    </xf>
    <xf numFmtId="0" fontId="31" fillId="0" borderId="0" xfId="5" applyFont="1" applyAlignment="1">
      <alignment horizontal="left" vertical="top" wrapText="1"/>
    </xf>
    <xf numFmtId="0" fontId="13" fillId="9" borderId="10" xfId="1" applyFont="1" applyFill="1" applyBorder="1" applyAlignment="1" applyProtection="1">
      <alignment horizontal="left" wrapText="1"/>
      <protection hidden="1"/>
    </xf>
    <xf numFmtId="0" fontId="13" fillId="9" borderId="0" xfId="1" applyFont="1" applyFill="1" applyBorder="1" applyAlignment="1" applyProtection="1">
      <alignment horizontal="left" wrapText="1"/>
      <protection hidden="1"/>
    </xf>
    <xf numFmtId="49" fontId="28" fillId="0" borderId="10" xfId="1" applyNumberFormat="1" applyFont="1" applyBorder="1" applyAlignment="1" applyProtection="1">
      <alignment horizontal="left" wrapText="1" indent="3"/>
      <protection hidden="1"/>
    </xf>
    <xf numFmtId="0" fontId="9" fillId="0" borderId="0" xfId="1" applyFont="1" applyAlignment="1" applyProtection="1">
      <alignment horizontal="left" wrapText="1" indent="3"/>
      <protection hidden="1"/>
    </xf>
    <xf numFmtId="0" fontId="9" fillId="0" borderId="0" xfId="1" applyFont="1" applyAlignment="1" applyProtection="1">
      <alignment horizontal="left" indent="3"/>
      <protection hidden="1"/>
    </xf>
    <xf numFmtId="0" fontId="28" fillId="0" borderId="10" xfId="1" applyNumberFormat="1" applyFont="1" applyBorder="1" applyAlignment="1" applyProtection="1">
      <alignment horizontal="left" wrapText="1" indent="3"/>
      <protection hidden="1"/>
    </xf>
    <xf numFmtId="0" fontId="9" fillId="0" borderId="0" xfId="1" applyNumberFormat="1" applyFont="1" applyAlignment="1" applyProtection="1">
      <alignment horizontal="left" wrapText="1" indent="3"/>
      <protection hidden="1"/>
    </xf>
    <xf numFmtId="0" fontId="12" fillId="6" borderId="0" xfId="1" applyFont="1" applyFill="1" applyBorder="1" applyAlignment="1" applyProtection="1">
      <alignment horizontal="left" vertical="center"/>
      <protection locked="0" hidden="1"/>
    </xf>
    <xf numFmtId="0" fontId="17" fillId="6" borderId="5" xfId="1" applyNumberFormat="1" applyFont="1" applyFill="1" applyBorder="1" applyAlignment="1" applyProtection="1">
      <alignment horizontal="left"/>
      <protection locked="0"/>
    </xf>
    <xf numFmtId="0" fontId="17" fillId="6" borderId="6" xfId="1" applyNumberFormat="1" applyFont="1" applyFill="1" applyBorder="1" applyAlignment="1" applyProtection="1">
      <alignment horizontal="left"/>
      <protection locked="0"/>
    </xf>
    <xf numFmtId="0" fontId="51" fillId="9" borderId="10" xfId="1" applyFont="1" applyFill="1" applyBorder="1" applyAlignment="1" applyProtection="1">
      <alignment horizontal="left" wrapText="1"/>
      <protection hidden="1"/>
    </xf>
    <xf numFmtId="0" fontId="51" fillId="9" borderId="0" xfId="1" applyFont="1" applyFill="1" applyBorder="1" applyAlignment="1" applyProtection="1">
      <alignment horizontal="left" wrapText="1"/>
      <protection hidden="1"/>
    </xf>
  </cellXfs>
  <cellStyles count="6">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4" xr:uid="{00000000-0005-0000-0000-000001000000}"/>
    <cellStyle name="Komma" xfId="2" builtinId="3"/>
    <cellStyle name="Procent" xfId="3" builtinId="5"/>
    <cellStyle name="Standaard" xfId="0" builtinId="0"/>
    <cellStyle name="Standaard 2" xfId="5" xr:uid="{00000000-0005-0000-0000-000005000000}"/>
  </cellStyles>
  <dxfs count="4">
    <dxf>
      <font>
        <b/>
        <i/>
        <condense val="0"/>
        <extend val="0"/>
        <color indexed="10"/>
      </font>
    </dxf>
    <dxf>
      <fill>
        <patternFill>
          <bgColor theme="0"/>
        </patternFill>
      </fill>
    </dxf>
    <dxf>
      <fill>
        <patternFill>
          <bgColor indexed="10"/>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C06B-4D35-9A3B-533266DBB973}"/>
            </c:ext>
          </c:extLst>
        </c:ser>
        <c:dLbls>
          <c:showLegendKey val="0"/>
          <c:showVal val="0"/>
          <c:showCatName val="0"/>
          <c:showSerName val="0"/>
          <c:showPercent val="0"/>
          <c:showBubbleSize val="0"/>
        </c:dLbls>
        <c:axId val="420715776"/>
        <c:axId val="420714600"/>
      </c:areaChart>
      <c:catAx>
        <c:axId val="42071577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420714600"/>
        <c:crosses val="autoZero"/>
        <c:auto val="1"/>
        <c:lblAlgn val="ctr"/>
        <c:lblOffset val="100"/>
        <c:tickLblSkip val="1"/>
        <c:tickMarkSkip val="1"/>
        <c:noMultiLvlLbl val="0"/>
      </c:catAx>
      <c:valAx>
        <c:axId val="4207146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07157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A22D-4D90-8A57-53ADB17A8019}"/>
            </c:ext>
          </c:extLst>
        </c:ser>
        <c:dLbls>
          <c:showLegendKey val="0"/>
          <c:showVal val="0"/>
          <c:showCatName val="0"/>
          <c:showSerName val="0"/>
          <c:showPercent val="0"/>
          <c:showBubbleSize val="0"/>
        </c:dLbls>
        <c:axId val="423903272"/>
        <c:axId val="423903664"/>
      </c:areaChart>
      <c:catAx>
        <c:axId val="42390327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423903664"/>
        <c:crosses val="autoZero"/>
        <c:auto val="1"/>
        <c:lblAlgn val="ctr"/>
        <c:lblOffset val="100"/>
        <c:tickLblSkip val="1"/>
        <c:tickMarkSkip val="1"/>
        <c:noMultiLvlLbl val="0"/>
      </c:catAx>
      <c:valAx>
        <c:axId val="42390366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390327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21F0-474D-9AAE-0877BE0F9953}"/>
            </c:ext>
          </c:extLst>
        </c:ser>
        <c:dLbls>
          <c:showLegendKey val="0"/>
          <c:showVal val="0"/>
          <c:showCatName val="0"/>
          <c:showSerName val="0"/>
          <c:showPercent val="0"/>
          <c:showBubbleSize val="0"/>
        </c:dLbls>
        <c:axId val="252477296"/>
        <c:axId val="159270360"/>
      </c:areaChart>
      <c:catAx>
        <c:axId val="25247729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59270360"/>
        <c:crosses val="autoZero"/>
        <c:auto val="1"/>
        <c:lblAlgn val="ctr"/>
        <c:lblOffset val="100"/>
        <c:tickLblSkip val="1"/>
        <c:tickMarkSkip val="1"/>
        <c:noMultiLvlLbl val="0"/>
      </c:catAx>
      <c:valAx>
        <c:axId val="159270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524772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98AD-4266-95AF-C8FCA94771DB}"/>
            </c:ext>
          </c:extLst>
        </c:ser>
        <c:dLbls>
          <c:showLegendKey val="0"/>
          <c:showVal val="0"/>
          <c:showCatName val="0"/>
          <c:showSerName val="0"/>
          <c:showPercent val="0"/>
          <c:showBubbleSize val="0"/>
        </c:dLbls>
        <c:axId val="159269576"/>
        <c:axId val="159269184"/>
      </c:areaChart>
      <c:catAx>
        <c:axId val="15926957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59269184"/>
        <c:crosses val="autoZero"/>
        <c:auto val="1"/>
        <c:lblAlgn val="ctr"/>
        <c:lblOffset val="100"/>
        <c:tickLblSkip val="1"/>
        <c:tickMarkSkip val="1"/>
        <c:noMultiLvlLbl val="0"/>
      </c:catAx>
      <c:valAx>
        <c:axId val="1592691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592695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24</xdr:row>
          <xdr:rowOff>57150</xdr:rowOff>
        </xdr:from>
        <xdr:to>
          <xdr:col>8</xdr:col>
          <xdr:colOff>190500</xdr:colOff>
          <xdr:row>26</xdr:row>
          <xdr:rowOff>180975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28</xdr:row>
      <xdr:rowOff>0</xdr:rowOff>
    </xdr:from>
    <xdr:to>
      <xdr:col>11</xdr:col>
      <xdr:colOff>142875</xdr:colOff>
      <xdr:row>48</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61</xdr:row>
          <xdr:rowOff>76200</xdr:rowOff>
        </xdr:from>
        <xdr:to>
          <xdr:col>7</xdr:col>
          <xdr:colOff>561975</xdr:colOff>
          <xdr:row>63</xdr:row>
          <xdr:rowOff>171450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65</xdr:row>
      <xdr:rowOff>0</xdr:rowOff>
    </xdr:from>
    <xdr:to>
      <xdr:col>11</xdr:col>
      <xdr:colOff>66675</xdr:colOff>
      <xdr:row>85</xdr:row>
      <xdr:rowOff>47625</xdr:rowOff>
    </xdr:to>
    <xdr:graphicFrame macro="">
      <xdr:nvGraphicFramePr>
        <xdr:cNvPr id="8" name="Grafiek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289673</xdr:colOff>
      <xdr:row>0</xdr:row>
      <xdr:rowOff>95250</xdr:rowOff>
    </xdr:from>
    <xdr:to>
      <xdr:col>16</xdr:col>
      <xdr:colOff>433020</xdr:colOff>
      <xdr:row>5</xdr:row>
      <xdr:rowOff>142875</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85998" y="95250"/>
          <a:ext cx="752947"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175846</xdr:colOff>
      <xdr:row>0</xdr:row>
      <xdr:rowOff>95250</xdr:rowOff>
    </xdr:from>
    <xdr:to>
      <xdr:col>9</xdr:col>
      <xdr:colOff>754672</xdr:colOff>
      <xdr:row>6</xdr:row>
      <xdr:rowOff>93883</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7538" y="95250"/>
          <a:ext cx="827941" cy="1141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30</xdr:row>
      <xdr:rowOff>76200</xdr:rowOff>
    </xdr:from>
    <xdr:to>
      <xdr:col>11</xdr:col>
      <xdr:colOff>542925</xdr:colOff>
      <xdr:row>54</xdr:row>
      <xdr:rowOff>47625</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69</xdr:row>
      <xdr:rowOff>114300</xdr:rowOff>
    </xdr:from>
    <xdr:to>
      <xdr:col>11</xdr:col>
      <xdr:colOff>552450</xdr:colOff>
      <xdr:row>93</xdr:row>
      <xdr:rowOff>85725</xdr:rowOff>
    </xdr:to>
    <xdr:graphicFrame macro="">
      <xdr:nvGraphicFramePr>
        <xdr:cNvPr id="4" name="Grafiek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tabSelected="1" zoomScaleNormal="100" workbookViewId="0">
      <selection activeCell="B13" sqref="B13:Q13"/>
    </sheetView>
  </sheetViews>
  <sheetFormatPr defaultColWidth="0" defaultRowHeight="15" customHeight="1" zeroHeight="1" x14ac:dyDescent="0.2"/>
  <cols>
    <col min="1" max="1" width="3.7109375" style="169" customWidth="1"/>
    <col min="2" max="2" width="16.7109375" style="169" customWidth="1"/>
    <col min="3" max="3" width="6.5703125" style="169" bestFit="1" customWidth="1"/>
    <col min="4" max="4" width="5.5703125" style="169" customWidth="1"/>
    <col min="5" max="5" width="6.42578125" style="169" bestFit="1" customWidth="1"/>
    <col min="6" max="17" width="9.140625" style="169" customWidth="1"/>
    <col min="18" max="18" width="3.7109375" style="169" customWidth="1"/>
    <col min="19" max="16384" width="9.140625" style="169" hidden="1"/>
  </cols>
  <sheetData>
    <row r="1" spans="2:17" ht="15" customHeight="1" thickBot="1" x14ac:dyDescent="0.25"/>
    <row r="2" spans="2:17" ht="15" customHeight="1" x14ac:dyDescent="0.2">
      <c r="B2" s="170"/>
      <c r="C2" s="171"/>
      <c r="D2" s="171"/>
      <c r="E2" s="171"/>
      <c r="F2" s="171"/>
      <c r="G2" s="171"/>
      <c r="H2" s="171"/>
      <c r="I2" s="171"/>
      <c r="J2" s="171"/>
      <c r="K2" s="171"/>
      <c r="L2" s="171"/>
      <c r="M2" s="171"/>
      <c r="N2" s="171"/>
      <c r="O2" s="171"/>
      <c r="P2" s="171"/>
      <c r="Q2" s="172"/>
    </row>
    <row r="3" spans="2:17" s="176" customFormat="1" ht="15" customHeight="1" x14ac:dyDescent="0.25">
      <c r="B3" s="173" t="s">
        <v>137</v>
      </c>
      <c r="C3" s="174"/>
      <c r="D3" s="174"/>
      <c r="E3" s="174"/>
      <c r="F3" s="174"/>
      <c r="G3" s="174"/>
      <c r="H3" s="174"/>
      <c r="I3" s="174"/>
      <c r="J3" s="174"/>
      <c r="K3" s="174"/>
      <c r="L3" s="174"/>
      <c r="M3" s="174"/>
      <c r="N3" s="174"/>
      <c r="O3" s="174"/>
      <c r="P3" s="174"/>
      <c r="Q3" s="175"/>
    </row>
    <row r="4" spans="2:17" ht="15" customHeight="1" x14ac:dyDescent="0.2">
      <c r="B4" s="177"/>
      <c r="C4" s="178"/>
      <c r="D4" s="178"/>
      <c r="E4" s="179"/>
      <c r="F4" s="179"/>
      <c r="G4" s="179"/>
      <c r="H4" s="179"/>
      <c r="I4" s="179"/>
      <c r="J4" s="179"/>
      <c r="K4" s="179"/>
      <c r="L4" s="179"/>
      <c r="M4" s="179"/>
      <c r="N4" s="179"/>
      <c r="O4" s="179"/>
      <c r="P4" s="179"/>
      <c r="Q4" s="180"/>
    </row>
    <row r="5" spans="2:17" s="176" customFormat="1" ht="18" x14ac:dyDescent="0.25">
      <c r="B5" s="181" t="s">
        <v>74</v>
      </c>
      <c r="C5" s="182"/>
      <c r="D5" s="182"/>
      <c r="E5" s="183"/>
      <c r="F5" s="182"/>
      <c r="G5" s="182"/>
      <c r="H5" s="182"/>
      <c r="I5" s="182"/>
      <c r="J5" s="182"/>
      <c r="K5" s="182"/>
      <c r="L5" s="182"/>
      <c r="M5" s="182"/>
      <c r="N5" s="182"/>
      <c r="O5" s="182"/>
      <c r="P5" s="184"/>
      <c r="Q5" s="175"/>
    </row>
    <row r="6" spans="2:17" ht="15" customHeight="1" thickBot="1" x14ac:dyDescent="0.25">
      <c r="B6" s="185"/>
      <c r="C6" s="186"/>
      <c r="D6" s="186"/>
      <c r="E6" s="187"/>
      <c r="F6" s="186"/>
      <c r="G6" s="186"/>
      <c r="H6" s="186"/>
      <c r="I6" s="186"/>
      <c r="J6" s="186"/>
      <c r="K6" s="186"/>
      <c r="L6" s="186"/>
      <c r="M6" s="186"/>
      <c r="N6" s="186"/>
      <c r="O6" s="186"/>
      <c r="P6" s="188"/>
      <c r="Q6" s="189"/>
    </row>
    <row r="7" spans="2:17" ht="15" customHeight="1" x14ac:dyDescent="0.2"/>
    <row r="8" spans="2:17" ht="15" customHeight="1" x14ac:dyDescent="0.2">
      <c r="B8" s="190" t="s">
        <v>74</v>
      </c>
      <c r="C8" s="191"/>
      <c r="D8" s="191"/>
      <c r="E8" s="191"/>
      <c r="F8" s="191"/>
      <c r="G8" s="191"/>
      <c r="H8" s="191"/>
      <c r="I8" s="191"/>
      <c r="J8" s="191"/>
      <c r="K8" s="191"/>
      <c r="L8" s="191"/>
      <c r="M8" s="191"/>
      <c r="N8" s="191"/>
      <c r="O8" s="191"/>
      <c r="P8" s="191"/>
      <c r="Q8" s="191"/>
    </row>
    <row r="9" spans="2:17" ht="31.5" customHeight="1" x14ac:dyDescent="0.2">
      <c r="B9" s="261" t="s">
        <v>101</v>
      </c>
      <c r="C9" s="261"/>
      <c r="D9" s="261"/>
      <c r="E9" s="261"/>
      <c r="F9" s="261"/>
      <c r="G9" s="261"/>
      <c r="H9" s="261"/>
      <c r="I9" s="261"/>
      <c r="J9" s="261"/>
      <c r="K9" s="261"/>
      <c r="L9" s="261"/>
      <c r="M9" s="261"/>
      <c r="N9" s="261"/>
      <c r="O9" s="261"/>
      <c r="P9" s="261"/>
      <c r="Q9" s="261"/>
    </row>
    <row r="10" spans="2:17" ht="15" customHeight="1" x14ac:dyDescent="0.2">
      <c r="B10" s="192" t="s">
        <v>75</v>
      </c>
      <c r="C10" s="191"/>
      <c r="D10" s="191"/>
      <c r="E10" s="191"/>
      <c r="F10" s="191"/>
      <c r="G10" s="191"/>
      <c r="H10" s="191"/>
      <c r="I10" s="191"/>
      <c r="J10" s="191"/>
      <c r="K10" s="191"/>
      <c r="L10" s="191"/>
      <c r="M10" s="191"/>
      <c r="N10" s="191"/>
      <c r="O10" s="191"/>
      <c r="P10" s="191"/>
      <c r="Q10" s="191"/>
    </row>
    <row r="11" spans="2:17" ht="15" customHeight="1" x14ac:dyDescent="0.2">
      <c r="B11" s="193" t="s">
        <v>76</v>
      </c>
      <c r="C11" s="191"/>
      <c r="D11" s="191"/>
      <c r="E11" s="191"/>
      <c r="F11" s="191"/>
      <c r="G11" s="191"/>
      <c r="H11" s="191"/>
      <c r="I11" s="191"/>
      <c r="J11" s="191"/>
      <c r="K11" s="191"/>
      <c r="L11" s="191"/>
      <c r="M11" s="191"/>
      <c r="N11" s="191"/>
      <c r="O11" s="191"/>
      <c r="P11" s="191"/>
      <c r="Q11" s="191"/>
    </row>
    <row r="12" spans="2:17" ht="15" customHeight="1" x14ac:dyDescent="0.2"/>
    <row r="13" spans="2:17" ht="72" customHeight="1" x14ac:dyDescent="0.2">
      <c r="B13" s="262"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boekjaar "&amp;HULP!D18&amp;" nog niet beschikbaar is, nog niet gepubliceerd en/of gedeponeerd bij Kamer van Koophandel, kan volstaan worden met minimaal het boekjaar "&amp;HULP!D18-1&amp;" als meest recent. Ondernemingen die in hun jaarrekening een gebroken boekjaar hanteren moeten in deze situatie het boekjaar "&amp;HULP!D18&amp;"/"&amp;HULP!D18-1&amp;"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boekjaar 2017 nog niet beschikbaar is, nog niet gepubliceerd en/of gedeponeerd bij Kamer van Koophandel, kan volstaan worden met minimaal het boekjaar 2016 als meest recent. Ondernemingen die in hun jaarrekening een gebroken boekjaar hanteren moeten in deze situatie het boekjaar 2017/2016 als het meest recent afgesloten boekjaar beschouwen.</v>
      </c>
      <c r="C13" s="262"/>
      <c r="D13" s="262"/>
      <c r="E13" s="262"/>
      <c r="F13" s="262"/>
      <c r="G13" s="262"/>
      <c r="H13" s="262"/>
      <c r="I13" s="262"/>
      <c r="J13" s="262"/>
      <c r="K13" s="262"/>
      <c r="L13" s="262"/>
      <c r="M13" s="262"/>
      <c r="N13" s="262"/>
      <c r="O13" s="262"/>
      <c r="P13" s="262"/>
      <c r="Q13" s="262"/>
    </row>
    <row r="14" spans="2:17" ht="15" customHeight="1" x14ac:dyDescent="0.2">
      <c r="B14" s="194"/>
      <c r="C14" s="194"/>
      <c r="D14" s="194"/>
      <c r="E14" s="194"/>
      <c r="F14" s="194"/>
      <c r="G14" s="194"/>
      <c r="H14" s="194"/>
      <c r="I14" s="194"/>
      <c r="J14" s="194"/>
      <c r="K14" s="194"/>
      <c r="L14" s="194"/>
      <c r="M14" s="194"/>
      <c r="N14" s="194"/>
      <c r="O14" s="194"/>
      <c r="P14" s="194"/>
      <c r="Q14" s="194"/>
    </row>
    <row r="15" spans="2:17" ht="15" customHeight="1" x14ac:dyDescent="0.25">
      <c r="B15" s="195" t="s">
        <v>77</v>
      </c>
      <c r="C15" s="194"/>
      <c r="D15" s="194"/>
      <c r="E15" s="194"/>
      <c r="F15" s="194"/>
      <c r="G15" s="194"/>
      <c r="H15" s="194"/>
      <c r="I15" s="194"/>
      <c r="J15" s="194"/>
      <c r="K15" s="194"/>
      <c r="L15" s="194"/>
      <c r="M15" s="194"/>
      <c r="N15" s="194"/>
      <c r="O15" s="194"/>
      <c r="P15" s="194"/>
      <c r="Q15" s="194"/>
    </row>
    <row r="16" spans="2:17" ht="15" customHeight="1" x14ac:dyDescent="0.2">
      <c r="B16" s="192" t="s">
        <v>78</v>
      </c>
      <c r="C16" s="194"/>
      <c r="D16" s="194"/>
      <c r="E16" s="194"/>
      <c r="F16" s="194"/>
      <c r="G16" s="194"/>
      <c r="H16" s="194"/>
      <c r="I16" s="194"/>
      <c r="J16" s="194"/>
      <c r="K16" s="194"/>
      <c r="L16" s="194"/>
      <c r="M16" s="194"/>
      <c r="N16" s="194"/>
      <c r="O16" s="194"/>
      <c r="P16" s="194"/>
      <c r="Q16" s="194"/>
    </row>
    <row r="17" spans="2:17" ht="15" customHeight="1" x14ac:dyDescent="0.2">
      <c r="B17" s="194"/>
      <c r="C17" s="194"/>
      <c r="D17" s="194"/>
      <c r="E17" s="194"/>
      <c r="F17" s="194"/>
      <c r="G17" s="194"/>
      <c r="H17" s="194"/>
      <c r="I17" s="194"/>
      <c r="J17" s="194"/>
      <c r="K17" s="194"/>
      <c r="L17" s="194"/>
      <c r="M17" s="194"/>
      <c r="N17" s="194"/>
      <c r="O17" s="194"/>
      <c r="P17" s="194"/>
      <c r="Q17" s="194"/>
    </row>
    <row r="18" spans="2:17" ht="15" customHeight="1" x14ac:dyDescent="0.3">
      <c r="B18" s="192" t="s">
        <v>79</v>
      </c>
      <c r="C18" s="196">
        <f>+HULP!D15</f>
        <v>0.2</v>
      </c>
      <c r="D18" s="193" t="s">
        <v>80</v>
      </c>
    </row>
    <row r="19" spans="2:17" ht="15" customHeight="1" x14ac:dyDescent="0.3">
      <c r="B19" s="192" t="s">
        <v>81</v>
      </c>
      <c r="C19" s="196">
        <f>+HULP!E15</f>
        <v>0.5</v>
      </c>
      <c r="D19" s="193" t="s">
        <v>80</v>
      </c>
    </row>
    <row r="20" spans="2:17" ht="15" customHeight="1" x14ac:dyDescent="0.3">
      <c r="B20" s="197" t="s">
        <v>82</v>
      </c>
      <c r="D20" s="192" t="s">
        <v>83</v>
      </c>
    </row>
    <row r="21" spans="2:17" ht="15" customHeight="1" x14ac:dyDescent="0.2">
      <c r="B21" s="192"/>
    </row>
    <row r="22" spans="2:17" ht="15" customHeight="1" x14ac:dyDescent="0.2">
      <c r="B22" s="192" t="s">
        <v>84</v>
      </c>
    </row>
    <row r="23" spans="2:17" ht="15" customHeight="1" x14ac:dyDescent="0.2">
      <c r="B23" s="192" t="s">
        <v>85</v>
      </c>
      <c r="C23" s="196">
        <f>+HULP!D15</f>
        <v>0.2</v>
      </c>
      <c r="D23" s="193" t="s">
        <v>86</v>
      </c>
    </row>
    <row r="24" spans="2:17" ht="15" customHeight="1" x14ac:dyDescent="0.2">
      <c r="B24" s="192" t="str">
        <f>"● Solvabiliteit &gt; = "</f>
        <v xml:space="preserve">● Solvabiliteit &gt; = </v>
      </c>
      <c r="C24" s="196">
        <f>+HULP!D15</f>
        <v>0.2</v>
      </c>
      <c r="D24" s="192" t="str">
        <f>" en &lt; "</f>
        <v xml:space="preserve"> en &lt; </v>
      </c>
      <c r="E24" s="196">
        <f>+HULP!E15</f>
        <v>0.5</v>
      </c>
      <c r="F24" s="192"/>
    </row>
    <row r="25" spans="2:17" ht="15" customHeight="1" x14ac:dyDescent="0.2"/>
    <row r="26" spans="2:17" ht="15" customHeight="1" x14ac:dyDescent="0.2"/>
    <row r="27" spans="2:17" ht="15" customHeight="1" x14ac:dyDescent="0.2"/>
    <row r="28" spans="2:17" ht="15" customHeight="1" x14ac:dyDescent="0.2">
      <c r="B28" s="192" t="s">
        <v>87</v>
      </c>
      <c r="C28" s="196">
        <f>+HULP!E15</f>
        <v>0.5</v>
      </c>
      <c r="D28" s="192" t="s">
        <v>88</v>
      </c>
    </row>
    <row r="29" spans="2:17" ht="15" customHeight="1" x14ac:dyDescent="0.2"/>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4" ht="15" customHeight="1" x14ac:dyDescent="0.2">
      <c r="B49" s="198" t="s">
        <v>89</v>
      </c>
    </row>
    <row r="50" spans="2:4" ht="15" customHeight="1" x14ac:dyDescent="0.2"/>
    <row r="51" spans="2:4" ht="18" x14ac:dyDescent="0.25">
      <c r="B51" s="195" t="s">
        <v>91</v>
      </c>
    </row>
    <row r="52" spans="2:4" ht="15" customHeight="1" x14ac:dyDescent="0.2">
      <c r="B52" s="192" t="s">
        <v>92</v>
      </c>
    </row>
    <row r="53" spans="2:4" ht="15" customHeight="1" x14ac:dyDescent="0.2">
      <c r="B53" s="192" t="s">
        <v>93</v>
      </c>
    </row>
    <row r="54" spans="2:4" ht="15" customHeight="1" x14ac:dyDescent="0.2">
      <c r="B54" s="192"/>
    </row>
    <row r="55" spans="2:4" ht="15" customHeight="1" x14ac:dyDescent="0.3">
      <c r="B55" s="192" t="s">
        <v>94</v>
      </c>
      <c r="C55" s="199">
        <f>+HULP!$D$16</f>
        <v>1</v>
      </c>
      <c r="D55" s="193" t="s">
        <v>95</v>
      </c>
    </row>
    <row r="56" spans="2:4" ht="15" customHeight="1" x14ac:dyDescent="0.3">
      <c r="B56" s="192" t="s">
        <v>90</v>
      </c>
      <c r="C56" s="169">
        <f>+HULP!$E$16</f>
        <v>1.5</v>
      </c>
      <c r="D56" s="193" t="s">
        <v>95</v>
      </c>
    </row>
    <row r="57" spans="2:4" ht="15" customHeight="1" x14ac:dyDescent="0.3">
      <c r="B57" s="192" t="s">
        <v>82</v>
      </c>
      <c r="C57" s="192" t="s">
        <v>96</v>
      </c>
    </row>
    <row r="58" spans="2:4" ht="15" customHeight="1" x14ac:dyDescent="0.2">
      <c r="B58" s="192"/>
    </row>
    <row r="59" spans="2:4" ht="15" customHeight="1" x14ac:dyDescent="0.2">
      <c r="B59" s="192" t="s">
        <v>97</v>
      </c>
    </row>
    <row r="60" spans="2:4" ht="15" customHeight="1" x14ac:dyDescent="0.2">
      <c r="B60" s="192" t="s">
        <v>98</v>
      </c>
    </row>
    <row r="61" spans="2:4" ht="15" customHeight="1" x14ac:dyDescent="0.2">
      <c r="B61" s="192" t="s">
        <v>99</v>
      </c>
    </row>
    <row r="62" spans="2:4" ht="15" customHeight="1" x14ac:dyDescent="0.2">
      <c r="B62" s="191"/>
    </row>
    <row r="63" spans="2:4" ht="15" customHeight="1" x14ac:dyDescent="0.2">
      <c r="B63" s="192"/>
    </row>
    <row r="64" spans="2:4" ht="15" customHeight="1" x14ac:dyDescent="0.2">
      <c r="B64" s="192"/>
    </row>
    <row r="65" spans="2:2" ht="15" customHeight="1" x14ac:dyDescent="0.2">
      <c r="B65" s="192" t="s">
        <v>100</v>
      </c>
    </row>
    <row r="66" spans="2:2" ht="15" customHeight="1" x14ac:dyDescent="0.2"/>
    <row r="67" spans="2:2" ht="15" customHeight="1" x14ac:dyDescent="0.2"/>
    <row r="68" spans="2:2" ht="15" customHeight="1" x14ac:dyDescent="0.2"/>
    <row r="69" spans="2:2" ht="15" customHeight="1" x14ac:dyDescent="0.2"/>
    <row r="70" spans="2:2" ht="15" customHeight="1" x14ac:dyDescent="0.2"/>
    <row r="71" spans="2:2" ht="15" customHeight="1" x14ac:dyDescent="0.2"/>
    <row r="72" spans="2:2" ht="15" customHeight="1" x14ac:dyDescent="0.2"/>
    <row r="73" spans="2:2" ht="15" customHeight="1" x14ac:dyDescent="0.2"/>
    <row r="74" spans="2:2" ht="15" customHeight="1" x14ac:dyDescent="0.2"/>
    <row r="75" spans="2:2" ht="15" customHeight="1" x14ac:dyDescent="0.2"/>
    <row r="76" spans="2:2" ht="15" customHeight="1" x14ac:dyDescent="0.2"/>
    <row r="77" spans="2:2" ht="15" customHeight="1" x14ac:dyDescent="0.2"/>
    <row r="78" spans="2:2" ht="15" customHeight="1" x14ac:dyDescent="0.2"/>
    <row r="79" spans="2:2" ht="15" customHeight="1" x14ac:dyDescent="0.2"/>
    <row r="80" spans="2:2" ht="15" customHeight="1" x14ac:dyDescent="0.2"/>
    <row r="81" spans="2:2" ht="15" customHeight="1" x14ac:dyDescent="0.2"/>
    <row r="82" spans="2:2" ht="15" customHeight="1" x14ac:dyDescent="0.2"/>
    <row r="83" spans="2:2" ht="15" customHeight="1" x14ac:dyDescent="0.2"/>
    <row r="84" spans="2:2" ht="15" customHeight="1" x14ac:dyDescent="0.2"/>
    <row r="85" spans="2:2" ht="15" customHeight="1" x14ac:dyDescent="0.2"/>
    <row r="86" spans="2:2" ht="15" customHeight="1" x14ac:dyDescent="0.2">
      <c r="B86" s="200" t="s">
        <v>128</v>
      </c>
    </row>
    <row r="87" spans="2:2" ht="15" customHeight="1" x14ac:dyDescent="0.2"/>
    <row r="88" spans="2:2" ht="15" customHeight="1" x14ac:dyDescent="0.2"/>
    <row r="89" spans="2:2" ht="15" customHeight="1" x14ac:dyDescent="0.2"/>
    <row r="90" spans="2:2" ht="15" customHeight="1" x14ac:dyDescent="0.2"/>
    <row r="91" spans="2:2" ht="15" customHeight="1" x14ac:dyDescent="0.2"/>
    <row r="92" spans="2:2" ht="15" customHeight="1" x14ac:dyDescent="0.2"/>
    <row r="93" spans="2:2" ht="15" customHeight="1" x14ac:dyDescent="0.2"/>
    <row r="94" spans="2:2" ht="15" customHeight="1" x14ac:dyDescent="0.2"/>
    <row r="95" spans="2:2" ht="15" customHeight="1" x14ac:dyDescent="0.2"/>
    <row r="96" spans="2: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sheetData>
  <mergeCells count="2">
    <mergeCell ref="B9:Q9"/>
    <mergeCell ref="B13:Q1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57150</xdr:colOff>
                <xdr:row>24</xdr:row>
                <xdr:rowOff>57150</xdr:rowOff>
              </from>
              <to>
                <xdr:col>8</xdr:col>
                <xdr:colOff>190500</xdr:colOff>
                <xdr:row>26</xdr:row>
                <xdr:rowOff>180975</xdr:rowOff>
              </to>
            </anchor>
          </objectPr>
        </oleObject>
      </mc:Choice>
      <mc:Fallback>
        <oleObject progId="Equation.3" shapeId="2049" r:id="rId4"/>
      </mc:Fallback>
    </mc:AlternateContent>
    <mc:AlternateContent xmlns:mc="http://schemas.openxmlformats.org/markup-compatibility/2006">
      <mc:Choice Requires="x14">
        <oleObject progId="Equation.3" shapeId="2051" r:id="rId6">
          <objectPr defaultSize="0" autoPict="0" r:id="rId7">
            <anchor moveWithCells="1" sizeWithCells="1">
              <from>
                <xdr:col>1</xdr:col>
                <xdr:colOff>66675</xdr:colOff>
                <xdr:row>61</xdr:row>
                <xdr:rowOff>76200</xdr:rowOff>
              </from>
              <to>
                <xdr:col>7</xdr:col>
                <xdr:colOff>561975</xdr:colOff>
                <xdr:row>63</xdr:row>
                <xdr:rowOff>171450</xdr:rowOff>
              </to>
            </anchor>
          </objectPr>
        </oleObject>
      </mc:Choice>
      <mc:Fallback>
        <oleObject progId="Equation.3" shapeId="205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T75"/>
  <sheetViews>
    <sheetView showGridLines="0" showOutlineSymbols="0" zoomScale="130" zoomScaleNormal="130" zoomScaleSheetLayoutView="100" workbookViewId="0">
      <pane ySplit="10" topLeftCell="A11" activePane="bottomLeft" state="frozen"/>
      <selection activeCell="C25" sqref="C25"/>
      <selection pane="bottomLeft" activeCell="K29" sqref="K29"/>
    </sheetView>
  </sheetViews>
  <sheetFormatPr defaultColWidth="0" defaultRowHeight="10.5" x14ac:dyDescent="0.15"/>
  <cols>
    <col min="1" max="1" width="2.5703125" style="13" customWidth="1"/>
    <col min="2" max="2" width="23.140625" style="13" customWidth="1"/>
    <col min="3" max="3" width="21.42578125" style="13" customWidth="1"/>
    <col min="4" max="4" width="11.5703125" style="13" customWidth="1"/>
    <col min="5" max="5" width="12.140625" style="13" customWidth="1"/>
    <col min="6" max="6" width="12.7109375" style="13" customWidth="1"/>
    <col min="7" max="7" width="13.28515625" style="13" customWidth="1"/>
    <col min="8" max="8" width="12" style="13" customWidth="1"/>
    <col min="9" max="9" width="3.7109375" style="13" customWidth="1"/>
    <col min="10" max="10" width="16.140625" style="13" customWidth="1"/>
    <col min="11" max="11" width="3.140625" style="13" customWidth="1"/>
    <col min="12" max="12" width="9.140625" style="13" hidden="1" customWidth="1"/>
    <col min="13" max="13" width="3.7109375" style="13" hidden="1" customWidth="1"/>
    <col min="14" max="14" width="9.140625" style="13" hidden="1" customWidth="1"/>
    <col min="15" max="17" width="11.140625" style="13" hidden="1" customWidth="1"/>
    <col min="18" max="16384" width="9.140625" style="13" hidden="1"/>
  </cols>
  <sheetData>
    <row r="1" spans="1:20" ht="11.25" thickBot="1" x14ac:dyDescent="0.2"/>
    <row r="2" spans="1:20" ht="15" x14ac:dyDescent="0.2">
      <c r="A2" s="14"/>
      <c r="B2" s="238" t="s">
        <v>134</v>
      </c>
      <c r="C2" s="239"/>
      <c r="D2" s="239"/>
      <c r="E2" s="239"/>
      <c r="F2" s="239"/>
      <c r="G2" s="239"/>
      <c r="H2" s="239"/>
      <c r="I2" s="239"/>
      <c r="J2" s="240"/>
      <c r="K2" s="14"/>
      <c r="L2" s="14"/>
      <c r="M2" s="14"/>
      <c r="N2" s="14"/>
      <c r="O2" s="14"/>
    </row>
    <row r="3" spans="1:20" ht="12.75" x14ac:dyDescent="0.2">
      <c r="A3" s="14"/>
      <c r="B3" s="241" t="s">
        <v>69</v>
      </c>
      <c r="C3" s="242" t="s">
        <v>70</v>
      </c>
      <c r="D3" s="243"/>
      <c r="E3" s="243"/>
      <c r="F3" s="243"/>
      <c r="G3" s="243"/>
      <c r="H3" s="243"/>
      <c r="I3" s="243"/>
      <c r="J3" s="244"/>
      <c r="K3" s="14"/>
      <c r="L3" s="14"/>
      <c r="M3" s="14"/>
      <c r="N3" s="14"/>
      <c r="O3" s="14"/>
    </row>
    <row r="4" spans="1:20" ht="12.75" x14ac:dyDescent="0.2">
      <c r="A4" s="14"/>
      <c r="B4" s="241" t="s">
        <v>71</v>
      </c>
      <c r="C4" s="260" t="s">
        <v>133</v>
      </c>
      <c r="D4" s="243"/>
      <c r="E4" s="243"/>
      <c r="F4" s="243"/>
      <c r="G4" s="243"/>
      <c r="H4" s="243"/>
      <c r="I4" s="243"/>
      <c r="J4" s="244"/>
      <c r="K4" s="14"/>
      <c r="L4" s="14"/>
      <c r="M4" s="14"/>
      <c r="N4" s="14"/>
      <c r="O4" s="14"/>
    </row>
    <row r="5" spans="1:20" ht="23.25" customHeight="1" x14ac:dyDescent="0.2">
      <c r="A5" s="14"/>
      <c r="B5" s="263" t="s">
        <v>135</v>
      </c>
      <c r="C5" s="264"/>
      <c r="D5" s="264"/>
      <c r="E5" s="264"/>
      <c r="F5" s="264"/>
      <c r="G5" s="264"/>
      <c r="H5" s="264"/>
      <c r="I5" s="245"/>
      <c r="J5" s="246"/>
      <c r="K5" s="14"/>
      <c r="L5" s="14"/>
      <c r="M5" s="14"/>
      <c r="O5" s="15" t="s">
        <v>54</v>
      </c>
      <c r="P5" s="15" t="s">
        <v>55</v>
      </c>
      <c r="Q5" s="15" t="s">
        <v>53</v>
      </c>
    </row>
    <row r="6" spans="1:20" ht="15" customHeight="1" x14ac:dyDescent="0.2">
      <c r="A6" s="14"/>
      <c r="B6" s="273" t="s">
        <v>136</v>
      </c>
      <c r="C6" s="274"/>
      <c r="D6" s="274"/>
      <c r="E6" s="274"/>
      <c r="F6" s="274"/>
      <c r="G6" s="274"/>
      <c r="H6" s="245"/>
      <c r="I6" s="245"/>
      <c r="J6" s="246"/>
      <c r="K6" s="14"/>
      <c r="L6" s="14"/>
      <c r="M6" s="14"/>
      <c r="O6" s="15"/>
      <c r="P6" s="15"/>
      <c r="Q6" s="15"/>
    </row>
    <row r="7" spans="1:20" ht="12.75" customHeight="1" x14ac:dyDescent="0.2">
      <c r="A7" s="14"/>
      <c r="B7" s="247"/>
      <c r="C7" s="248"/>
      <c r="D7" s="248"/>
      <c r="E7" s="249"/>
      <c r="F7" s="249"/>
      <c r="G7" s="249"/>
      <c r="H7" s="249"/>
      <c r="I7" s="249"/>
      <c r="J7" s="250"/>
      <c r="K7" s="14"/>
      <c r="L7" s="14"/>
      <c r="M7" s="14"/>
      <c r="N7" s="16">
        <v>2010</v>
      </c>
      <c r="O7" s="14" t="s">
        <v>49</v>
      </c>
      <c r="P7" s="17">
        <v>1</v>
      </c>
      <c r="Q7" s="18">
        <v>1000000</v>
      </c>
      <c r="T7" s="19"/>
    </row>
    <row r="8" spans="1:20" s="14" customFormat="1" ht="12.75" x14ac:dyDescent="0.2">
      <c r="B8" s="251" t="s">
        <v>68</v>
      </c>
      <c r="C8" s="271"/>
      <c r="D8" s="272"/>
      <c r="E8" s="249"/>
      <c r="F8" s="252"/>
      <c r="G8" s="252"/>
      <c r="H8" s="252"/>
      <c r="I8" s="237"/>
      <c r="J8" s="250" t="s">
        <v>129</v>
      </c>
      <c r="N8" s="16">
        <v>2011</v>
      </c>
      <c r="O8" s="14" t="s">
        <v>50</v>
      </c>
      <c r="P8" s="17">
        <v>1000</v>
      </c>
      <c r="Q8" s="18">
        <v>1000</v>
      </c>
    </row>
    <row r="9" spans="1:20" s="14" customFormat="1" ht="13.5" thickBot="1" x14ac:dyDescent="0.25">
      <c r="B9" s="253"/>
      <c r="C9" s="254"/>
      <c r="D9" s="254"/>
      <c r="E9" s="255"/>
      <c r="F9" s="254"/>
      <c r="G9" s="254"/>
      <c r="H9" s="254"/>
      <c r="I9" s="256"/>
      <c r="J9" s="257"/>
      <c r="N9" s="16"/>
      <c r="Q9" s="20">
        <f>VLOOKUP(D14,P7:$Q$8,2,FALSE)</f>
        <v>1000000</v>
      </c>
      <c r="R9" s="14" t="s">
        <v>56</v>
      </c>
    </row>
    <row r="10" spans="1:20" s="14" customFormat="1" ht="13.5" thickBot="1" x14ac:dyDescent="0.25">
      <c r="B10" s="21"/>
      <c r="E10" s="22"/>
      <c r="I10" s="23"/>
    </row>
    <row r="11" spans="1:20" s="14" customFormat="1" ht="15.75" thickBot="1" x14ac:dyDescent="0.25">
      <c r="B11" s="24" t="s">
        <v>1</v>
      </c>
      <c r="C11" s="25"/>
      <c r="D11" s="26"/>
      <c r="E11" s="27"/>
      <c r="F11" s="25"/>
      <c r="G11" s="25"/>
      <c r="H11" s="25"/>
      <c r="I11" s="28"/>
      <c r="J11" s="29"/>
    </row>
    <row r="12" spans="1:20" s="14" customFormat="1" ht="22.5" thickBot="1" x14ac:dyDescent="0.25">
      <c r="B12" s="30"/>
      <c r="C12" s="31" t="s">
        <v>66</v>
      </c>
      <c r="D12" s="270"/>
      <c r="E12" s="270"/>
      <c r="F12" s="270"/>
      <c r="G12" s="32"/>
      <c r="H12" s="32"/>
      <c r="I12" s="33"/>
      <c r="J12" s="34"/>
    </row>
    <row r="13" spans="1:20" s="14" customFormat="1" ht="13.5" thickBot="1" x14ac:dyDescent="0.25">
      <c r="B13" s="30"/>
      <c r="C13" s="32"/>
      <c r="D13" s="35"/>
      <c r="E13" s="36"/>
      <c r="F13" s="32"/>
      <c r="G13" s="32"/>
      <c r="H13" s="32"/>
      <c r="I13" s="33"/>
      <c r="J13" s="34"/>
    </row>
    <row r="14" spans="1:20" s="14" customFormat="1" ht="12.75" x14ac:dyDescent="0.2">
      <c r="B14" s="37"/>
      <c r="C14" s="38" t="s">
        <v>52</v>
      </c>
      <c r="D14" s="39">
        <v>1</v>
      </c>
      <c r="E14" s="32" t="s">
        <v>67</v>
      </c>
      <c r="F14" s="32"/>
      <c r="G14" s="32"/>
      <c r="H14" s="40"/>
      <c r="I14" s="33"/>
      <c r="J14" s="34"/>
    </row>
    <row r="15" spans="1:20" s="14" customFormat="1" ht="12.75" x14ac:dyDescent="0.2">
      <c r="B15" s="37"/>
      <c r="C15" s="38"/>
      <c r="D15" s="41"/>
      <c r="E15" s="32"/>
      <c r="F15" s="32"/>
      <c r="G15" s="32"/>
      <c r="H15" s="32"/>
      <c r="I15" s="33"/>
      <c r="J15" s="34"/>
    </row>
    <row r="16" spans="1:20" s="14" customFormat="1" ht="13.5" thickBot="1" x14ac:dyDescent="0.25">
      <c r="B16" s="30" t="s">
        <v>72</v>
      </c>
      <c r="C16" s="42"/>
      <c r="D16" s="43">
        <v>2020</v>
      </c>
      <c r="E16" s="44">
        <f>IF(D16="","", IF(D16&gt;1,D16-1))</f>
        <v>2019</v>
      </c>
      <c r="F16" s="44">
        <f>IF(D16="","", IF(D16&gt;1,D16-2))</f>
        <v>2018</v>
      </c>
      <c r="G16" s="42"/>
      <c r="H16" s="45"/>
      <c r="I16" s="45"/>
      <c r="J16" s="46"/>
    </row>
    <row r="17" spans="2:10" s="14" customFormat="1" ht="13.5" thickBot="1" x14ac:dyDescent="0.25">
      <c r="B17" s="37"/>
      <c r="C17" s="47"/>
      <c r="D17" s="48" t="s">
        <v>49</v>
      </c>
      <c r="E17" s="49" t="str">
        <f>+D17</f>
        <v>EUR</v>
      </c>
      <c r="F17" s="49" t="str">
        <f>+E17</f>
        <v>EUR</v>
      </c>
      <c r="G17" s="42" t="s">
        <v>2</v>
      </c>
      <c r="H17" s="32"/>
      <c r="I17" s="32"/>
      <c r="J17" s="34"/>
    </row>
    <row r="18" spans="2:10" s="14" customFormat="1" ht="12.75" x14ac:dyDescent="0.2">
      <c r="B18" s="50" t="s">
        <v>3</v>
      </c>
      <c r="C18" s="51"/>
      <c r="D18" s="52"/>
      <c r="E18" s="52"/>
      <c r="F18" s="52"/>
      <c r="G18" s="53"/>
      <c r="H18" s="54"/>
      <c r="I18" s="54"/>
      <c r="J18" s="55"/>
    </row>
    <row r="19" spans="2:10" s="14" customFormat="1" ht="12.75" x14ac:dyDescent="0.2">
      <c r="B19" s="56" t="s">
        <v>4</v>
      </c>
      <c r="C19" s="57"/>
      <c r="D19" s="58"/>
      <c r="E19" s="58"/>
      <c r="F19" s="58"/>
      <c r="G19" s="59"/>
      <c r="H19" s="60"/>
      <c r="I19" s="60"/>
      <c r="J19" s="61"/>
    </row>
    <row r="20" spans="2:10" s="14" customFormat="1" ht="12.75" x14ac:dyDescent="0.2">
      <c r="B20" s="62" t="s">
        <v>5</v>
      </c>
      <c r="C20" s="63"/>
      <c r="D20" s="52"/>
      <c r="E20" s="52"/>
      <c r="F20" s="52"/>
      <c r="G20" s="64" t="s">
        <v>130</v>
      </c>
      <c r="H20" s="60"/>
      <c r="I20" s="60"/>
      <c r="J20" s="61"/>
    </row>
    <row r="21" spans="2:10" s="14" customFormat="1" ht="12.75" x14ac:dyDescent="0.2">
      <c r="B21" s="65" t="s">
        <v>59</v>
      </c>
      <c r="C21" s="59"/>
      <c r="D21" s="66">
        <f>+TotaalVermogenN-VasteActivaN-LiquideMiddelenN</f>
        <v>0</v>
      </c>
      <c r="E21" s="66">
        <f>+TotaalVermogenNmin1-VasteActivaNmin1-LiquideMiddelenNmin1</f>
        <v>0</v>
      </c>
      <c r="F21" s="66">
        <f>+TotaalVermogenNmin2-VasteActivaNmin2-LiquideMiddelenNmin2</f>
        <v>0</v>
      </c>
      <c r="G21" s="64"/>
      <c r="H21" s="60"/>
      <c r="I21" s="60"/>
      <c r="J21" s="61"/>
    </row>
    <row r="22" spans="2:10" s="14" customFormat="1" ht="12.75" x14ac:dyDescent="0.2">
      <c r="B22" s="62" t="s">
        <v>6</v>
      </c>
      <c r="C22" s="63"/>
      <c r="D22" s="52"/>
      <c r="E22" s="52"/>
      <c r="F22" s="52"/>
      <c r="G22" s="59"/>
      <c r="H22" s="60"/>
      <c r="I22" s="60"/>
      <c r="J22" s="61"/>
    </row>
    <row r="23" spans="2:10" s="14" customFormat="1" ht="12.75" x14ac:dyDescent="0.2">
      <c r="B23" s="67"/>
      <c r="C23" s="68" t="s">
        <v>63</v>
      </c>
      <c r="D23" s="69">
        <f>+LiquideMiddelenN+D21</f>
        <v>0</v>
      </c>
      <c r="E23" s="69">
        <f>+LiquideMiddelenNmin1+E21</f>
        <v>0</v>
      </c>
      <c r="F23" s="69">
        <f>TotaalVermogenNmin2-VasteActivaNmin2</f>
        <v>0</v>
      </c>
      <c r="G23" s="59"/>
      <c r="H23" s="60"/>
      <c r="I23" s="60"/>
      <c r="J23" s="61"/>
    </row>
    <row r="24" spans="2:10" s="14" customFormat="1" ht="12.75" x14ac:dyDescent="0.2">
      <c r="B24" s="70"/>
      <c r="C24" s="71" t="s">
        <v>7</v>
      </c>
      <c r="D24" s="58">
        <f>+VlottendeActivaN+VasteActivaN</f>
        <v>0</v>
      </c>
      <c r="E24" s="58">
        <f>+VlottendeActivaNmin1+VasteActivaNmin1</f>
        <v>0</v>
      </c>
      <c r="F24" s="58">
        <f>+VlottendeActivaNmin2+VasteActivaNmin2</f>
        <v>0</v>
      </c>
      <c r="G24" s="72"/>
      <c r="H24" s="60"/>
      <c r="I24" s="60"/>
      <c r="J24" s="61"/>
    </row>
    <row r="25" spans="2:10" s="14" customFormat="1" ht="12.75" x14ac:dyDescent="0.2">
      <c r="B25" s="56" t="s">
        <v>8</v>
      </c>
      <c r="C25" s="57"/>
      <c r="D25" s="58"/>
      <c r="E25" s="58"/>
      <c r="F25" s="58"/>
      <c r="G25" s="59"/>
      <c r="H25" s="60"/>
      <c r="I25" s="60"/>
      <c r="J25" s="61"/>
    </row>
    <row r="26" spans="2:10" s="14" customFormat="1" ht="12.75" x14ac:dyDescent="0.2">
      <c r="B26" s="62" t="s">
        <v>9</v>
      </c>
      <c r="C26" s="63"/>
      <c r="D26" s="52"/>
      <c r="E26" s="52"/>
      <c r="F26" s="52"/>
      <c r="G26" s="64" t="s">
        <v>131</v>
      </c>
      <c r="H26" s="60"/>
      <c r="I26" s="60"/>
      <c r="J26" s="61"/>
    </row>
    <row r="27" spans="2:10" s="14" customFormat="1" ht="12.75" x14ac:dyDescent="0.2">
      <c r="B27" s="62" t="s">
        <v>10</v>
      </c>
      <c r="C27" s="63"/>
      <c r="D27" s="52"/>
      <c r="E27" s="52"/>
      <c r="F27" s="52"/>
      <c r="G27" s="64" t="s">
        <v>132</v>
      </c>
      <c r="H27" s="60"/>
      <c r="I27" s="60"/>
      <c r="J27" s="61"/>
    </row>
    <row r="28" spans="2:10" s="14" customFormat="1" ht="12.75" x14ac:dyDescent="0.2">
      <c r="B28" s="65" t="s">
        <v>11</v>
      </c>
      <c r="C28" s="59"/>
      <c r="D28" s="69">
        <f>TotaalVermogenN-EigenVermogenN-VreemdVermogenLangN</f>
        <v>0</v>
      </c>
      <c r="E28" s="69">
        <f>TotaalVermogenNmin1-EigenVermogenNmin1-VreemdVermogenLangNmin1</f>
        <v>0</v>
      </c>
      <c r="F28" s="69">
        <f>TotaalVermogenNmin2-EigenVermogenNmin2-VreemdVermogenLangNmin2</f>
        <v>0</v>
      </c>
      <c r="G28" s="59"/>
      <c r="H28" s="60"/>
      <c r="I28" s="60"/>
      <c r="J28" s="61"/>
    </row>
    <row r="29" spans="2:10" s="14" customFormat="1" ht="12.75" x14ac:dyDescent="0.2">
      <c r="B29" s="73"/>
      <c r="C29" s="74" t="s">
        <v>12</v>
      </c>
      <c r="D29" s="58">
        <f>TotaalVermogenN-EigenVermogenN</f>
        <v>0</v>
      </c>
      <c r="E29" s="58">
        <f>TotaalVermogenNmin1-EigenVermogenNmin1</f>
        <v>0</v>
      </c>
      <c r="F29" s="58">
        <f>TotaalVermogenNmin2-EigenVermogenNmin2</f>
        <v>0</v>
      </c>
      <c r="G29" s="64"/>
      <c r="H29" s="60"/>
      <c r="I29" s="60"/>
      <c r="J29" s="61"/>
    </row>
    <row r="30" spans="2:10" s="14" customFormat="1" ht="13.5" thickBot="1" x14ac:dyDescent="0.25">
      <c r="B30" s="75"/>
      <c r="C30" s="76" t="s">
        <v>13</v>
      </c>
      <c r="D30" s="77">
        <f>SUM(D26:D28)</f>
        <v>0</v>
      </c>
      <c r="E30" s="77">
        <f>SUM(E26:E28)</f>
        <v>0</v>
      </c>
      <c r="F30" s="77">
        <f>SUM(F26:F28)</f>
        <v>0</v>
      </c>
      <c r="G30" s="78"/>
      <c r="H30" s="79"/>
      <c r="I30" s="79"/>
      <c r="J30" s="80"/>
    </row>
    <row r="31" spans="2:10" s="14" customFormat="1" ht="13.5" thickBot="1" x14ac:dyDescent="0.25">
      <c r="H31" s="60"/>
    </row>
    <row r="32" spans="2:10" s="14" customFormat="1" ht="22.5" thickBot="1" x14ac:dyDescent="0.25">
      <c r="B32" s="81" t="s">
        <v>14</v>
      </c>
      <c r="C32" s="82"/>
      <c r="D32" s="83">
        <f>D16</f>
        <v>2020</v>
      </c>
      <c r="E32" s="83">
        <f>E16</f>
        <v>2019</v>
      </c>
      <c r="F32" s="83">
        <f>F16</f>
        <v>2018</v>
      </c>
      <c r="G32" s="83" t="s">
        <v>62</v>
      </c>
      <c r="H32" s="84" t="s">
        <v>51</v>
      </c>
      <c r="I32" s="85"/>
      <c r="J32" s="86" t="s">
        <v>48</v>
      </c>
    </row>
    <row r="33" spans="1:11" s="14" customFormat="1" ht="14.25" customHeight="1" x14ac:dyDescent="0.2">
      <c r="B33" s="87"/>
      <c r="C33" s="88"/>
      <c r="D33" s="89"/>
      <c r="E33" s="89"/>
      <c r="F33" s="89"/>
      <c r="G33" s="90"/>
      <c r="H33" s="91"/>
      <c r="I33" s="85"/>
      <c r="J33" s="92"/>
    </row>
    <row r="34" spans="1:11" s="14" customFormat="1" ht="12.75" customHeight="1" x14ac:dyDescent="0.2">
      <c r="B34" s="93"/>
      <c r="C34" s="94" t="s">
        <v>15</v>
      </c>
      <c r="D34" s="95">
        <f>WeegfactorjaarN</f>
        <v>4</v>
      </c>
      <c r="E34" s="95">
        <f>WeegfactorjaarNmin1</f>
        <v>2</v>
      </c>
      <c r="F34" s="95">
        <f>WeegfactorjaarNmin2</f>
        <v>1</v>
      </c>
      <c r="G34" s="96"/>
      <c r="H34" s="97"/>
      <c r="I34" s="85"/>
      <c r="J34" s="92"/>
    </row>
    <row r="35" spans="1:11" s="103" customFormat="1" ht="12" customHeight="1" thickBot="1" x14ac:dyDescent="0.25">
      <c r="A35" s="14"/>
      <c r="B35" s="93"/>
      <c r="C35" s="98"/>
      <c r="D35" s="99"/>
      <c r="E35" s="100"/>
      <c r="F35" s="100"/>
      <c r="G35" s="101"/>
      <c r="H35" s="102"/>
      <c r="I35" s="85"/>
      <c r="J35" s="92"/>
    </row>
    <row r="36" spans="1:11" s="103" customFormat="1" ht="12.75" x14ac:dyDescent="0.2">
      <c r="A36" s="14"/>
      <c r="B36" s="104" t="s">
        <v>16</v>
      </c>
      <c r="C36" s="94" t="s">
        <v>17</v>
      </c>
      <c r="D36" s="105">
        <f>IF(TotaalVermogenN=0,0,EigenVermogenN/TotaalVermogenN)</f>
        <v>0</v>
      </c>
      <c r="E36" s="105">
        <f>IF(TotaalVermogenNmin1=0,0,EigenVermogenNmin1/TotaalVermogenNmin1)</f>
        <v>0</v>
      </c>
      <c r="F36" s="105">
        <f>IF(TotaalVermogenNmin2=0,0,EigenVermogenNmin2/TotaalVermogenNmin2)</f>
        <v>0</v>
      </c>
      <c r="G36" s="106">
        <f>C44</f>
        <v>0.2</v>
      </c>
      <c r="H36" s="107">
        <f>(((SolvabiliteitN*D34)+(SolvabiliteitNmin1*E34)+(SolvabiliteitNmin2*F34))/weegfactortotaal)</f>
        <v>0</v>
      </c>
      <c r="I36" s="60"/>
      <c r="J36" s="108" t="str">
        <f>IF(TotaalVermogenN=0,"",IF(SolvabiliteitGemiddeld&gt;=G44,G45,IF(AND(E44&lt;SolvabiliteitGemiddeld,SolvabiliteitGemiddeld&lt;G44),ROUND(1+((SolvabiliteitGemiddeld-E44)*((G45-E45)/(G44-E44))),2),IF(SolvabiliteitGemiddeld=E44,1,0))))</f>
        <v/>
      </c>
    </row>
    <row r="37" spans="1:11" s="103" customFormat="1" ht="13.5" thickBot="1" x14ac:dyDescent="0.25">
      <c r="A37" s="14"/>
      <c r="B37" s="109" t="s">
        <v>18</v>
      </c>
      <c r="C37" s="110" t="s">
        <v>19</v>
      </c>
      <c r="D37" s="111">
        <f>IF(TotaalVermogenN=0,0,IF(VreemdVermogenKortN=0,1.5,VlottendeActivaN/VreemdVermogenKortN))</f>
        <v>0</v>
      </c>
      <c r="E37" s="111">
        <f>IF(TotaalVermogenNmin1=0,0,IF(VreemdVermogenKortNmin1=0,1.5,VlottendeActivaNmin1/VreemdVermogenKortNmin1))</f>
        <v>0</v>
      </c>
      <c r="F37" s="111">
        <f>IF(TotaalVermogenNmin2=0,0,IF(VreemdVermogenKortNmin2=0,1.5,VlottendeActivaNmin2/VreemdVermogenKortNmin2))</f>
        <v>0</v>
      </c>
      <c r="G37" s="112">
        <f>E46</f>
        <v>1</v>
      </c>
      <c r="H37" s="113">
        <f>(((CurrentRatioNmin2*F34)+(CurrentRatioNmin1*E34)+(CurrentRatioN*D34))/weegfactortotaal)</f>
        <v>0</v>
      </c>
      <c r="I37" s="60"/>
      <c r="J37" s="114" t="str">
        <f>IF(LiquideMiddelenN="","",IF(CurrentRatioGemiddeld&gt;=G46,G47,IF(AND(E46&lt;CurrentRatioGemiddeld,CurrentRatioGemiddeld&lt;G46),ROUND(1+(((CurrentRatioGemiddeld-E46)/(G46-E46))*(G47-E47)),2),IF(CurrentRatioGemiddeld=E46,1,0))))</f>
        <v/>
      </c>
    </row>
    <row r="38" spans="1:11" s="103" customFormat="1" ht="13.5" thickBot="1" x14ac:dyDescent="0.25">
      <c r="A38" s="14"/>
      <c r="B38" s="115"/>
      <c r="C38" s="116"/>
      <c r="D38" s="117"/>
      <c r="E38" s="117"/>
      <c r="F38" s="117"/>
      <c r="G38" s="118"/>
      <c r="H38" s="117"/>
      <c r="I38" s="60"/>
      <c r="J38" s="92"/>
    </row>
    <row r="39" spans="1:11" s="103" customFormat="1" ht="13.5" thickBot="1" x14ac:dyDescent="0.25">
      <c r="A39" s="14"/>
      <c r="B39" s="115"/>
      <c r="C39" s="116"/>
      <c r="D39" s="117"/>
      <c r="E39" s="117"/>
      <c r="G39" s="118"/>
      <c r="H39" s="119" t="s">
        <v>47</v>
      </c>
      <c r="I39" s="60"/>
      <c r="J39" s="120">
        <f>SUM(J36:J37)</f>
        <v>0</v>
      </c>
      <c r="K39" s="103">
        <f>SUM(K36:K37)</f>
        <v>0</v>
      </c>
    </row>
    <row r="40" spans="1:11" s="103" customFormat="1" ht="13.5" thickBot="1" x14ac:dyDescent="0.25">
      <c r="A40" s="14"/>
      <c r="B40" s="121"/>
      <c r="C40" s="122"/>
      <c r="D40" s="14"/>
      <c r="E40" s="123"/>
      <c r="F40" s="123"/>
      <c r="G40" s="123"/>
      <c r="H40" s="123"/>
      <c r="I40" s="124"/>
      <c r="J40" s="60"/>
    </row>
    <row r="41" spans="1:11" s="14" customFormat="1" ht="13.5" thickBot="1" x14ac:dyDescent="0.25">
      <c r="B41" s="125" t="s">
        <v>20</v>
      </c>
      <c r="C41" s="126"/>
      <c r="D41" s="126"/>
      <c r="E41" s="126"/>
      <c r="F41" s="126"/>
      <c r="G41" s="126"/>
      <c r="H41" s="127"/>
      <c r="I41" s="54"/>
      <c r="J41" s="55"/>
    </row>
    <row r="42" spans="1:11" s="14" customFormat="1" ht="24.75" customHeight="1" thickBot="1" x14ac:dyDescent="0.25">
      <c r="B42" s="129" t="s">
        <v>21</v>
      </c>
      <c r="C42" s="130" t="s">
        <v>22</v>
      </c>
      <c r="D42" s="130" t="s">
        <v>21</v>
      </c>
      <c r="E42" s="130" t="s">
        <v>62</v>
      </c>
      <c r="F42" s="130" t="s">
        <v>64</v>
      </c>
      <c r="G42" s="168" t="s">
        <v>73</v>
      </c>
      <c r="H42" s="131"/>
      <c r="I42" s="133"/>
      <c r="J42" s="61"/>
    </row>
    <row r="43" spans="1:11" s="14" customFormat="1" ht="7.5" customHeight="1" thickBot="1" x14ac:dyDescent="0.25">
      <c r="B43" s="128"/>
      <c r="C43" s="60"/>
      <c r="D43" s="132"/>
      <c r="E43" s="133"/>
      <c r="F43" s="134"/>
      <c r="G43" s="134"/>
      <c r="H43" s="134"/>
      <c r="I43" s="133"/>
      <c r="J43" s="61"/>
    </row>
    <row r="44" spans="1:11" s="14" customFormat="1" ht="12.75" x14ac:dyDescent="0.2">
      <c r="B44" s="135" t="s">
        <v>16</v>
      </c>
      <c r="C44" s="136">
        <v>0.2</v>
      </c>
      <c r="D44" s="137" t="s">
        <v>23</v>
      </c>
      <c r="E44" s="138">
        <v>0.2</v>
      </c>
      <c r="F44" s="139" t="str">
        <f>E44*100&amp;"% - "&amp;G44*100&amp;"%"</f>
        <v>20% - 50%</v>
      </c>
      <c r="G44" s="140">
        <v>0.5</v>
      </c>
      <c r="H44" s="141"/>
      <c r="I44" s="60"/>
      <c r="J44" s="61"/>
    </row>
    <row r="45" spans="1:11" s="14" customFormat="1" ht="12.75" x14ac:dyDescent="0.2">
      <c r="B45" s="142" t="s">
        <v>17</v>
      </c>
      <c r="C45" s="143"/>
      <c r="D45" s="94" t="s">
        <v>24</v>
      </c>
      <c r="E45" s="143">
        <v>1</v>
      </c>
      <c r="F45" s="144" t="str">
        <f>E45&amp;" tot "&amp;G45</f>
        <v>1 tot 4</v>
      </c>
      <c r="G45" s="145">
        <v>4</v>
      </c>
      <c r="H45" s="146"/>
      <c r="I45" s="60"/>
      <c r="J45" s="61"/>
    </row>
    <row r="46" spans="1:11" s="14" customFormat="1" ht="12.75" x14ac:dyDescent="0.2">
      <c r="B46" s="147" t="s">
        <v>18</v>
      </c>
      <c r="C46" s="148">
        <v>1</v>
      </c>
      <c r="D46" s="149" t="str">
        <f>D44</f>
        <v>Norm: &gt;=</v>
      </c>
      <c r="E46" s="150">
        <f>C46</f>
        <v>1</v>
      </c>
      <c r="F46" s="150" t="str">
        <f>E46&amp;" - "&amp;G46</f>
        <v>1 - 1,5</v>
      </c>
      <c r="G46" s="150">
        <v>1.5</v>
      </c>
      <c r="H46" s="151"/>
      <c r="I46" s="60"/>
      <c r="J46" s="61"/>
    </row>
    <row r="47" spans="1:11" s="14" customFormat="1" ht="13.5" thickBot="1" x14ac:dyDescent="0.25">
      <c r="B47" s="152" t="s">
        <v>25</v>
      </c>
      <c r="C47" s="153"/>
      <c r="D47" s="110" t="s">
        <v>24</v>
      </c>
      <c r="E47" s="153">
        <v>1</v>
      </c>
      <c r="F47" s="154" t="str">
        <f>E47&amp;" tot "&amp;G47</f>
        <v>1 tot 3</v>
      </c>
      <c r="G47" s="153">
        <v>3</v>
      </c>
      <c r="H47" s="155"/>
      <c r="I47" s="60"/>
      <c r="J47" s="61"/>
    </row>
    <row r="48" spans="1:11" s="14" customFormat="1" ht="12.75" x14ac:dyDescent="0.2">
      <c r="B48" s="156"/>
      <c r="C48" s="157"/>
      <c r="D48" s="132"/>
      <c r="E48" s="133"/>
      <c r="F48" s="134"/>
      <c r="G48" s="134"/>
      <c r="H48" s="134"/>
      <c r="I48" s="133"/>
      <c r="J48" s="61"/>
    </row>
    <row r="49" spans="2:10" s="14" customFormat="1" ht="12.75" x14ac:dyDescent="0.2">
      <c r="B49" s="158" t="s">
        <v>26</v>
      </c>
      <c r="C49" s="159"/>
      <c r="D49" s="60"/>
      <c r="E49" s="60"/>
      <c r="F49" s="60"/>
      <c r="G49" s="60"/>
      <c r="H49" s="60"/>
      <c r="I49" s="60"/>
      <c r="J49" s="61"/>
    </row>
    <row r="50" spans="2:10" s="14" customFormat="1" ht="12.75" x14ac:dyDescent="0.2">
      <c r="B50" s="160" t="str">
        <f>"1) De inschrijver dient gemiddeld een waardering te verkrijgen van minimaal 2 punten, onder de volgende voorwaarden:"</f>
        <v>1) De inschrijver dient gemiddeld een waardering te verkrijgen van minimaal 2 punten, onder de volgende voorwaarden:</v>
      </c>
      <c r="C50" s="157"/>
      <c r="D50" s="60"/>
      <c r="E50" s="60"/>
      <c r="F50" s="60"/>
      <c r="G50" s="60"/>
      <c r="H50" s="60"/>
      <c r="I50" s="60"/>
      <c r="J50" s="61"/>
    </row>
    <row r="51" spans="2:10" s="14" customFormat="1" ht="12.75" customHeight="1" x14ac:dyDescent="0.2">
      <c r="B51" s="265" t="s">
        <v>61</v>
      </c>
      <c r="C51" s="267"/>
      <c r="D51" s="267"/>
      <c r="E51" s="267"/>
      <c r="F51" s="267"/>
      <c r="G51" s="267"/>
      <c r="H51" s="267"/>
      <c r="I51" s="60"/>
      <c r="J51" s="61"/>
    </row>
    <row r="52" spans="2:10" s="14" customFormat="1" ht="12.75" customHeight="1" x14ac:dyDescent="0.2">
      <c r="B52" s="268" t="str">
        <f>"- er dient een minimale score van 1 punt op rentabiliteit behaald te worden. "</f>
        <v xml:space="preserve">- er dient een minimale score van 1 punt op rentabiliteit behaald te worden. </v>
      </c>
      <c r="C52" s="269"/>
      <c r="D52" s="269"/>
      <c r="E52" s="269"/>
      <c r="F52" s="269"/>
      <c r="G52" s="269"/>
      <c r="H52" s="269"/>
      <c r="I52" s="60"/>
      <c r="J52" s="61"/>
    </row>
    <row r="53" spans="2:10" s="14" customFormat="1" ht="12.75" x14ac:dyDescent="0.2">
      <c r="B53" s="265" t="s">
        <v>60</v>
      </c>
      <c r="C53" s="266"/>
      <c r="D53" s="266"/>
      <c r="E53" s="266"/>
      <c r="F53" s="266"/>
      <c r="G53" s="266"/>
      <c r="H53" s="266"/>
      <c r="I53" s="60"/>
      <c r="J53" s="61"/>
    </row>
    <row r="54" spans="2:10" s="14" customFormat="1" ht="12.75" x14ac:dyDescent="0.2">
      <c r="B54" s="161"/>
      <c r="C54" s="162"/>
      <c r="D54" s="163"/>
      <c r="E54" s="133"/>
      <c r="F54" s="133"/>
      <c r="G54" s="133"/>
      <c r="H54" s="133"/>
      <c r="I54" s="133"/>
      <c r="J54" s="61"/>
    </row>
    <row r="55" spans="2:10" s="14" customFormat="1" ht="12.75" x14ac:dyDescent="0.2">
      <c r="B55" s="158" t="s">
        <v>27</v>
      </c>
      <c r="C55" s="162"/>
      <c r="D55" s="163"/>
      <c r="E55" s="133"/>
      <c r="F55" s="133"/>
      <c r="G55" s="133"/>
      <c r="H55" s="133"/>
      <c r="I55" s="133"/>
      <c r="J55" s="61"/>
    </row>
    <row r="56" spans="2:10" s="14" customFormat="1" ht="12.75" x14ac:dyDescent="0.2">
      <c r="B56" s="160" t="s">
        <v>28</v>
      </c>
      <c r="C56" s="157"/>
      <c r="D56" s="132"/>
      <c r="E56" s="133"/>
      <c r="F56" s="133"/>
      <c r="G56" s="133"/>
      <c r="H56" s="133"/>
      <c r="I56" s="133"/>
      <c r="J56" s="61"/>
    </row>
    <row r="57" spans="2:10" s="14" customFormat="1" ht="12.75" x14ac:dyDescent="0.2">
      <c r="B57" s="156" t="s">
        <v>57</v>
      </c>
      <c r="C57" s="157"/>
      <c r="D57" s="132"/>
      <c r="E57" s="133"/>
      <c r="F57" s="133"/>
      <c r="G57" s="133"/>
      <c r="H57" s="133"/>
      <c r="I57" s="133"/>
      <c r="J57" s="61"/>
    </row>
    <row r="58" spans="2:10" s="14" customFormat="1" ht="12.75" x14ac:dyDescent="0.2">
      <c r="B58" s="164" t="str">
        <f>"           - jaar "&amp;F16&amp;" "&amp;F34&amp; "/"&amp;SUM(D34:F34)</f>
        <v xml:space="preserve">           - jaar 2018 1/7</v>
      </c>
      <c r="C58" s="157"/>
      <c r="D58" s="132"/>
      <c r="E58" s="133"/>
      <c r="F58" s="133"/>
      <c r="G58" s="133"/>
      <c r="H58" s="133"/>
      <c r="I58" s="133"/>
      <c r="J58" s="61"/>
    </row>
    <row r="59" spans="2:10" s="14" customFormat="1" ht="12.75" x14ac:dyDescent="0.2">
      <c r="B59" s="164" t="str">
        <f>"           - jaar "&amp;E16&amp;" "&amp;E34&amp;"/"&amp;SUM(D34:F34)</f>
        <v xml:space="preserve">           - jaar 2019 2/7</v>
      </c>
      <c r="C59" s="157"/>
      <c r="D59" s="132"/>
      <c r="E59" s="133"/>
      <c r="F59" s="133"/>
      <c r="G59" s="133"/>
      <c r="H59" s="133"/>
      <c r="I59" s="133"/>
      <c r="J59" s="61"/>
    </row>
    <row r="60" spans="2:10" s="14" customFormat="1" ht="12.75" x14ac:dyDescent="0.2">
      <c r="B60" s="164" t="str">
        <f>"           - jaar "&amp;D16&amp;" "&amp;D34&amp; "/"&amp;SUM(D34:F34)</f>
        <v xml:space="preserve">           - jaar 2020 4/7</v>
      </c>
      <c r="C60" s="157"/>
      <c r="D60" s="133"/>
      <c r="E60" s="133"/>
      <c r="F60" s="133"/>
      <c r="G60" s="133"/>
      <c r="H60" s="133"/>
      <c r="I60" s="133"/>
      <c r="J60" s="61"/>
    </row>
    <row r="61" spans="2:10" s="14" customFormat="1" ht="13.5" thickBot="1" x14ac:dyDescent="0.25">
      <c r="B61" s="165"/>
      <c r="C61" s="79"/>
      <c r="D61" s="79"/>
      <c r="E61" s="79"/>
      <c r="F61" s="79"/>
      <c r="G61" s="79"/>
      <c r="H61" s="79"/>
      <c r="I61" s="79"/>
      <c r="J61" s="80"/>
    </row>
    <row r="62" spans="2:10" s="14" customFormat="1" ht="12.75" x14ac:dyDescent="0.2"/>
    <row r="63" spans="2:10" s="14" customFormat="1" ht="12.75" x14ac:dyDescent="0.2"/>
    <row r="64" spans="2:10" s="14" customFormat="1" ht="12.75" x14ac:dyDescent="0.2"/>
    <row r="65" spans="4:6" s="14" customFormat="1" ht="12.75" x14ac:dyDescent="0.2"/>
    <row r="66" spans="4:6" s="14" customFormat="1" ht="12.75" x14ac:dyDescent="0.2"/>
    <row r="67" spans="4:6" s="14" customFormat="1" ht="12.75" x14ac:dyDescent="0.2"/>
    <row r="68" spans="4:6" s="14" customFormat="1" ht="12.75" x14ac:dyDescent="0.2">
      <c r="D68" s="166"/>
      <c r="E68" s="166"/>
      <c r="F68" s="166"/>
    </row>
    <row r="69" spans="4:6" s="14" customFormat="1" ht="12.75" x14ac:dyDescent="0.2">
      <c r="F69" s="167"/>
    </row>
    <row r="70" spans="4:6" s="14" customFormat="1" ht="12.75" x14ac:dyDescent="0.2"/>
    <row r="71" spans="4:6" s="14" customFormat="1" ht="12.75" x14ac:dyDescent="0.2"/>
    <row r="72" spans="4:6" s="14" customFormat="1" ht="12.75" x14ac:dyDescent="0.2"/>
    <row r="73" spans="4:6" s="14" customFormat="1" ht="12.75" x14ac:dyDescent="0.2"/>
    <row r="74" spans="4:6" s="14" customFormat="1" ht="12.75" x14ac:dyDescent="0.2"/>
    <row r="75" spans="4:6" s="14" customFormat="1" ht="12.75" x14ac:dyDescent="0.2"/>
  </sheetData>
  <sheetProtection selectLockedCells="1"/>
  <mergeCells count="7">
    <mergeCell ref="B5:H5"/>
    <mergeCell ref="B53:H53"/>
    <mergeCell ref="B51:H51"/>
    <mergeCell ref="B52:H52"/>
    <mergeCell ref="D12:F12"/>
    <mergeCell ref="C8:D8"/>
    <mergeCell ref="B6:G6"/>
  </mergeCells>
  <conditionalFormatting sqref="J39">
    <cfRule type="expression" dxfId="3" priority="13" stopIfTrue="1">
      <formula>AND($J$36&gt;=1,$J$37&gt;=1)</formula>
    </cfRule>
    <cfRule type="expression" dxfId="2" priority="14" stopIfTrue="1">
      <formula>OR($K$39&lt;3,$J$39&lt;4)</formula>
    </cfRule>
    <cfRule type="expression" dxfId="1" priority="1">
      <formula>AND($J$36="",$J$37="")</formula>
    </cfRule>
  </conditionalFormatting>
  <conditionalFormatting sqref="E22:F22">
    <cfRule type="cellIs" dxfId="0" priority="15" stopIfTrue="1" operator="greaterThan">
      <formula>"VlottendeActivaNmin1"</formula>
    </cfRule>
  </conditionalFormatting>
  <conditionalFormatting sqref="K36">
    <cfRule type="expression" priority="11">
      <formula>$J$36&gt;=1</formula>
    </cfRule>
    <cfRule type="iconSet" priority="12">
      <iconSet iconSet="3TrafficLights2">
        <cfvo type="percent" val="0"/>
        <cfvo type="percent" val="33"/>
        <cfvo type="percent" val="67"/>
      </iconSet>
    </cfRule>
  </conditionalFormatting>
  <conditionalFormatting sqref="J37">
    <cfRule type="iconSet" priority="9">
      <iconSet>
        <cfvo type="percent" val="0"/>
        <cfvo type="num" val="0"/>
        <cfvo type="num" val="1"/>
      </iconSet>
    </cfRule>
  </conditionalFormatting>
  <dataValidations count="2">
    <dataValidation type="list" allowBlank="1" showInputMessage="1" showErrorMessage="1" sqref="D14" xr:uid="{00000000-0002-0000-0100-000000000000}">
      <formula1>$P$7:$P$8</formula1>
    </dataValidation>
    <dataValidation type="list" allowBlank="1" showInputMessage="1" showErrorMessage="1" promptTitle="Meest recente boekjaar" prompt="Vul hier het meest recente boekjaar in, keuze uit 2019 of 2020_x000a_" sqref="D16" xr:uid="{00000000-0002-0000-0100-000001000000}">
      <formula1>"2019,2020"</formula1>
    </dataValidation>
  </dataValidations>
  <pageMargins left="1.39" right="0.75" top="1.54" bottom="1" header="0.5" footer="0.5"/>
  <pageSetup paperSize="8" scale="91" orientation="portrait" r:id="rId1"/>
  <headerFooter alignWithMargins="0">
    <oddHeader>&amp;CModel bepaling financiële draagkracht</oddHeader>
  </headerFooter>
  <drawing r:id="rId2"/>
  <extLst>
    <ext xmlns:x14="http://schemas.microsoft.com/office/spreadsheetml/2009/9/main" uri="{78C0D931-6437-407d-A8EE-F0AAD7539E65}">
      <x14:conditionalFormattings>
        <x14:conditionalFormatting xmlns:xm="http://schemas.microsoft.com/office/excel/2006/main">
          <x14:cfRule type="iconSet" priority="8" id="{792C40B5-6A5E-44D9-8F0E-214599670531}">
            <x14:iconSet custom="1">
              <x14:cfvo type="percent">
                <xm:f>0</xm:f>
              </x14:cfvo>
              <x14:cfvo type="num">
                <xm:f>1</xm:f>
              </x14:cfvo>
              <x14:cfvo type="num">
                <xm:f>1</xm:f>
              </x14:cfvo>
              <x14:cfIcon iconSet="3TrafficLights1" iconId="0"/>
              <x14:cfIcon iconSet="NoIcons" iconId="0"/>
              <x14:cfIcon iconSet="3TrafficLights1" iconId="2"/>
            </x14:iconSet>
          </x14:cfRule>
          <xm:sqref>J36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B1:G22"/>
  <sheetViews>
    <sheetView workbookViewId="0">
      <selection activeCell="D18" sqref="D18"/>
    </sheetView>
  </sheetViews>
  <sheetFormatPr defaultRowHeight="11.25" x14ac:dyDescent="0.2"/>
  <cols>
    <col min="1" max="1" width="2.85546875" style="1" customWidth="1"/>
    <col min="2" max="2" width="18.5703125" style="1" bestFit="1" customWidth="1"/>
    <col min="3" max="3" width="7" style="1" customWidth="1"/>
    <col min="4" max="8" width="10.28515625" style="1" customWidth="1"/>
    <col min="9" max="9" width="10" style="1" customWidth="1"/>
    <col min="10" max="16384" width="9.140625" style="1"/>
  </cols>
  <sheetData>
    <row r="1" spans="2:6" x14ac:dyDescent="0.2">
      <c r="B1" s="1" t="s">
        <v>58</v>
      </c>
      <c r="C1" s="1" t="s">
        <v>65</v>
      </c>
    </row>
    <row r="3" spans="2:6" x14ac:dyDescent="0.2">
      <c r="B3" s="1" t="s">
        <v>29</v>
      </c>
      <c r="C3" s="1" t="s">
        <v>29</v>
      </c>
    </row>
    <row r="5" spans="2:6" x14ac:dyDescent="0.2">
      <c r="B5" s="1" t="s">
        <v>30</v>
      </c>
      <c r="C5" s="1">
        <v>4</v>
      </c>
    </row>
    <row r="6" spans="2:6" x14ac:dyDescent="0.2">
      <c r="B6" s="1" t="s">
        <v>31</v>
      </c>
      <c r="C6" s="1">
        <v>2</v>
      </c>
    </row>
    <row r="7" spans="2:6" x14ac:dyDescent="0.2">
      <c r="B7" s="1" t="s">
        <v>32</v>
      </c>
      <c r="C7" s="1">
        <v>1</v>
      </c>
    </row>
    <row r="8" spans="2:6" x14ac:dyDescent="0.2">
      <c r="B8" s="1" t="s">
        <v>33</v>
      </c>
      <c r="C8" s="1">
        <f>SUM(C5:C7)</f>
        <v>7</v>
      </c>
    </row>
    <row r="10" spans="2:6" x14ac:dyDescent="0.2">
      <c r="B10" s="1" t="s">
        <v>34</v>
      </c>
      <c r="C10" s="2">
        <v>1</v>
      </c>
    </row>
    <row r="12" spans="2:6" x14ac:dyDescent="0.2">
      <c r="B12" s="3" t="s">
        <v>35</v>
      </c>
      <c r="C12" s="4"/>
      <c r="D12" s="5"/>
      <c r="E12" s="4"/>
      <c r="F12" s="4"/>
    </row>
    <row r="13" spans="2:6" x14ac:dyDescent="0.2">
      <c r="B13" s="4"/>
      <c r="C13" s="4"/>
      <c r="D13" s="6"/>
      <c r="E13" s="6"/>
      <c r="F13" s="6"/>
    </row>
    <row r="14" spans="2:6" x14ac:dyDescent="0.2">
      <c r="B14" s="6" t="s">
        <v>36</v>
      </c>
      <c r="C14" s="4" t="s">
        <v>0</v>
      </c>
      <c r="D14" s="6" t="s">
        <v>37</v>
      </c>
      <c r="E14" s="6" t="s">
        <v>38</v>
      </c>
      <c r="F14" s="6"/>
    </row>
    <row r="15" spans="2:6" x14ac:dyDescent="0.2">
      <c r="B15" s="7">
        <v>1</v>
      </c>
      <c r="C15" s="8" t="s">
        <v>39</v>
      </c>
      <c r="D15" s="8">
        <v>0</v>
      </c>
      <c r="E15" s="8">
        <v>1</v>
      </c>
      <c r="F15" s="8">
        <f>IF(InschrijvenPerceel1=1,D15,0)</f>
        <v>0</v>
      </c>
    </row>
    <row r="16" spans="2:6" x14ac:dyDescent="0.2">
      <c r="B16" s="7">
        <v>2</v>
      </c>
      <c r="C16" s="8" t="s">
        <v>40</v>
      </c>
      <c r="D16" s="8">
        <v>0</v>
      </c>
      <c r="E16" s="8">
        <v>1</v>
      </c>
      <c r="F16" s="8">
        <f>IF(InschrijvenPerceel2=1,D16,0)</f>
        <v>0</v>
      </c>
    </row>
    <row r="17" spans="2:7" x14ac:dyDescent="0.2">
      <c r="B17" s="7">
        <v>3</v>
      </c>
      <c r="C17" s="8" t="s">
        <v>41</v>
      </c>
      <c r="D17" s="8">
        <v>0</v>
      </c>
      <c r="E17" s="8">
        <v>1</v>
      </c>
      <c r="F17" s="8">
        <f>IF(InschrijvenPerceel3=1,D17,0)</f>
        <v>0</v>
      </c>
    </row>
    <row r="18" spans="2:7" x14ac:dyDescent="0.2">
      <c r="B18" s="7">
        <v>4</v>
      </c>
      <c r="C18" s="8" t="s">
        <v>42</v>
      </c>
      <c r="D18" s="8"/>
      <c r="E18" s="8">
        <v>0</v>
      </c>
      <c r="F18" s="8">
        <f>IF(InschrijvenPerceel4=1,D18,0)</f>
        <v>0</v>
      </c>
    </row>
    <row r="19" spans="2:7" x14ac:dyDescent="0.2">
      <c r="B19" s="9"/>
      <c r="C19" s="10"/>
      <c r="D19" s="8">
        <v>0</v>
      </c>
      <c r="E19" s="8">
        <f>COUNTIF(E15:E18,1)</f>
        <v>3</v>
      </c>
      <c r="F19" s="12">
        <f>IF(AantalPercelenIngeschreven&gt;=2,SUM(Perceelsom)*Multiperceelfactor,SUM(Perceelsom))</f>
        <v>0</v>
      </c>
      <c r="G19" s="11" t="s">
        <v>43</v>
      </c>
    </row>
    <row r="20" spans="2:7" x14ac:dyDescent="0.2">
      <c r="G20" s="1">
        <f>+Omzetwaarde</f>
        <v>0</v>
      </c>
    </row>
    <row r="21" spans="2:7" x14ac:dyDescent="0.2">
      <c r="B21" s="1" t="s">
        <v>44</v>
      </c>
      <c r="C21" s="1" t="s">
        <v>45</v>
      </c>
    </row>
    <row r="22" spans="2:7" x14ac:dyDescent="0.2">
      <c r="C22" s="1" t="s">
        <v>46</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2"/>
  <sheetViews>
    <sheetView showGridLines="0" topLeftCell="A58" workbookViewId="0">
      <selection activeCell="J96" sqref="J96"/>
    </sheetView>
  </sheetViews>
  <sheetFormatPr defaultColWidth="0" defaultRowHeight="14.25" zeroHeight="1" x14ac:dyDescent="0.2"/>
  <cols>
    <col min="1" max="1" width="3.28515625" style="201" customWidth="1"/>
    <col min="2" max="2" width="17.5703125" style="201" customWidth="1"/>
    <col min="3" max="11" width="14.7109375" style="201" customWidth="1"/>
    <col min="12" max="13" width="9.140625" style="201" customWidth="1"/>
    <col min="14" max="22" width="0" style="201" hidden="1" customWidth="1"/>
    <col min="23" max="16384" width="9.140625" style="201" hidden="1"/>
  </cols>
  <sheetData>
    <row r="1" spans="2:22" x14ac:dyDescent="0.2"/>
    <row r="2" spans="2:22" ht="22.5" x14ac:dyDescent="0.3">
      <c r="B2" s="236" t="s">
        <v>127</v>
      </c>
      <c r="C2" s="215"/>
      <c r="D2" s="214"/>
      <c r="E2" s="214"/>
      <c r="F2" s="214"/>
      <c r="G2" s="214"/>
      <c r="H2" s="214"/>
      <c r="I2" s="214"/>
    </row>
    <row r="3" spans="2:22" x14ac:dyDescent="0.2">
      <c r="B3" s="235"/>
      <c r="C3" s="215"/>
      <c r="D3" s="214"/>
      <c r="E3" s="214"/>
      <c r="F3" s="214"/>
      <c r="G3" s="214"/>
      <c r="H3" s="214"/>
      <c r="I3" s="214"/>
    </row>
    <row r="4" spans="2:22" x14ac:dyDescent="0.2">
      <c r="B4" s="235"/>
      <c r="C4" s="215"/>
      <c r="D4" s="214"/>
      <c r="E4" s="214"/>
      <c r="F4" s="214"/>
      <c r="G4" s="214"/>
      <c r="H4" s="214"/>
      <c r="I4" s="214"/>
    </row>
    <row r="5" spans="2:22" ht="12.75" customHeight="1" x14ac:dyDescent="0.2">
      <c r="B5" s="234"/>
      <c r="C5" s="211" t="s">
        <v>126</v>
      </c>
      <c r="D5" s="211"/>
      <c r="E5" s="211"/>
      <c r="F5" s="211"/>
      <c r="G5" s="211"/>
      <c r="H5" s="211"/>
      <c r="I5" s="210"/>
      <c r="N5" s="224"/>
      <c r="O5" s="224"/>
      <c r="P5" s="224"/>
      <c r="Q5" s="224"/>
      <c r="R5" s="224"/>
      <c r="S5" s="224"/>
      <c r="T5" s="224"/>
      <c r="U5" s="224"/>
      <c r="V5" s="224"/>
    </row>
    <row r="6" spans="2:22" x14ac:dyDescent="0.2">
      <c r="B6" s="209" t="s">
        <v>124</v>
      </c>
      <c r="C6" s="207" t="s">
        <v>125</v>
      </c>
      <c r="D6" s="207" t="s">
        <v>124</v>
      </c>
      <c r="E6" s="207" t="s">
        <v>54</v>
      </c>
      <c r="F6" s="207"/>
      <c r="G6" s="207" t="s">
        <v>123</v>
      </c>
      <c r="H6" s="207" t="s">
        <v>122</v>
      </c>
      <c r="I6" s="206" t="s">
        <v>121</v>
      </c>
      <c r="M6" s="224"/>
      <c r="N6" s="224"/>
      <c r="O6" s="224"/>
      <c r="P6" s="224"/>
      <c r="Q6" s="224"/>
      <c r="R6" s="224"/>
      <c r="S6" s="224"/>
      <c r="T6" s="224"/>
      <c r="U6" s="224"/>
      <c r="V6" s="224"/>
    </row>
    <row r="7" spans="2:22" x14ac:dyDescent="0.2">
      <c r="B7" s="233" t="s">
        <v>120</v>
      </c>
      <c r="C7" s="232">
        <v>4</v>
      </c>
      <c r="D7" s="216">
        <v>2017</v>
      </c>
      <c r="E7" s="231" t="s">
        <v>49</v>
      </c>
      <c r="F7" s="230"/>
      <c r="G7" s="229">
        <v>1</v>
      </c>
      <c r="H7" s="228">
        <v>1</v>
      </c>
      <c r="I7" s="227">
        <v>1000000</v>
      </c>
      <c r="M7" s="224"/>
      <c r="N7" s="224"/>
      <c r="O7" s="224"/>
      <c r="P7" s="224"/>
      <c r="Q7" s="224"/>
      <c r="R7" s="224"/>
      <c r="S7" s="224"/>
      <c r="T7" s="224"/>
      <c r="U7" s="224"/>
      <c r="V7" s="224"/>
    </row>
    <row r="8" spans="2:22" x14ac:dyDescent="0.2">
      <c r="B8" s="233" t="s">
        <v>119</v>
      </c>
      <c r="C8" s="232">
        <v>2</v>
      </c>
      <c r="D8" s="216">
        <v>2016</v>
      </c>
      <c r="E8" s="231" t="s">
        <v>49</v>
      </c>
      <c r="F8" s="230"/>
      <c r="G8" s="229">
        <v>0</v>
      </c>
      <c r="H8" s="228">
        <v>1000</v>
      </c>
      <c r="I8" s="227">
        <v>1000</v>
      </c>
      <c r="M8" s="224"/>
      <c r="N8" s="224"/>
      <c r="O8" s="224"/>
      <c r="P8" s="224"/>
      <c r="Q8" s="224"/>
      <c r="R8" s="224"/>
      <c r="S8" s="224"/>
      <c r="T8" s="224"/>
      <c r="U8" s="224"/>
      <c r="V8" s="224"/>
    </row>
    <row r="9" spans="2:22" x14ac:dyDescent="0.2">
      <c r="B9" s="233" t="s">
        <v>118</v>
      </c>
      <c r="C9" s="232">
        <v>1</v>
      </c>
      <c r="D9" s="216">
        <v>2015</v>
      </c>
      <c r="E9" s="231" t="s">
        <v>49</v>
      </c>
      <c r="F9" s="230"/>
      <c r="G9" s="229">
        <f>SUM(G7:G8)</f>
        <v>1</v>
      </c>
      <c r="H9" s="228">
        <v>1000000</v>
      </c>
      <c r="I9" s="227">
        <v>1</v>
      </c>
      <c r="M9" s="224"/>
      <c r="N9" s="224"/>
      <c r="O9" s="224"/>
      <c r="P9" s="224"/>
      <c r="Q9" s="224"/>
      <c r="R9" s="224"/>
      <c r="S9" s="224"/>
      <c r="T9" s="224"/>
      <c r="U9" s="224"/>
      <c r="V9" s="224"/>
    </row>
    <row r="10" spans="2:22" x14ac:dyDescent="0.2">
      <c r="B10" s="214"/>
      <c r="C10" s="215"/>
      <c r="D10" s="226"/>
      <c r="E10" s="215"/>
      <c r="F10" s="215"/>
      <c r="G10" s="215"/>
      <c r="H10" s="214"/>
      <c r="I10" s="225">
        <v>1000</v>
      </c>
      <c r="J10" s="201" t="s">
        <v>117</v>
      </c>
      <c r="M10" s="224"/>
      <c r="N10" s="224"/>
      <c r="O10" s="224"/>
      <c r="P10" s="224"/>
      <c r="Q10" s="224"/>
      <c r="R10" s="224"/>
      <c r="S10" s="224"/>
      <c r="T10" s="224"/>
      <c r="U10" s="224"/>
      <c r="V10" s="224"/>
    </row>
    <row r="11" spans="2:22" x14ac:dyDescent="0.2">
      <c r="B11" s="214"/>
      <c r="C11" s="215"/>
      <c r="D11" s="214"/>
      <c r="E11" s="214"/>
      <c r="F11" s="214"/>
      <c r="G11" s="214"/>
      <c r="H11" s="214"/>
      <c r="I11" s="214"/>
    </row>
    <row r="12" spans="2:22" x14ac:dyDescent="0.2">
      <c r="B12" s="214"/>
      <c r="C12" s="215"/>
      <c r="D12" s="214"/>
      <c r="E12" s="214"/>
      <c r="F12" s="214"/>
      <c r="G12" s="214"/>
      <c r="H12" s="214"/>
      <c r="I12" s="214"/>
    </row>
    <row r="13" spans="2:22" x14ac:dyDescent="0.2">
      <c r="B13" s="213" t="s">
        <v>116</v>
      </c>
      <c r="C13" s="211"/>
      <c r="D13" s="212" t="s">
        <v>115</v>
      </c>
      <c r="E13" s="212" t="s">
        <v>114</v>
      </c>
      <c r="F13" s="211"/>
      <c r="G13" s="211"/>
      <c r="H13" s="211"/>
      <c r="I13" s="210"/>
    </row>
    <row r="14" spans="2:22" x14ac:dyDescent="0.2">
      <c r="B14" s="209"/>
      <c r="C14" s="207"/>
      <c r="D14" s="208" t="s">
        <v>113</v>
      </c>
      <c r="E14" s="208" t="s">
        <v>113</v>
      </c>
      <c r="F14" s="207" t="s">
        <v>112</v>
      </c>
      <c r="G14" s="207"/>
      <c r="H14" s="207"/>
      <c r="I14" s="206"/>
    </row>
    <row r="15" spans="2:22" x14ac:dyDescent="0.2">
      <c r="B15" s="218"/>
      <c r="C15" s="217" t="s">
        <v>16</v>
      </c>
      <c r="D15" s="223">
        <v>0.2</v>
      </c>
      <c r="E15" s="222">
        <f>+D15+0.3</f>
        <v>0.5</v>
      </c>
      <c r="F15" s="218" t="s">
        <v>111</v>
      </c>
      <c r="G15" s="220"/>
      <c r="H15" s="220"/>
      <c r="I15" s="219"/>
    </row>
    <row r="16" spans="2:22" x14ac:dyDescent="0.2">
      <c r="B16" s="218"/>
      <c r="C16" s="217" t="s">
        <v>18</v>
      </c>
      <c r="D16" s="221">
        <v>1</v>
      </c>
      <c r="E16" s="221">
        <v>1.5</v>
      </c>
      <c r="F16" s="218" t="s">
        <v>110</v>
      </c>
      <c r="G16" s="220"/>
      <c r="H16" s="220"/>
      <c r="I16" s="219"/>
    </row>
    <row r="17" spans="2:11" x14ac:dyDescent="0.2">
      <c r="B17" s="214"/>
      <c r="C17" s="215"/>
      <c r="D17" s="214"/>
      <c r="E17" s="214"/>
      <c r="F17" s="214"/>
      <c r="G17" s="214"/>
      <c r="H17" s="214"/>
      <c r="I17" s="214"/>
    </row>
    <row r="18" spans="2:11" x14ac:dyDescent="0.2">
      <c r="B18" s="218"/>
      <c r="C18" s="217" t="s">
        <v>109</v>
      </c>
      <c r="D18" s="216">
        <v>2017</v>
      </c>
      <c r="E18" s="214"/>
      <c r="F18" s="214"/>
      <c r="G18" s="214"/>
      <c r="H18" s="214"/>
      <c r="I18" s="214"/>
    </row>
    <row r="19" spans="2:11" x14ac:dyDescent="0.2">
      <c r="B19" s="214"/>
      <c r="C19" s="215"/>
      <c r="D19" s="214"/>
      <c r="E19" s="214"/>
      <c r="F19" s="214"/>
      <c r="G19" s="214"/>
      <c r="H19" s="214"/>
      <c r="I19" s="214"/>
    </row>
    <row r="20" spans="2:11" x14ac:dyDescent="0.2"/>
    <row r="21" spans="2:11" x14ac:dyDescent="0.2">
      <c r="B21" s="213" t="s">
        <v>108</v>
      </c>
      <c r="C21" s="211"/>
      <c r="D21" s="212"/>
      <c r="E21" s="212"/>
      <c r="F21" s="211"/>
      <c r="G21" s="211"/>
      <c r="H21" s="211"/>
      <c r="I21" s="211"/>
      <c r="J21" s="211"/>
      <c r="K21" s="210"/>
    </row>
    <row r="22" spans="2:11" x14ac:dyDescent="0.2">
      <c r="B22" s="209"/>
      <c r="C22" s="207"/>
      <c r="D22" s="208"/>
      <c r="E22" s="208"/>
      <c r="F22" s="207"/>
      <c r="G22" s="207"/>
      <c r="H22" s="207"/>
      <c r="I22" s="207"/>
      <c r="J22" s="207"/>
      <c r="K22" s="206"/>
    </row>
    <row r="23" spans="2:11" x14ac:dyDescent="0.2"/>
    <row r="24" spans="2:11" x14ac:dyDescent="0.2"/>
    <row r="25" spans="2:11" x14ac:dyDescent="0.2">
      <c r="B25" s="204" t="s">
        <v>107</v>
      </c>
      <c r="C25" s="204"/>
      <c r="E25" s="258"/>
    </row>
    <row r="26" spans="2:11" x14ac:dyDescent="0.2">
      <c r="E26" s="258"/>
    </row>
    <row r="27" spans="2:11" x14ac:dyDescent="0.2">
      <c r="B27" s="201" t="s">
        <v>16</v>
      </c>
      <c r="C27" s="205">
        <f>+D15</f>
        <v>0.2</v>
      </c>
      <c r="D27" s="205">
        <f t="shared" ref="D27:K27" si="0">+C27+0.1</f>
        <v>0.30000000000000004</v>
      </c>
      <c r="E27" s="259">
        <f t="shared" si="0"/>
        <v>0.4</v>
      </c>
      <c r="F27" s="205">
        <f t="shared" si="0"/>
        <v>0.5</v>
      </c>
      <c r="G27" s="205">
        <f t="shared" si="0"/>
        <v>0.6</v>
      </c>
      <c r="H27" s="205">
        <f t="shared" si="0"/>
        <v>0.7</v>
      </c>
      <c r="I27" s="205">
        <f t="shared" si="0"/>
        <v>0.79999999999999993</v>
      </c>
      <c r="J27" s="205">
        <f t="shared" si="0"/>
        <v>0.89999999999999991</v>
      </c>
      <c r="K27" s="205">
        <f t="shared" si="0"/>
        <v>0.99999999999999989</v>
      </c>
    </row>
    <row r="28" spans="2:11" x14ac:dyDescent="0.2">
      <c r="B28" s="201" t="s">
        <v>102</v>
      </c>
      <c r="C28" s="201">
        <v>1</v>
      </c>
      <c r="D28" s="201">
        <v>2</v>
      </c>
      <c r="E28" s="201">
        <v>3</v>
      </c>
      <c r="F28" s="201">
        <v>4</v>
      </c>
      <c r="G28" s="201">
        <v>4</v>
      </c>
      <c r="H28" s="201">
        <v>4</v>
      </c>
      <c r="I28" s="201">
        <v>4</v>
      </c>
      <c r="J28" s="201">
        <v>4</v>
      </c>
      <c r="K28" s="201">
        <v>4</v>
      </c>
    </row>
    <row r="29" spans="2:11" x14ac:dyDescent="0.2"/>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c r="B58" s="204" t="s">
        <v>106</v>
      </c>
      <c r="C58" s="204"/>
    </row>
    <row r="59" spans="2:12" x14ac:dyDescent="0.2"/>
    <row r="60" spans="2:12" x14ac:dyDescent="0.2">
      <c r="B60" s="201" t="s">
        <v>105</v>
      </c>
      <c r="C60" s="205">
        <v>0</v>
      </c>
      <c r="D60" s="205">
        <f t="shared" ref="D60:J60" si="1">+C60+0.1</f>
        <v>0.1</v>
      </c>
      <c r="E60" s="205">
        <f t="shared" si="1"/>
        <v>0.2</v>
      </c>
      <c r="F60" s="205">
        <f t="shared" si="1"/>
        <v>0.30000000000000004</v>
      </c>
      <c r="G60" s="205">
        <f t="shared" si="1"/>
        <v>0.4</v>
      </c>
      <c r="H60" s="205">
        <f t="shared" si="1"/>
        <v>0.5</v>
      </c>
      <c r="I60" s="205">
        <f t="shared" si="1"/>
        <v>0.6</v>
      </c>
      <c r="J60" s="205">
        <f t="shared" si="1"/>
        <v>0.7</v>
      </c>
      <c r="K60" s="205"/>
      <c r="L60" s="205"/>
    </row>
    <row r="61" spans="2:12" x14ac:dyDescent="0.2">
      <c r="B61" s="201" t="s">
        <v>102</v>
      </c>
      <c r="C61" s="201">
        <v>1</v>
      </c>
      <c r="D61" s="201">
        <v>2</v>
      </c>
      <c r="E61" s="201">
        <v>2</v>
      </c>
      <c r="F61" s="201">
        <v>2</v>
      </c>
      <c r="G61" s="201">
        <v>2</v>
      </c>
      <c r="H61" s="201">
        <v>2</v>
      </c>
      <c r="I61" s="201">
        <v>2</v>
      </c>
      <c r="J61" s="201">
        <v>2</v>
      </c>
    </row>
    <row r="62" spans="2:12" x14ac:dyDescent="0.2"/>
    <row r="63" spans="2:12" x14ac:dyDescent="0.2"/>
    <row r="64" spans="2:12" x14ac:dyDescent="0.2">
      <c r="B64" s="204" t="s">
        <v>104</v>
      </c>
      <c r="C64" s="204"/>
    </row>
    <row r="65" spans="2:11" x14ac:dyDescent="0.2"/>
    <row r="66" spans="2:11" x14ac:dyDescent="0.2">
      <c r="B66" s="201" t="s">
        <v>103</v>
      </c>
      <c r="C66" s="203">
        <v>1</v>
      </c>
      <c r="D66" s="203">
        <v>1.1000000000000001</v>
      </c>
      <c r="E66" s="203">
        <v>1.2</v>
      </c>
      <c r="F66" s="203">
        <v>1.3</v>
      </c>
      <c r="G66" s="203">
        <v>1.4</v>
      </c>
      <c r="H66" s="203">
        <v>1.5</v>
      </c>
      <c r="I66" s="203">
        <v>2</v>
      </c>
      <c r="J66" s="203">
        <v>3</v>
      </c>
      <c r="K66" s="203">
        <v>3</v>
      </c>
    </row>
    <row r="67" spans="2:11" x14ac:dyDescent="0.2">
      <c r="B67" s="201" t="s">
        <v>102</v>
      </c>
      <c r="C67" s="201">
        <v>1</v>
      </c>
      <c r="D67" s="202">
        <f>1+((+D66-$C$66)/0.5)*2</f>
        <v>1.4000000000000004</v>
      </c>
      <c r="E67" s="202">
        <f>1+((+E66-$C$66)/0.5)*2</f>
        <v>1.7999999999999998</v>
      </c>
      <c r="F67" s="202">
        <f>1+((+F66-$C$66)/0.5)*2</f>
        <v>2.2000000000000002</v>
      </c>
      <c r="G67" s="202">
        <f>1+((+G66-$C$66)/0.5)*2</f>
        <v>2.5999999999999996</v>
      </c>
      <c r="H67" s="202">
        <f>1+((+H66-$C$66)/0.5)*2</f>
        <v>3</v>
      </c>
      <c r="I67" s="202">
        <v>3</v>
      </c>
      <c r="J67" s="201">
        <v>3</v>
      </c>
      <c r="K67" s="201">
        <v>3</v>
      </c>
    </row>
    <row r="68" spans="2:11" x14ac:dyDescent="0.2"/>
    <row r="69" spans="2:11" x14ac:dyDescent="0.2"/>
    <row r="70" spans="2:11" x14ac:dyDescent="0.2"/>
    <row r="71" spans="2:11" x14ac:dyDescent="0.2"/>
    <row r="72" spans="2:11" x14ac:dyDescent="0.2"/>
    <row r="73" spans="2:11" x14ac:dyDescent="0.2"/>
    <row r="74" spans="2:11" x14ac:dyDescent="0.2"/>
    <row r="75" spans="2:11" x14ac:dyDescent="0.2"/>
    <row r="76" spans="2:11" x14ac:dyDescent="0.2"/>
    <row r="77" spans="2:11" x14ac:dyDescent="0.2"/>
    <row r="78" spans="2:11" x14ac:dyDescent="0.2"/>
    <row r="79" spans="2:11" x14ac:dyDescent="0.2"/>
    <row r="80" spans="2:11"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pmerking xmlns="d1f98e13-aa7d-4b2c-92d4-e93297fb1158" xsi:nil="true"/>
    <Vakgebied xmlns="d1f98e13-aa7d-4b2c-92d4-e93297fb1158" xsi:nil="true"/>
    <IPM_x0020_-_x0020_Subindeling xmlns="dac1b8f7-80c0-4689-b89b-59748b0b9811" xsi:nil="true"/>
    <Fase xmlns="d1f98e13-aa7d-4b2c-92d4-e93297fb1158" xsi:nil="true"/>
    <Opmerking_x0020_2 xmlns="d1f98e13-aa7d-4b2c-92d4-e93297fb1158" xsi:nil="true"/>
    <IPM-Hoofdindeling xmlns="dac1b8f7-80c0-4689-b89b-59748b0b9811" xsi:nil="true"/>
    <Afzender xmlns="d1f98e13-aa7d-4b2c-92d4-e93297fb1158" xsi:nil="true"/>
    <Dossiernummer xmlns="d1f98e13-aa7d-4b2c-92d4-e93297fb1158">CMIS0000003</Dossiernummer>
    <Onderwerptype xmlns="d1f98e13-aa7d-4b2c-92d4-e93297fb11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94D7E06DD8B841A74D9D8E4B88EFF4" ma:contentTypeVersion="22" ma:contentTypeDescription="Een nieuw document maken." ma:contentTypeScope="" ma:versionID="ac2457a5a1af40094bc9e9161aebecde">
  <xsd:schema xmlns:xsd="http://www.w3.org/2001/XMLSchema" xmlns:xs="http://www.w3.org/2001/XMLSchema" xmlns:p="http://schemas.microsoft.com/office/2006/metadata/properties" xmlns:ns2="d1f98e13-aa7d-4b2c-92d4-e93297fb1158" xmlns:ns3="dac1b8f7-80c0-4689-b89b-59748b0b9811" targetNamespace="http://schemas.microsoft.com/office/2006/metadata/properties" ma:root="true" ma:fieldsID="1a141e6820a1d7ae9ee157760b25c769" ns2:_="" ns3:_="">
    <xsd:import namespace="d1f98e13-aa7d-4b2c-92d4-e93297fb1158"/>
    <xsd:import namespace="dac1b8f7-80c0-4689-b89b-59748b0b9811"/>
    <xsd:element name="properties">
      <xsd:complexType>
        <xsd:sequence>
          <xsd:element name="documentManagement">
            <xsd:complexType>
              <xsd:all>
                <xsd:element ref="ns2:Fase" minOccurs="0"/>
                <xsd:element ref="ns2:Onderwerptype" minOccurs="0"/>
                <xsd:element ref="ns2:Vakgebied" minOccurs="0"/>
                <xsd:element ref="ns2:Afzender" minOccurs="0"/>
                <xsd:element ref="ns2:Opmerking_x0020_2" minOccurs="0"/>
                <xsd:element ref="ns3:IPM-Hoofdindeling" minOccurs="0"/>
                <xsd:element ref="ns3:IPM_x0020_-_x0020_Subindeling" minOccurs="0"/>
                <xsd:element ref="ns2:Opmerking" minOccurs="0"/>
                <xsd:element ref="ns2:Dossier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98e13-aa7d-4b2c-92d4-e93297fb1158" elementFormDefault="qualified">
    <xsd:import namespace="http://schemas.microsoft.com/office/2006/documentManagement/types"/>
    <xsd:import namespace="http://schemas.microsoft.com/office/infopath/2007/PartnerControls"/>
    <xsd:element name="Fase" ma:index="4" nillable="true" ma:displayName="Fase" ma:format="Dropdown" ma:internalName="Fase" ma:readOnly="false">
      <xsd:simpleType>
        <xsd:restriction base="dms:Choice">
          <xsd:enumeration value="Fase-onafhankelijk"/>
          <xsd:enumeration value="Initiatieffase"/>
          <xsd:enumeration value="Definitiefase"/>
          <xsd:enumeration value="Ontwerpfase"/>
          <xsd:enumeration value="Bestekfase"/>
          <xsd:enumeration value="Realisatiefase"/>
          <xsd:enumeration value="Nazorgfase"/>
        </xsd:restriction>
      </xsd:simpleType>
    </xsd:element>
    <xsd:element name="Onderwerptype" ma:index="5" nillable="true" ma:displayName="Onderwerptype" ma:format="Dropdown" ma:internalName="Onderwerptype" ma:readOnly="false">
      <xsd:simpleType>
        <xsd:restriction base="dms:Choice">
          <xsd:enumeration value="Advies"/>
          <xsd:enumeration value="Bestek"/>
          <xsd:enumeration value="Bestuurszaken"/>
          <xsd:enumeration value="Communicatie"/>
          <xsd:enumeration value="Correspondentie"/>
          <xsd:enumeration value="Evaluatie"/>
          <xsd:enumeration value="Financiën"/>
          <xsd:enumeration value="KLIC-melding"/>
          <xsd:enumeration value="Memo"/>
          <xsd:enumeration value="Notitie"/>
          <xsd:enumeration value="Offerte"/>
          <xsd:enumeration value="Ontwerp"/>
          <xsd:enumeration value="Opdracht"/>
          <xsd:enumeration value="Overeenkomst"/>
          <xsd:enumeration value="Plan van aanpak"/>
          <xsd:enumeration value="Planvorming"/>
          <xsd:enumeration value="Proces-verbaal"/>
          <xsd:enumeration value="Projectbeheersing"/>
          <xsd:enumeration value="Rapport"/>
          <xsd:enumeration value="Rapportage"/>
          <xsd:enumeration value="Tekening"/>
          <xsd:enumeration value="Vergadering"/>
          <xsd:enumeration value="Vergunning, ontheffing"/>
        </xsd:restriction>
      </xsd:simpleType>
    </xsd:element>
    <xsd:element name="Vakgebied" ma:index="6" nillable="true" ma:displayName="Vakdiscipline" ma:format="Dropdown" ma:internalName="Vakgebied" ma:readOnly="false">
      <xsd:simpleType>
        <xsd:restriction base="dms:Choice">
          <xsd:enumeration value="VB - Civiel"/>
          <xsd:enumeration value="VB - Mechanisch"/>
          <xsd:enumeration value="VB - Elektrisch"/>
          <xsd:enumeration value="VB - Werktuigbouwkundig"/>
          <xsd:enumeration value="PV - Waterkwaliteit"/>
          <xsd:enumeration value="PV - Waterkwantiteit"/>
          <xsd:enumeration value="PV - Afvalwaterketen"/>
          <xsd:enumeration value="PV - Waterkeringen"/>
          <xsd:enumeration value="PV - Veilige (vaar-)wegen"/>
          <xsd:enumeration value="PV - Waterveiligheid"/>
          <xsd:enumeration value="PV - Ecologie"/>
          <xsd:enumeration value="PV - Planologie"/>
          <xsd:enumeration value="PV - Archeologie en cultuurhistorie"/>
          <xsd:enumeration value="PV - Recreatie"/>
          <xsd:enumeration value="PV - Geotechniek"/>
          <xsd:enumeration value="PV - Juridisch"/>
          <xsd:enumeration value="PV - Modeleringen"/>
          <xsd:enumeration value="PV - Milieutechniek"/>
        </xsd:restriction>
      </xsd:simpleType>
    </xsd:element>
    <xsd:element name="Afzender" ma:index="7" nillable="true" ma:displayName="Afzender" ma:internalName="Afzender" ma:readOnly="false">
      <xsd:simpleType>
        <xsd:restriction base="dms:Text">
          <xsd:maxLength value="255"/>
        </xsd:restriction>
      </xsd:simpleType>
    </xsd:element>
    <xsd:element name="Opmerking_x0020_2" ma:index="8" nillable="true" ma:displayName="Opmerking 2" ma:internalName="Opmerking_x0020_2" ma:readOnly="false">
      <xsd:simpleType>
        <xsd:restriction base="dms:Text">
          <xsd:maxLength value="30"/>
        </xsd:restriction>
      </xsd:simpleType>
    </xsd:element>
    <xsd:element name="Opmerking" ma:index="11" nillable="true" ma:displayName="Opmerking 1" ma:internalName="Opmerking" ma:readOnly="false">
      <xsd:simpleType>
        <xsd:restriction base="dms:Text">
          <xsd:maxLength value="25"/>
        </xsd:restriction>
      </xsd:simpleType>
    </xsd:element>
    <xsd:element name="Dossiernummer" ma:index="16" nillable="true" ma:displayName="Dossiernummer" ma:default="HHNK/19005375" ma:internalName="Dossier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c1b8f7-80c0-4689-b89b-59748b0b9811" elementFormDefault="qualified">
    <xsd:import namespace="http://schemas.microsoft.com/office/2006/documentManagement/types"/>
    <xsd:import namespace="http://schemas.microsoft.com/office/infopath/2007/PartnerControls"/>
    <xsd:element name="IPM-Hoofdindeling" ma:index="9" nillable="true" ma:displayName="IPM - Hoofdindeling" ma:format="Dropdown" ma:internalName="IPM_x002d_Hoofdindeling" ma:readOnly="false">
      <xsd:simpleType>
        <xsd:restriction base="dms:Choice">
          <xsd:enumeration value="Projectmanagement (PM)"/>
          <xsd:enumeration value="Technisch management (TM)"/>
          <xsd:enumeration value="Omgevingsmanagement (OM)"/>
          <xsd:enumeration value="Contractmanagement (CM)"/>
          <xsd:enumeration value="Projectbeheersing (PB)"/>
          <xsd:enumeration value="Projectondersteuning (PO)"/>
          <xsd:enumeration value="Control en Audit (CA)"/>
        </xsd:restriction>
      </xsd:simpleType>
    </xsd:element>
    <xsd:element name="IPM_x0020_-_x0020_Subindeling" ma:index="10" nillable="true" ma:displayName="IPM - Subindeling" ma:format="Dropdown" ma:internalName="IPM_x0020__x002d__x0020_Subindeling" ma:readOnly="false">
      <xsd:simpleType>
        <xsd:restriction base="dms:Choice">
          <xsd:enumeration value="PM - Project"/>
          <xsd:enumeration value="PM - Kwaliteit"/>
          <xsd:enumeration value="PM - HRM"/>
          <xsd:enumeration value="PM - Veiligheid"/>
          <xsd:enumeration value="TM - Basis Variant"/>
          <xsd:enumeration value="TM - Kabels &amp; Leidingen (KLIC)"/>
          <xsd:enumeration value="TM - Grond"/>
          <xsd:enumeration value="TM - Beheer &amp; Onderhoud"/>
          <xsd:enumeration value="TM - Toetsing"/>
          <xsd:enumeration value="TM - Onderzoeken"/>
          <xsd:enumeration value="TM - Geodata"/>
          <xsd:enumeration value="TM - HR"/>
          <xsd:enumeration value="TM - Projectplan"/>
          <xsd:enumeration value="TM - Uitvoering"/>
          <xsd:enumeration value="TM - Directie"/>
          <xsd:enumeration value="OM - Stakeholders"/>
          <xsd:enumeration value="OM - Communicatie"/>
          <xsd:enumeration value="OM - Vergunningen"/>
          <xsd:enumeration value="OM - Ruimtelijke inpassing"/>
          <xsd:enumeration value="CM - Markt"/>
          <xsd:enumeration value="CM - Aanbesteding"/>
          <xsd:enumeration value="CM - Contractbeheersing (SCB)"/>
          <xsd:enumeration value="PB - Scope"/>
          <xsd:enumeration value="PB - Tijd"/>
          <xsd:enumeration value="PB - Geld"/>
          <xsd:enumeration value="PB - Rapportage"/>
          <xsd:enumeration value="PB - Risico's"/>
          <xsd:enumeration value="PB - Projectdossier"/>
          <xsd:enumeration value="PO - Afsprakenregister"/>
          <xsd:enumeration value="PO - Overleg"/>
          <xsd:enumeration value="PO - Correspondentie"/>
          <xsd:enumeration value="CA - Programma Control"/>
          <xsd:enumeration value="CA - Project Control"/>
          <xsd:enumeration value="CA - Aud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oudstype"/>
        <xsd:element ref="dc:title" minOccurs="0" maxOccurs="1" ma:index="3" ma:displayName="Inhoud"/>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C2C1C-4811-44BD-A5EC-16FBCEC832B1}">
  <ds:schemaRefs>
    <ds:schemaRef ds:uri="http://schemas.microsoft.com/office/2006/metadata/properties"/>
    <ds:schemaRef ds:uri="http://schemas.openxmlformats.org/package/2006/metadata/core-properties"/>
    <ds:schemaRef ds:uri="dac1b8f7-80c0-4689-b89b-59748b0b9811"/>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d1f98e13-aa7d-4b2c-92d4-e93297fb1158"/>
    <ds:schemaRef ds:uri="http://purl.org/dc/dcmitype/"/>
  </ds:schemaRefs>
</ds:datastoreItem>
</file>

<file path=customXml/itemProps2.xml><?xml version="1.0" encoding="utf-8"?>
<ds:datastoreItem xmlns:ds="http://schemas.openxmlformats.org/officeDocument/2006/customXml" ds:itemID="{197602CE-303E-448A-B11B-0554305B5168}">
  <ds:schemaRefs>
    <ds:schemaRef ds:uri="http://schemas.microsoft.com/sharepoint/v3/contenttype/forms"/>
  </ds:schemaRefs>
</ds:datastoreItem>
</file>

<file path=customXml/itemProps3.xml><?xml version="1.0" encoding="utf-8"?>
<ds:datastoreItem xmlns:ds="http://schemas.openxmlformats.org/officeDocument/2006/customXml" ds:itemID="{A32DA660-2FAF-4D73-A189-A0F92D904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f98e13-aa7d-4b2c-92d4-e93297fb1158"/>
    <ds:schemaRef ds:uri="dac1b8f7-80c0-4689-b89b-59748b0b9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57</vt:i4>
      </vt:variant>
    </vt:vector>
  </HeadingPairs>
  <TitlesOfParts>
    <vt:vector size="61" baseType="lpstr">
      <vt:lpstr>Toelichting Berekening</vt:lpstr>
      <vt:lpstr>Kengetallen</vt:lpstr>
      <vt:lpstr>Parameters</vt:lpstr>
      <vt:lpstr>HULP</vt:lpstr>
      <vt:lpstr>AantalPercelenIngeschreven</vt:lpstr>
      <vt:lpstr>CurrentRatioGemiddeld</vt:lpstr>
      <vt:lpstr>CurrentRatioN</vt:lpstr>
      <vt:lpstr>CurrentRatioNmin1</vt:lpstr>
      <vt:lpstr>CurrentRatioNmin2</vt:lpstr>
      <vt:lpstr>EigenVermogenN</vt:lpstr>
      <vt:lpstr>EigenVermogenNmin1</vt:lpstr>
      <vt:lpstr>EigenVermogenNmin2</vt:lpstr>
      <vt:lpstr>InschrijvenPerceel1</vt:lpstr>
      <vt:lpstr>InschrijvenPerceel2</vt:lpstr>
      <vt:lpstr>InschrijvenPerceel3</vt:lpstr>
      <vt:lpstr>InschrijvenPerceel4</vt:lpstr>
      <vt:lpstr>JaNee</vt:lpstr>
      <vt:lpstr>LiquideMiddelenN</vt:lpstr>
      <vt:lpstr>LiquideMiddelenNmin1</vt:lpstr>
      <vt:lpstr>LiquideMiddelenNmin2</vt:lpstr>
      <vt:lpstr>Multiperceelfactor</vt:lpstr>
      <vt:lpstr>NaamAanbesteding</vt:lpstr>
      <vt:lpstr>NaamPerceel1</vt:lpstr>
      <vt:lpstr>NaamPerceel2</vt:lpstr>
      <vt:lpstr>NaamPerceel3</vt:lpstr>
      <vt:lpstr>NaamPerceel4</vt:lpstr>
      <vt:lpstr>Omzetwaarde</vt:lpstr>
      <vt:lpstr>Perceelsom</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HULP!WeegfactorjaarN</vt:lpstr>
      <vt:lpstr>'Toelichting Berekening'!WeegfactorjaarN</vt:lpstr>
      <vt:lpstr>WeegfactorjaarN</vt:lpstr>
      <vt:lpstr>HULP!WeegfactorjaarNmin1</vt:lpstr>
      <vt:lpstr>'Toelichting Berekening'!WeegfactorjaarNmin1</vt:lpstr>
      <vt:lpstr>WeegfactorjaarNmin1</vt:lpstr>
      <vt:lpstr>HULP!WeegfactorjaarNmin2</vt:lpstr>
      <vt:lpstr>'Toelichting Berekening'!WeegfactorjaarNmin2</vt:lpstr>
      <vt:lpstr>WeegfactorjaarNmin2</vt:lpstr>
      <vt:lpstr>WeegfactorNmin2</vt:lpstr>
      <vt:lpstr>weegfactortotaal</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voor het invullen van financieel-economische kengetallen</dc:title>
  <dc:creator>M.A.</dc:creator>
  <cp:lastModifiedBy>Eng - Verduin, Annemiek van der</cp:lastModifiedBy>
  <cp:lastPrinted>2010-03-19T08:33:14Z</cp:lastPrinted>
  <dcterms:created xsi:type="dcterms:W3CDTF">2005-12-12T14:07:38Z</dcterms:created>
  <dcterms:modified xsi:type="dcterms:W3CDTF">2022-07-01T14:04:06Z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0x010100D394D7E06DD8B841A74D9D8E4B88EFF4</vt:lpwstr>
  </property>
</Properties>
</file>