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ienstF3\Inkoop\MH 202109_Afvalverwerking\60. Nota(s) van Inlichtingen\"/>
    </mc:Choice>
  </mc:AlternateContent>
  <workbookProtection workbookAlgorithmName="SHA-512" workbookHashValue="+bml0b8c9oeFoYQnDRj/QZLNFZwSpldu80CgE+lcLNhB5akaUqHMPAgOnXf79lw1O2gXNREw56aOUa+pfWyiZg==" workbookSaltValue="5iEMGXdZTj3LJ9uP9zGoxQ==" workbookSpinCount="100000" lockStructure="1"/>
  <bookViews>
    <workbookView xWindow="0" yWindow="0" windowWidth="28800" windowHeight="11820" tabRatio="875"/>
  </bookViews>
  <sheets>
    <sheet name="Invulinstructie" sheetId="23" r:id="rId1"/>
    <sheet name="Invulblad tarieven" sheetId="22" r:id="rId2"/>
    <sheet name="TOTAALBLAD" sheetId="9" r:id="rId3"/>
    <sheet name="Bisschop Zwijsenstr en Plein" sheetId="11" r:id="rId4"/>
    <sheet name="Stappegoorweg" sheetId="12" r:id="rId5"/>
    <sheet name="Frans Fransenstraat" sheetId="13" r:id="rId6"/>
    <sheet name="DS Th.Fliednerstraat" sheetId="15" r:id="rId7"/>
    <sheet name="Emmasingel" sheetId="16" r:id="rId8"/>
    <sheet name="Rachelsmolen" sheetId="18" r:id="rId9"/>
    <sheet name="Theo Koomenlaan" sheetId="19" r:id="rId10"/>
    <sheet name="Tegelseweg" sheetId="20" r:id="rId11"/>
    <sheet name="Mgr Claessenstraat" sheetId="21" r:id="rId12"/>
  </sheets>
  <definedNames>
    <definedName name="_xlnm._FilterDatabase" localSheetId="3" hidden="1">'Bisschop Zwijsenstr en Plein'!$A$3:$L$15</definedName>
    <definedName name="_xlnm._FilterDatabase" localSheetId="6" hidden="1">'DS Th.Fliednerstraat'!$A$3:$L$12</definedName>
    <definedName name="_xlnm._FilterDatabase" localSheetId="7" hidden="1">Emmasingel!$A$3:$L$5</definedName>
    <definedName name="_xlnm._FilterDatabase" localSheetId="5" hidden="1">'Frans Fransenstraat'!$A$3:$L$7</definedName>
    <definedName name="_xlnm._FilterDatabase" localSheetId="11" hidden="1">'Mgr Claessenstraat'!$A$3:$L$9</definedName>
    <definedName name="_xlnm._FilterDatabase" localSheetId="8" hidden="1">Rachelsmolen!$A$3:$L$11</definedName>
    <definedName name="_xlnm._FilterDatabase" localSheetId="4" hidden="1">Stappegoorweg!$A$3:$L$17</definedName>
    <definedName name="_xlnm._FilterDatabase" localSheetId="10" hidden="1">Tegelseweg!$A$3:$L$14</definedName>
    <definedName name="_xlnm._FilterDatabase" localSheetId="9" hidden="1">'Theo Koomenlaan'!$A$3:$L$8</definedName>
    <definedName name="_xlnm._FilterDatabase" localSheetId="2" hidden="1">TOTAALBLAD!$A$3:$C$12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9" i="12" l="1"/>
  <c r="F40" i="22" l="1"/>
  <c r="F41" i="22"/>
  <c r="F39" i="22"/>
  <c r="K4" i="11"/>
  <c r="M4" i="11" s="1"/>
  <c r="L4" i="11"/>
  <c r="K5" i="11"/>
  <c r="L5" i="11"/>
  <c r="K6" i="11"/>
  <c r="M6" i="11" s="1"/>
  <c r="L6" i="11"/>
  <c r="K7" i="11"/>
  <c r="L7" i="11"/>
  <c r="M7" i="11"/>
  <c r="K8" i="11"/>
  <c r="L8" i="11"/>
  <c r="K9" i="11"/>
  <c r="L9" i="11"/>
  <c r="K10" i="11"/>
  <c r="L10" i="11"/>
  <c r="K11" i="11"/>
  <c r="L11" i="11"/>
  <c r="M11" i="11" s="1"/>
  <c r="K12" i="11"/>
  <c r="L12" i="11"/>
  <c r="K13" i="11"/>
  <c r="L13" i="11"/>
  <c r="K14" i="11"/>
  <c r="L14" i="11"/>
  <c r="K15" i="11"/>
  <c r="L15" i="11"/>
  <c r="K4" i="12"/>
  <c r="M4" i="12" s="1"/>
  <c r="K5" i="12"/>
  <c r="M5" i="12" s="1"/>
  <c r="K6" i="12"/>
  <c r="M6" i="12" s="1"/>
  <c r="K7" i="12"/>
  <c r="M7" i="12" s="1"/>
  <c r="K8" i="12"/>
  <c r="M8" i="12" s="1"/>
  <c r="M9" i="12"/>
  <c r="K10" i="12"/>
  <c r="L10" i="12"/>
  <c r="K11" i="12"/>
  <c r="L11" i="12"/>
  <c r="K12" i="12"/>
  <c r="L12" i="12"/>
  <c r="K13" i="12"/>
  <c r="L13" i="12"/>
  <c r="K14" i="12"/>
  <c r="L14" i="12"/>
  <c r="K15" i="12"/>
  <c r="L15" i="12"/>
  <c r="K16" i="12"/>
  <c r="L16" i="12"/>
  <c r="K17" i="12"/>
  <c r="L17" i="12"/>
  <c r="K4" i="13"/>
  <c r="L4" i="13"/>
  <c r="K5" i="13"/>
  <c r="L5" i="13"/>
  <c r="K6" i="13"/>
  <c r="L6" i="13"/>
  <c r="K7" i="13"/>
  <c r="L7" i="13"/>
  <c r="K4" i="15"/>
  <c r="M4" i="15" s="1"/>
  <c r="K5" i="15"/>
  <c r="M5" i="15" s="1"/>
  <c r="K6" i="15"/>
  <c r="L6" i="15"/>
  <c r="K7" i="15"/>
  <c r="L7" i="15"/>
  <c r="K8" i="15"/>
  <c r="L8" i="15"/>
  <c r="L9" i="15"/>
  <c r="M9" i="15" s="1"/>
  <c r="L10" i="15"/>
  <c r="M10" i="15" s="1"/>
  <c r="L11" i="15"/>
  <c r="M11" i="15" s="1"/>
  <c r="K12" i="15"/>
  <c r="L12" i="15"/>
  <c r="K4" i="16"/>
  <c r="L4" i="16"/>
  <c r="K5" i="16"/>
  <c r="L5" i="16"/>
  <c r="K4" i="18"/>
  <c r="L4" i="18"/>
  <c r="K5" i="18"/>
  <c r="L5" i="18"/>
  <c r="K6" i="18"/>
  <c r="L6" i="18"/>
  <c r="K7" i="18"/>
  <c r="L7" i="18"/>
  <c r="K8" i="18"/>
  <c r="L8" i="18"/>
  <c r="K9" i="18"/>
  <c r="L9" i="18"/>
  <c r="K10" i="18"/>
  <c r="L10" i="18"/>
  <c r="K11" i="18"/>
  <c r="L11" i="18"/>
  <c r="K4" i="19"/>
  <c r="M4" i="19" s="1"/>
  <c r="K5" i="19"/>
  <c r="L5" i="19"/>
  <c r="K6" i="19"/>
  <c r="L6" i="19"/>
  <c r="K7" i="19"/>
  <c r="L7" i="19"/>
  <c r="K8" i="19"/>
  <c r="L8" i="19"/>
  <c r="K4" i="20"/>
  <c r="M4" i="20" s="1"/>
  <c r="K5" i="20"/>
  <c r="M5" i="20" s="1"/>
  <c r="K6" i="20"/>
  <c r="L6" i="20"/>
  <c r="K7" i="20"/>
  <c r="L7" i="20"/>
  <c r="K8" i="20"/>
  <c r="L8" i="20"/>
  <c r="K9" i="20"/>
  <c r="L9" i="20"/>
  <c r="K10" i="20"/>
  <c r="L10" i="20"/>
  <c r="K11" i="20"/>
  <c r="L11" i="20"/>
  <c r="K12" i="20"/>
  <c r="L12" i="20"/>
  <c r="K13" i="20"/>
  <c r="L13" i="20"/>
  <c r="K14" i="20"/>
  <c r="L14" i="20"/>
  <c r="K4" i="21"/>
  <c r="M4" i="21" s="1"/>
  <c r="K5" i="21"/>
  <c r="M5" i="21" s="1"/>
  <c r="K6" i="21"/>
  <c r="L6" i="21"/>
  <c r="K7" i="21"/>
  <c r="L7" i="21"/>
  <c r="K8" i="21"/>
  <c r="L8" i="21"/>
  <c r="K9" i="21"/>
  <c r="L9" i="21"/>
  <c r="C29" i="22"/>
  <c r="C16" i="22"/>
  <c r="C20" i="22"/>
  <c r="G5" i="12"/>
  <c r="G6" i="12"/>
  <c r="C15" i="22"/>
  <c r="G8" i="12"/>
  <c r="G9" i="12"/>
  <c r="C19" i="22"/>
  <c r="C27" i="22"/>
  <c r="C31" i="22"/>
  <c r="C28" i="22"/>
  <c r="C32" i="22"/>
  <c r="C30" i="22"/>
  <c r="C12" i="22"/>
  <c r="C14" i="22"/>
  <c r="C17" i="22"/>
  <c r="C18" i="22"/>
  <c r="G5" i="21"/>
  <c r="G6" i="21"/>
  <c r="G7" i="21"/>
  <c r="G8" i="21"/>
  <c r="G9" i="21"/>
  <c r="G4" i="21"/>
  <c r="G5" i="20"/>
  <c r="G6" i="20"/>
  <c r="G7" i="20"/>
  <c r="G8" i="20"/>
  <c r="G9" i="20"/>
  <c r="G10" i="20"/>
  <c r="G11" i="20"/>
  <c r="G12" i="20"/>
  <c r="G13" i="20"/>
  <c r="G14" i="20"/>
  <c r="G4" i="20"/>
  <c r="G5" i="19"/>
  <c r="G6" i="19"/>
  <c r="G7" i="19"/>
  <c r="G8" i="19"/>
  <c r="G4" i="19"/>
  <c r="G5" i="18"/>
  <c r="G6" i="18"/>
  <c r="G7" i="18"/>
  <c r="G8" i="18"/>
  <c r="G9" i="18"/>
  <c r="G10" i="18"/>
  <c r="G11" i="18"/>
  <c r="G4" i="18"/>
  <c r="G5" i="16"/>
  <c r="G4" i="16"/>
  <c r="G5" i="15"/>
  <c r="G6" i="15"/>
  <c r="G7" i="15"/>
  <c r="G8" i="15"/>
  <c r="G9" i="15"/>
  <c r="G10" i="15"/>
  <c r="G11" i="15"/>
  <c r="G12" i="15"/>
  <c r="G4" i="15"/>
  <c r="J7" i="11"/>
  <c r="G5" i="13"/>
  <c r="G6" i="13"/>
  <c r="G7" i="13"/>
  <c r="G4" i="13"/>
  <c r="G17" i="12"/>
  <c r="G16" i="12"/>
  <c r="G15" i="12"/>
  <c r="G14" i="12"/>
  <c r="G13" i="12"/>
  <c r="G12" i="12"/>
  <c r="G11" i="12"/>
  <c r="G10" i="12"/>
  <c r="G7" i="12"/>
  <c r="G4" i="12"/>
  <c r="G5" i="11"/>
  <c r="G6" i="11"/>
  <c r="G7" i="11"/>
  <c r="G8" i="11"/>
  <c r="G9" i="11"/>
  <c r="G10" i="11"/>
  <c r="G11" i="11"/>
  <c r="G12" i="11"/>
  <c r="G13" i="11"/>
  <c r="G14" i="11"/>
  <c r="G15" i="11"/>
  <c r="G4" i="11"/>
  <c r="C26" i="22"/>
  <c r="C25" i="22"/>
  <c r="C5" i="22"/>
  <c r="C6" i="22"/>
  <c r="C7" i="22"/>
  <c r="C8" i="22"/>
  <c r="C9" i="22"/>
  <c r="C11" i="22"/>
  <c r="C13" i="22"/>
  <c r="C10" i="22"/>
  <c r="C21" i="22"/>
  <c r="C22" i="22"/>
  <c r="C23" i="22"/>
  <c r="C24" i="22"/>
  <c r="C35" i="22"/>
  <c r="C33" i="22"/>
  <c r="C34" i="22"/>
  <c r="J14" i="20"/>
  <c r="J13" i="20"/>
  <c r="J10" i="20"/>
  <c r="J9" i="20"/>
  <c r="J7" i="19"/>
  <c r="J12" i="15"/>
  <c r="J11" i="15"/>
  <c r="J10" i="15"/>
  <c r="J9" i="15"/>
  <c r="J17" i="12"/>
  <c r="J16" i="12"/>
  <c r="J15" i="11"/>
  <c r="J14" i="11"/>
  <c r="J13" i="11"/>
  <c r="J12" i="11"/>
  <c r="J10" i="11"/>
  <c r="J9" i="11"/>
  <c r="J8" i="11"/>
  <c r="M11" i="12" l="1"/>
  <c r="M12" i="11"/>
  <c r="M8" i="11"/>
  <c r="F42" i="22"/>
  <c r="D13" i="9" s="1"/>
  <c r="M12" i="12"/>
  <c r="M15" i="12"/>
  <c r="M5" i="16"/>
  <c r="M9" i="20"/>
  <c r="M6" i="21"/>
  <c r="M6" i="19"/>
  <c r="M5" i="18"/>
  <c r="M7" i="19"/>
  <c r="M5" i="13"/>
  <c r="M17" i="12"/>
  <c r="M15" i="11"/>
  <c r="M13" i="11"/>
  <c r="M10" i="20"/>
  <c r="M9" i="18"/>
  <c r="M7" i="13"/>
  <c r="M9" i="21"/>
  <c r="M13" i="20"/>
  <c r="M6" i="20"/>
  <c r="M8" i="18"/>
  <c r="M12" i="15"/>
  <c r="M7" i="15"/>
  <c r="M6" i="13"/>
  <c r="M5" i="11"/>
  <c r="M8" i="21"/>
  <c r="M11" i="18"/>
  <c r="M7" i="18"/>
  <c r="M6" i="15"/>
  <c r="M11" i="20"/>
  <c r="M8" i="19"/>
  <c r="M10" i="18"/>
  <c r="M8" i="15"/>
  <c r="M13" i="12"/>
  <c r="M14" i="11"/>
  <c r="M9" i="11"/>
  <c r="M7" i="21"/>
  <c r="M14" i="20"/>
  <c r="M12" i="20"/>
  <c r="M7" i="20"/>
  <c r="M6" i="18"/>
  <c r="M4" i="18"/>
  <c r="M4" i="13"/>
  <c r="M16" i="12"/>
  <c r="M14" i="12"/>
  <c r="M10" i="11"/>
  <c r="M8" i="20"/>
  <c r="M5" i="19"/>
  <c r="M4" i="16"/>
  <c r="M7" i="16" s="1"/>
  <c r="D8" i="9" s="1"/>
  <c r="M10" i="12"/>
  <c r="M11" i="21" l="1"/>
  <c r="D12" i="9" s="1"/>
  <c r="M17" i="11"/>
  <c r="D4" i="9" s="1"/>
  <c r="M9" i="13"/>
  <c r="D6" i="9" s="1"/>
  <c r="M19" i="12"/>
  <c r="D5" i="9" s="1"/>
  <c r="M13" i="18"/>
  <c r="D9" i="9" s="1"/>
  <c r="M14" i="15"/>
  <c r="D7" i="9" s="1"/>
  <c r="M10" i="19"/>
  <c r="D10" i="9" s="1"/>
  <c r="M16" i="20"/>
  <c r="D11" i="9" s="1"/>
  <c r="D15" i="9" l="1"/>
</calcChain>
</file>

<file path=xl/sharedStrings.xml><?xml version="1.0" encoding="utf-8"?>
<sst xmlns="http://schemas.openxmlformats.org/spreadsheetml/2006/main" count="718" uniqueCount="99">
  <si>
    <t>Adres</t>
  </si>
  <si>
    <t>Theo Koomenlaan 3</t>
  </si>
  <si>
    <t>Stappegoorweg 1</t>
  </si>
  <si>
    <t>Rachelsmolen 1</t>
  </si>
  <si>
    <t>Stichting Fontys, Vestiging TF</t>
  </si>
  <si>
    <t>Stichting Fontys (vestging ES)</t>
  </si>
  <si>
    <t>Emmasingel 28</t>
  </si>
  <si>
    <t>Stichting Fontys, Vestiging W1 en W3</t>
  </si>
  <si>
    <t>Tegelseweg 255</t>
  </si>
  <si>
    <t>Zwijsenplein 1</t>
  </si>
  <si>
    <t>Bisschop Zwijsenstraat 11</t>
  </si>
  <si>
    <t>Stichting Fontys, Vestiging CL</t>
  </si>
  <si>
    <t>Mgr Claessensstraat 4</t>
  </si>
  <si>
    <t>Stichting Fontys, Vestiging FF</t>
  </si>
  <si>
    <t>Frans Fransenstraat 15</t>
  </si>
  <si>
    <t>1XP2W</t>
  </si>
  <si>
    <t>Papier/Karton</t>
  </si>
  <si>
    <t>Vertrouwelijk papier</t>
  </si>
  <si>
    <t>Flessenglas</t>
  </si>
  <si>
    <t>Swill</t>
  </si>
  <si>
    <t>KCA</t>
  </si>
  <si>
    <t xml:space="preserve">DS. Theodor Fliednerstraat 2 </t>
  </si>
  <si>
    <t xml:space="preserve">Naam </t>
  </si>
  <si>
    <t xml:space="preserve">Aantal </t>
  </si>
  <si>
    <t>Intern</t>
  </si>
  <si>
    <t>Afroep</t>
  </si>
  <si>
    <t>Rolcontainer 240 liter</t>
  </si>
  <si>
    <t>Rolcontainer 660 liter</t>
  </si>
  <si>
    <t>Rolcontainer 120 liter</t>
  </si>
  <si>
    <t>Rolcontainer 500 liter</t>
  </si>
  <si>
    <t>Prijs per lediging voor lediging/ transport, verwerkingskosten en alle overige kosten</t>
  </si>
  <si>
    <t>nvt</t>
  </si>
  <si>
    <t>Frequentie per week</t>
  </si>
  <si>
    <t>Stichting Fontys, hogeschool voor de Kunsten</t>
  </si>
  <si>
    <t>Plaatsnaam</t>
  </si>
  <si>
    <t>Tilburg</t>
  </si>
  <si>
    <t>s-Hertogenbosch</t>
  </si>
  <si>
    <t>Eindhoven</t>
  </si>
  <si>
    <t>Venlo</t>
  </si>
  <si>
    <t>Sittard</t>
  </si>
  <si>
    <t>TOTAALPRIJS PER JAAR</t>
  </si>
  <si>
    <t>PMD</t>
  </si>
  <si>
    <t>Prijs voor huur per jaar (Huur en overige kosten voor alle afvalstromen)</t>
  </si>
  <si>
    <t>Stichting Fontys, Vestiging W1 en W3 Campus Venlo</t>
  </si>
  <si>
    <t>Stichting Fontys, Campus Stappegoor</t>
  </si>
  <si>
    <t>Stichting Fontys, Campus Rachelsmolen</t>
  </si>
  <si>
    <t>Stichting Fontys, Vestiging Sporthogeschool</t>
  </si>
  <si>
    <t>Bisschop Zwijsenstraat 11 en Zwijsenplein 1</t>
  </si>
  <si>
    <t>TOTAALBLAD PRIJZEN</t>
  </si>
  <si>
    <t>Bisschop Zwijsenstraat 11 en Zwijsenplein 1 Tilburg</t>
  </si>
  <si>
    <t>Stappegoorweg 1 Tilburg</t>
  </si>
  <si>
    <t>Frans Fransenstraat 15 s-Hertogenbosch</t>
  </si>
  <si>
    <t>DS. Theodor Fliednerstraat 2 Eindhoven</t>
  </si>
  <si>
    <t>Emmasingel 28 Eindhoven</t>
  </si>
  <si>
    <t>Rachelsmolen 1 Eindhoven</t>
  </si>
  <si>
    <t>Theo Koomenlaan 3 Eindhoven</t>
  </si>
  <si>
    <t>Tegelseweg 255 Venlo</t>
  </si>
  <si>
    <t>Mgr Claessensstraat 4 Sittard</t>
  </si>
  <si>
    <t>TOTAALPRIJS INSCHRIJVING</t>
  </si>
  <si>
    <t>Restafval</t>
  </si>
  <si>
    <t>Perscontainer 20 m3</t>
  </si>
  <si>
    <t>Semi container 5 m3</t>
  </si>
  <si>
    <t>Semi container 3 m3</t>
  </si>
  <si>
    <t>Vetton 200 liter</t>
  </si>
  <si>
    <t>Milieubox 60 liter</t>
  </si>
  <si>
    <t>Papier/karton</t>
  </si>
  <si>
    <t>Rolcontainer 1700 liter</t>
  </si>
  <si>
    <t>Rolcontainer 770 liter</t>
  </si>
  <si>
    <t>Rolcontainer 70 liter</t>
  </si>
  <si>
    <t>Aantal weken per jaar</t>
  </si>
  <si>
    <t>Afvalstof</t>
  </si>
  <si>
    <t>Bedrijfsmiddel</t>
  </si>
  <si>
    <t>Stichting Fontys, Hogeschool voor de Kunsten</t>
  </si>
  <si>
    <t>Stichting Fontys, Vestging ES</t>
  </si>
  <si>
    <t>INVULBLAD TARIEVEN</t>
  </si>
  <si>
    <t>Huurprijs per jaar</t>
  </si>
  <si>
    <t>Prijs per jaar voor lediging/ transport, verwerkingskosten en alle overige kosten</t>
  </si>
  <si>
    <t>Verwacht aantal ledigingen per jaar per container (afroepfrequentie bij benadering)</t>
  </si>
  <si>
    <t>Naam Inschrijver</t>
  </si>
  <si>
    <t>KvK-nummer</t>
  </si>
  <si>
    <t>Frituurvet</t>
  </si>
  <si>
    <t xml:space="preserve">Verwerkingkosten per 1000 KG </t>
  </si>
  <si>
    <t xml:space="preserve">Totaalprijs </t>
  </si>
  <si>
    <t>Papier/karton Perscontainer 20 m3</t>
  </si>
  <si>
    <t>PMD Perscontainer 20 m3</t>
  </si>
  <si>
    <t>Restafval Perscontainer 20 m3</t>
  </si>
  <si>
    <t xml:space="preserve">Tilburg </t>
  </si>
  <si>
    <t xml:space="preserve">Verwerkingskosten perscontainer Stappengoorweg 1 </t>
  </si>
  <si>
    <t>Rolcontainer 1100 liter trekstang</t>
  </si>
  <si>
    <t>Rolcontainer 660 liter trekstang</t>
  </si>
  <si>
    <t>Rolcontainer 500 liter trekstang</t>
  </si>
  <si>
    <t>De prijs voor huur Semi container 5 m3 niet meetellen</t>
  </si>
  <si>
    <r>
      <t xml:space="preserve">Verwerkingskosten voor 20 m3 perscontainers: </t>
    </r>
    <r>
      <rPr>
        <b/>
        <sz val="8"/>
        <color theme="0"/>
        <rFont val="Calibri"/>
        <family val="2"/>
        <scheme val="minor"/>
      </rPr>
      <t>(enkel voor Stappengoorweg en Rachelsmolen)</t>
    </r>
  </si>
  <si>
    <t>Weging</t>
  </si>
  <si>
    <t>Let op: in cel E10 alleen de prijs voor transport invullen</t>
  </si>
  <si>
    <t>Let op: in cel E19 alleen de prijs voor transport invullen</t>
  </si>
  <si>
    <t>Let op: in cel E25 alleen de prijs voor transport invullen</t>
  </si>
  <si>
    <t>Totaal verwerkingskosten perscontainers</t>
  </si>
  <si>
    <t>Bijlage C Prijzenblad VERSIE 23-06-2022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</si>
</sst>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b/>
      <sz val="22"/>
      <color theme="1"/>
      <name val="Calibri"/>
      <family val="2"/>
      <scheme val="minor"/>
    </font>
    <font>
      <b/>
      <sz val="11"/>
      <color theme="0"/>
      <name val="Calibri"/>
      <family val="2"/>
      <scheme val="minor"/>
    </font>
    <font>
      <b/>
      <sz val="10"/>
      <color theme="0"/>
      <name val="Calibri"/>
      <family val="2"/>
      <scheme val="minor"/>
    </font>
    <font>
      <b/>
      <sz val="10"/>
      <color theme="1"/>
      <name val="Calibri"/>
      <family val="2"/>
      <scheme val="minor"/>
    </font>
    <font>
      <sz val="9"/>
      <color theme="1"/>
      <name val="Calibri"/>
      <family val="2"/>
      <scheme val="minor"/>
    </font>
    <font>
      <sz val="8"/>
      <color theme="1"/>
      <name val="Calibri"/>
      <family val="2"/>
      <scheme val="minor"/>
    </font>
    <font>
      <b/>
      <sz val="20"/>
      <color theme="1"/>
      <name val="Calibri"/>
      <family val="2"/>
      <scheme val="minor"/>
    </font>
    <font>
      <b/>
      <sz val="8"/>
      <color theme="0"/>
      <name val="Calibri"/>
      <family val="2"/>
      <scheme val="minor"/>
    </font>
    <font>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002060"/>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7">
    <xf numFmtId="0" fontId="0" fillId="0" borderId="0" xfId="0"/>
    <xf numFmtId="0" fontId="0" fillId="0" borderId="0" xfId="0" applyAlignment="1">
      <alignment horizontal="center"/>
    </xf>
    <xf numFmtId="1" fontId="0" fillId="0" borderId="0" xfId="0" applyNumberFormat="1" applyAlignment="1">
      <alignment horizontal="center"/>
    </xf>
    <xf numFmtId="0" fontId="0" fillId="2" borderId="0" xfId="0" applyFill="1"/>
    <xf numFmtId="0" fontId="0" fillId="2" borderId="0" xfId="0" applyFill="1" applyAlignment="1">
      <alignment horizontal="center"/>
    </xf>
    <xf numFmtId="0" fontId="2" fillId="2" borderId="0" xfId="0" applyFont="1" applyFill="1"/>
    <xf numFmtId="1" fontId="0" fillId="2" borderId="0" xfId="0" applyNumberFormat="1" applyFill="1" applyAlignment="1">
      <alignment horizontal="center"/>
    </xf>
    <xf numFmtId="0" fontId="0" fillId="0" borderId="1" xfId="0" applyBorder="1"/>
    <xf numFmtId="14" fontId="0" fillId="0" borderId="1" xfId="0" applyNumberFormat="1" applyBorder="1"/>
    <xf numFmtId="1" fontId="0" fillId="0" borderId="1" xfId="0" applyNumberFormat="1" applyBorder="1" applyAlignment="1">
      <alignment horizontal="center"/>
    </xf>
    <xf numFmtId="0" fontId="0" fillId="2" borderId="1" xfId="0" applyFill="1" applyBorder="1"/>
    <xf numFmtId="0" fontId="0" fillId="2" borderId="1" xfId="0" applyFill="1" applyBorder="1" applyAlignment="1">
      <alignment horizontal="center"/>
    </xf>
    <xf numFmtId="14" fontId="0" fillId="2" borderId="1" xfId="0" applyNumberFormat="1" applyFill="1" applyBorder="1"/>
    <xf numFmtId="1" fontId="0" fillId="2" borderId="1" xfId="0" applyNumberFormat="1" applyFill="1" applyBorder="1" applyAlignment="1">
      <alignment horizontal="center"/>
    </xf>
    <xf numFmtId="14" fontId="0" fillId="2" borderId="1" xfId="0" applyNumberFormat="1" applyFill="1" applyBorder="1" applyAlignment="1">
      <alignment horizontal="center"/>
    </xf>
    <xf numFmtId="0" fontId="4" fillId="4" borderId="2" xfId="0" applyFont="1" applyFill="1" applyBorder="1" applyAlignment="1">
      <alignment horizontal="center" wrapText="1"/>
    </xf>
    <xf numFmtId="0" fontId="3" fillId="4" borderId="1" xfId="0" applyFont="1" applyFill="1" applyBorder="1"/>
    <xf numFmtId="44" fontId="0" fillId="0" borderId="1" xfId="0" applyNumberFormat="1" applyBorder="1"/>
    <xf numFmtId="0" fontId="4" fillId="4" borderId="0" xfId="0" applyFont="1" applyFill="1"/>
    <xf numFmtId="1" fontId="4" fillId="4" borderId="0" xfId="0" applyNumberFormat="1" applyFont="1" applyFill="1" applyAlignment="1">
      <alignment horizontal="center"/>
    </xf>
    <xf numFmtId="0" fontId="4" fillId="4" borderId="0" xfId="0" applyFont="1" applyFill="1" applyAlignment="1">
      <alignment horizontal="center" wrapText="1"/>
    </xf>
    <xf numFmtId="1" fontId="4" fillId="4" borderId="0" xfId="0" applyNumberFormat="1" applyFont="1" applyFill="1" applyAlignment="1">
      <alignment horizontal="center" wrapText="1"/>
    </xf>
    <xf numFmtId="0" fontId="4" fillId="4" borderId="0" xfId="0" applyFont="1" applyFill="1" applyAlignment="1">
      <alignment horizontal="center"/>
    </xf>
    <xf numFmtId="0" fontId="5" fillId="3" borderId="2" xfId="0" applyFont="1" applyFill="1" applyBorder="1" applyAlignment="1">
      <alignment horizontal="center" wrapText="1"/>
    </xf>
    <xf numFmtId="44" fontId="0" fillId="0" borderId="3" xfId="0" applyNumberFormat="1" applyBorder="1"/>
    <xf numFmtId="0" fontId="7" fillId="0" borderId="0" xfId="0" applyFont="1"/>
    <xf numFmtId="0" fontId="6" fillId="2" borderId="0" xfId="0" applyFont="1" applyFill="1"/>
    <xf numFmtId="8" fontId="0" fillId="2" borderId="1" xfId="0" applyNumberFormat="1" applyFill="1" applyBorder="1"/>
    <xf numFmtId="0" fontId="6" fillId="2" borderId="0" xfId="0" applyFont="1" applyFill="1" applyAlignment="1">
      <alignment wrapText="1"/>
    </xf>
    <xf numFmtId="0" fontId="1" fillId="6" borderId="3" xfId="0" applyFont="1" applyFill="1" applyBorder="1"/>
    <xf numFmtId="44" fontId="0" fillId="6" borderId="3" xfId="0" applyNumberFormat="1" applyFill="1" applyBorder="1"/>
    <xf numFmtId="0" fontId="8" fillId="2" borderId="0" xfId="0" applyFont="1" applyFill="1" applyProtection="1"/>
    <xf numFmtId="0" fontId="0" fillId="2" borderId="0" xfId="0" applyFill="1" applyProtection="1"/>
    <xf numFmtId="0" fontId="0" fillId="0" borderId="0" xfId="0" applyProtection="1"/>
    <xf numFmtId="0" fontId="0" fillId="0" borderId="1" xfId="0" applyBorder="1" applyProtection="1"/>
    <xf numFmtId="0" fontId="0" fillId="2" borderId="1" xfId="0" applyFill="1" applyBorder="1" applyProtection="1"/>
    <xf numFmtId="0" fontId="3" fillId="4" borderId="0" xfId="0" applyFont="1" applyFill="1" applyProtection="1"/>
    <xf numFmtId="0" fontId="3" fillId="4" borderId="0" xfId="0" applyFont="1" applyFill="1" applyAlignment="1" applyProtection="1">
      <alignment wrapText="1"/>
    </xf>
    <xf numFmtId="8" fontId="0" fillId="5" borderId="1" xfId="0" applyNumberFormat="1" applyFill="1" applyBorder="1" applyProtection="1">
      <protection locked="0"/>
    </xf>
    <xf numFmtId="0" fontId="0" fillId="2" borderId="0" xfId="0" applyFill="1" applyAlignment="1" applyProtection="1">
      <alignment horizontal="center"/>
    </xf>
    <xf numFmtId="1" fontId="0" fillId="2" borderId="0" xfId="0" applyNumberFormat="1" applyFill="1" applyAlignment="1" applyProtection="1">
      <alignment horizontal="center"/>
    </xf>
    <xf numFmtId="0" fontId="0" fillId="0" borderId="0" xfId="0" applyAlignment="1" applyProtection="1">
      <alignment horizontal="center"/>
    </xf>
    <xf numFmtId="0" fontId="2" fillId="2" borderId="0" xfId="0" applyFont="1" applyFill="1" applyProtection="1"/>
    <xf numFmtId="1" fontId="0" fillId="0" borderId="0" xfId="0" applyNumberFormat="1" applyAlignment="1" applyProtection="1">
      <alignment horizontal="center"/>
    </xf>
    <xf numFmtId="44" fontId="0" fillId="0" borderId="3" xfId="0" applyNumberFormat="1" applyBorder="1" applyProtection="1"/>
    <xf numFmtId="0" fontId="0" fillId="0" borderId="1" xfId="0" applyBorder="1" applyAlignment="1">
      <alignment horizontal="left"/>
    </xf>
    <xf numFmtId="14" fontId="0" fillId="0" borderId="1" xfId="0" applyNumberFormat="1" applyBorder="1" applyAlignment="1">
      <alignment horizontal="left"/>
    </xf>
    <xf numFmtId="1" fontId="0" fillId="0" borderId="1" xfId="0" applyNumberFormat="1" applyBorder="1" applyAlignment="1">
      <alignment horizontal="left"/>
    </xf>
    <xf numFmtId="8" fontId="0" fillId="2" borderId="1" xfId="0" applyNumberFormat="1" applyFill="1" applyBorder="1" applyAlignment="1">
      <alignment horizontal="left"/>
    </xf>
    <xf numFmtId="164" fontId="0" fillId="0" borderId="1" xfId="0" applyNumberFormat="1" applyBorder="1" applyAlignment="1">
      <alignment horizontal="left"/>
    </xf>
    <xf numFmtId="0" fontId="0" fillId="0" borderId="0" xfId="0" applyAlignment="1">
      <alignment horizontal="left"/>
    </xf>
    <xf numFmtId="8" fontId="0" fillId="0" borderId="1" xfId="0" applyNumberFormat="1" applyBorder="1" applyAlignment="1">
      <alignment horizontal="left"/>
    </xf>
    <xf numFmtId="0" fontId="0" fillId="0" borderId="1" xfId="0" applyBorder="1" applyAlignment="1" applyProtection="1">
      <alignment horizontal="left"/>
    </xf>
    <xf numFmtId="0" fontId="0" fillId="2" borderId="0" xfId="0" applyFill="1" applyAlignment="1">
      <alignment horizontal="left"/>
    </xf>
    <xf numFmtId="1" fontId="0" fillId="2" borderId="0" xfId="0" applyNumberFormat="1" applyFill="1" applyAlignment="1">
      <alignment horizontal="left"/>
    </xf>
    <xf numFmtId="1" fontId="0" fillId="0" borderId="0" xfId="0" applyNumberFormat="1" applyAlignment="1">
      <alignment horizontal="left"/>
    </xf>
    <xf numFmtId="44" fontId="0" fillId="0" borderId="3" xfId="0" applyNumberFormat="1" applyBorder="1" applyAlignment="1">
      <alignment horizontal="left"/>
    </xf>
    <xf numFmtId="0" fontId="0" fillId="2" borderId="1" xfId="0" applyFill="1" applyBorder="1" applyAlignment="1" applyProtection="1">
      <alignment horizontal="left"/>
    </xf>
    <xf numFmtId="14" fontId="0" fillId="0" borderId="1" xfId="0" applyNumberFormat="1" applyBorder="1" applyAlignment="1" applyProtection="1">
      <alignment horizontal="left"/>
    </xf>
    <xf numFmtId="1" fontId="0" fillId="0" borderId="1" xfId="0" applyNumberFormat="1" applyBorder="1" applyAlignment="1" applyProtection="1">
      <alignment horizontal="left"/>
    </xf>
    <xf numFmtId="8" fontId="0" fillId="2" borderId="1" xfId="0" applyNumberFormat="1" applyFill="1" applyBorder="1" applyAlignment="1" applyProtection="1">
      <alignment horizontal="left"/>
    </xf>
    <xf numFmtId="8" fontId="0" fillId="0" borderId="1" xfId="0" applyNumberFormat="1" applyBorder="1" applyAlignment="1" applyProtection="1">
      <alignment horizontal="left"/>
    </xf>
    <xf numFmtId="0" fontId="0" fillId="0" borderId="0" xfId="0" applyAlignment="1" applyProtection="1">
      <alignment horizontal="left"/>
    </xf>
    <xf numFmtId="14" fontId="0" fillId="2" borderId="1" xfId="0" applyNumberFormat="1" applyFill="1" applyBorder="1" applyAlignment="1" applyProtection="1">
      <alignment horizontal="left"/>
    </xf>
    <xf numFmtId="0" fontId="0" fillId="0" borderId="1" xfId="0" applyBorder="1" applyAlignment="1" applyProtection="1">
      <alignment horizontal="left" vertical="center"/>
    </xf>
    <xf numFmtId="0" fontId="4" fillId="4" borderId="0" xfId="0" applyFont="1" applyFill="1" applyAlignment="1" applyProtection="1">
      <alignment horizontal="left"/>
    </xf>
    <xf numFmtId="1" fontId="4" fillId="4" borderId="0" xfId="0" applyNumberFormat="1" applyFont="1" applyFill="1" applyAlignment="1" applyProtection="1">
      <alignment horizontal="left"/>
    </xf>
    <xf numFmtId="0" fontId="4" fillId="4" borderId="0" xfId="0" applyFont="1" applyFill="1" applyAlignment="1" applyProtection="1">
      <alignment horizontal="left" wrapText="1"/>
    </xf>
    <xf numFmtId="1" fontId="4" fillId="4" borderId="0" xfId="0" applyNumberFormat="1" applyFont="1" applyFill="1" applyAlignment="1" applyProtection="1">
      <alignment horizontal="left" wrapText="1"/>
    </xf>
    <xf numFmtId="0" fontId="4" fillId="4" borderId="2" xfId="0" applyFont="1" applyFill="1" applyBorder="1" applyAlignment="1" applyProtection="1">
      <alignment horizontal="left" wrapText="1"/>
    </xf>
    <xf numFmtId="0" fontId="5" fillId="3" borderId="2" xfId="0" applyFont="1" applyFill="1" applyBorder="1" applyAlignment="1" applyProtection="1">
      <alignment horizontal="left" wrapText="1"/>
    </xf>
    <xf numFmtId="0" fontId="3" fillId="4" borderId="1" xfId="0" applyFont="1" applyFill="1" applyBorder="1" applyAlignment="1" applyProtection="1">
      <alignment horizontal="left" wrapText="1"/>
    </xf>
    <xf numFmtId="0" fontId="4" fillId="4" borderId="0" xfId="0" applyFont="1" applyFill="1" applyAlignment="1">
      <alignment horizontal="left"/>
    </xf>
    <xf numFmtId="1" fontId="4" fillId="4" borderId="0" xfId="0" applyNumberFormat="1" applyFont="1" applyFill="1" applyAlignment="1">
      <alignment horizontal="left"/>
    </xf>
    <xf numFmtId="0" fontId="4" fillId="4" borderId="0" xfId="0" applyFont="1" applyFill="1" applyAlignment="1">
      <alignment horizontal="left" wrapText="1"/>
    </xf>
    <xf numFmtId="1" fontId="4" fillId="4" borderId="0" xfId="0" applyNumberFormat="1" applyFont="1" applyFill="1" applyAlignment="1">
      <alignment horizontal="left" wrapText="1"/>
    </xf>
    <xf numFmtId="0" fontId="4" fillId="4" borderId="2" xfId="0" applyFont="1" applyFill="1" applyBorder="1" applyAlignment="1">
      <alignment horizontal="left" wrapText="1"/>
    </xf>
    <xf numFmtId="0" fontId="5" fillId="3" borderId="2" xfId="0" applyFont="1" applyFill="1" applyBorder="1" applyAlignment="1">
      <alignment horizontal="left" wrapText="1"/>
    </xf>
    <xf numFmtId="0" fontId="3" fillId="4" borderId="1" xfId="0" applyFont="1" applyFill="1" applyBorder="1" applyAlignment="1">
      <alignment horizontal="left" wrapText="1"/>
    </xf>
    <xf numFmtId="0" fontId="3" fillId="4" borderId="1" xfId="0" applyFont="1" applyFill="1" applyBorder="1" applyAlignment="1">
      <alignment wrapText="1"/>
    </xf>
    <xf numFmtId="0" fontId="0" fillId="2" borderId="1" xfId="0" applyFill="1" applyBorder="1" applyAlignment="1">
      <alignment horizontal="left"/>
    </xf>
    <xf numFmtId="14" fontId="0" fillId="2" borderId="1" xfId="0" applyNumberFormat="1" applyFill="1" applyBorder="1" applyAlignment="1">
      <alignment horizontal="left"/>
    </xf>
    <xf numFmtId="1" fontId="0" fillId="2" borderId="1" xfId="0" applyNumberFormat="1" applyFill="1" applyBorder="1" applyAlignment="1">
      <alignment horizontal="left"/>
    </xf>
    <xf numFmtId="44" fontId="0" fillId="2" borderId="1" xfId="0" applyNumberFormat="1" applyFill="1" applyBorder="1" applyAlignment="1">
      <alignment horizontal="left"/>
    </xf>
    <xf numFmtId="0" fontId="1" fillId="7" borderId="0" xfId="0" applyFont="1" applyFill="1"/>
    <xf numFmtId="0" fontId="0" fillId="7" borderId="0" xfId="0" applyFill="1"/>
    <xf numFmtId="0" fontId="0" fillId="8" borderId="1" xfId="0" applyFill="1" applyBorder="1" applyProtection="1"/>
    <xf numFmtId="14" fontId="0" fillId="8" borderId="1" xfId="0" applyNumberFormat="1" applyFill="1" applyBorder="1" applyAlignment="1">
      <alignment horizontal="left"/>
    </xf>
    <xf numFmtId="0" fontId="0" fillId="8" borderId="1" xfId="0" applyFill="1" applyBorder="1"/>
    <xf numFmtId="8" fontId="0" fillId="9" borderId="1" xfId="0" applyNumberFormat="1" applyFill="1" applyBorder="1" applyAlignment="1">
      <alignment horizontal="left"/>
    </xf>
    <xf numFmtId="164" fontId="0" fillId="2" borderId="1" xfId="0" applyNumberFormat="1" applyFont="1" applyFill="1" applyBorder="1" applyProtection="1"/>
    <xf numFmtId="0" fontId="1" fillId="0" borderId="0" xfId="0" applyFont="1" applyAlignment="1" applyProtection="1">
      <alignment horizontal="right"/>
    </xf>
    <xf numFmtId="0" fontId="10" fillId="2" borderId="0" xfId="0" applyFont="1" applyFill="1" applyProtection="1"/>
    <xf numFmtId="164" fontId="0" fillId="2" borderId="1" xfId="0" applyNumberFormat="1" applyFill="1" applyBorder="1" applyProtection="1"/>
    <xf numFmtId="164" fontId="0" fillId="5" borderId="1" xfId="0" applyNumberFormat="1" applyFill="1" applyBorder="1" applyProtection="1">
      <protection locked="0"/>
    </xf>
    <xf numFmtId="0" fontId="0" fillId="5" borderId="1" xfId="0" applyFill="1" applyBorder="1" applyAlignment="1" applyProtection="1">
      <protection locked="0"/>
    </xf>
    <xf numFmtId="0" fontId="0" fillId="0" borderId="1" xfId="0"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83EBA.F91EE3E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95250</xdr:colOff>
      <xdr:row>1</xdr:row>
      <xdr:rowOff>85725</xdr:rowOff>
    </xdr:from>
    <xdr:to>
      <xdr:col>15</xdr:col>
      <xdr:colOff>133350</xdr:colOff>
      <xdr:row>22</xdr:row>
      <xdr:rowOff>152400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704850" y="276225"/>
          <a:ext cx="8572500" cy="406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Invulinstructie</a:t>
          </a:r>
          <a:r>
            <a:rPr lang="nl-NL" sz="1100" b="1" baseline="0">
              <a:solidFill>
                <a:schemeClr val="dk1"/>
              </a:solidFill>
              <a:effectLst/>
              <a:latin typeface="+mn-lt"/>
              <a:ea typeface="+mn-ea"/>
              <a:cs typeface="+mn-cs"/>
            </a:rPr>
            <a:t> prijzenblad</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In dit bestand vult inschrijver </a:t>
          </a:r>
          <a:r>
            <a:rPr lang="nl-NL" sz="1100" baseline="0">
              <a:solidFill>
                <a:schemeClr val="dk1"/>
              </a:solidFill>
              <a:effectLst/>
              <a:latin typeface="+mn-lt"/>
              <a:ea typeface="+mn-ea"/>
              <a:cs typeface="+mn-cs"/>
            </a:rPr>
            <a:t>op het tabblad 'Invulblad tarieven' de gele velden in (gegevens inschrijver, eenheidsprijzen </a:t>
          </a:r>
          <a:r>
            <a:rPr lang="nl-NL" sz="1100" baseline="0">
              <a:solidFill>
                <a:srgbClr val="0070C0"/>
              </a:solidFill>
              <a:effectLst/>
              <a:latin typeface="+mn-lt"/>
              <a:ea typeface="+mn-ea"/>
              <a:cs typeface="+mn-cs"/>
            </a:rPr>
            <a:t>en verwerkingskosten per 1000KG voor de perscontainers</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Het prijzenblad berekent automatisch de prijzen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op locatieniveau (tabbladen locaties) en de uiteindelijk totaalprijs inschrijving (tabblad TOTAALBLAD).</a:t>
          </a:r>
        </a:p>
        <a:p>
          <a:r>
            <a:rPr lang="nl-NL"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Het Prijzenblad is gebaseerd op de huidige situatie en aannames. Er kunnen geen rechten ontleend worden aan de ledigingsfrequenties en het aantal en/of soort inzamelmiddelen en de weging. Deze dienen enkel om te komen tot een vergelijkingsprijs (totaalprijs inschrijving).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De af te geven eenheidsprijzen zijn all-in prijzen, vermeld in euro’s en </a:t>
          </a:r>
          <a:r>
            <a:rPr lang="nl-NL" sz="1100" b="1">
              <a:solidFill>
                <a:schemeClr val="dk1"/>
              </a:solidFill>
              <a:effectLst/>
              <a:latin typeface="+mn-lt"/>
              <a:ea typeface="+mn-ea"/>
              <a:cs typeface="+mn-cs"/>
            </a:rPr>
            <a:t>exclusief btw</a:t>
          </a:r>
          <a:r>
            <a:rPr lang="nl-NL" sz="1100">
              <a:solidFill>
                <a:schemeClr val="dk1"/>
              </a:solidFill>
              <a:effectLst/>
              <a:latin typeface="+mn-lt"/>
              <a:ea typeface="+mn-ea"/>
              <a:cs typeface="+mn-cs"/>
            </a:rPr>
            <a:t>. In de eenheidsprijzen zijn o.a. opgenomen belastingen, (sociale) premies, administratieve- en secretariaatskosten, overhead, winst evenals alle overige kosten (zoals verpakkingskosten, reiskosten, voorraadkosten, verwerkingskosten, transportkosten, reinigingskosten) als ook speciale tarieven voor weekenden, feestdagen e.d. Alle kosten dienen te worden verdisconteerd in de uitgevraagde eenheidsprijzen.</a:t>
          </a:r>
        </a:p>
        <a:p>
          <a:endParaRPr lang="nl-NL"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De afgegeven eenheidsprijzen worden gehanteerd gedurende de looptijd van de overeenkomst. Na gunning wordt in overleg per locatie afgestemd wat de werkelijke aantallen te leveren Inzamelmiddelen zijn, het soort en type, en welke ledigingsfrequentie hieraan wordt gekoppeld. </a:t>
          </a:r>
          <a:endParaRPr lang="nl-NL">
            <a:effectLst/>
          </a:endParaRPr>
        </a:p>
        <a:p>
          <a:endParaRPr lang="nl-NL" sz="1100">
            <a:solidFill>
              <a:schemeClr val="dk1"/>
            </a:solidFill>
            <a:effectLst/>
            <a:latin typeface="+mn-lt"/>
            <a:ea typeface="+mn-ea"/>
            <a:cs typeface="+mn-cs"/>
          </a:endParaRPr>
        </a:p>
        <a:p>
          <a:r>
            <a:rPr lang="nl-NL" sz="1100" u="sng">
              <a:solidFill>
                <a:schemeClr val="dk1"/>
              </a:solidFill>
              <a:effectLst/>
              <a:latin typeface="+mn-lt"/>
              <a:ea typeface="+mn-ea"/>
              <a:cs typeface="+mn-cs"/>
            </a:rPr>
            <a:t>Verduidelijking</a:t>
          </a:r>
          <a:r>
            <a:rPr lang="nl-NL" sz="1100" u="sng" baseline="0">
              <a:solidFill>
                <a:schemeClr val="dk1"/>
              </a:solidFill>
              <a:effectLst/>
              <a:latin typeface="+mn-lt"/>
              <a:ea typeface="+mn-ea"/>
              <a:cs typeface="+mn-cs"/>
            </a:rPr>
            <a:t> begrippen </a:t>
          </a:r>
          <a:r>
            <a:rPr lang="nl-NL" sz="1100" u="sng">
              <a:solidFill>
                <a:schemeClr val="dk1"/>
              </a:solidFill>
              <a:effectLst/>
              <a:latin typeface="+mn-lt"/>
              <a:ea typeface="+mn-ea"/>
              <a:cs typeface="+mn-cs"/>
            </a:rPr>
            <a:t>Kolom H tabbladen</a:t>
          </a:r>
          <a:r>
            <a:rPr lang="nl-NL" sz="1100" u="sng" baseline="0">
              <a:solidFill>
                <a:schemeClr val="dk1"/>
              </a:solidFill>
              <a:effectLst/>
              <a:latin typeface="+mn-lt"/>
              <a:ea typeface="+mn-ea"/>
              <a:cs typeface="+mn-cs"/>
            </a:rPr>
            <a:t> locaties</a:t>
          </a:r>
          <a:endParaRPr lang="nl-NL" sz="1100" u="sng">
            <a:solidFill>
              <a:schemeClr val="dk1"/>
            </a:solidFill>
            <a:effectLst/>
            <a:latin typeface="+mn-lt"/>
            <a:ea typeface="+mn-ea"/>
            <a:cs typeface="+mn-cs"/>
          </a:endParaRPr>
        </a:p>
        <a:p>
          <a:r>
            <a:rPr lang="nl-NL" sz="1100" b="1">
              <a:solidFill>
                <a:schemeClr val="dk1"/>
              </a:solidFill>
              <a:effectLst/>
              <a:latin typeface="+mn-lt"/>
              <a:ea typeface="+mn-ea"/>
              <a:cs typeface="+mn-cs"/>
            </a:rPr>
            <a:t>Afroep:</a:t>
          </a:r>
          <a:r>
            <a:rPr lang="nl-NL" sz="1100" b="1" baseline="0">
              <a:solidFill>
                <a:schemeClr val="dk1"/>
              </a:solidFill>
              <a:effectLst/>
              <a:latin typeface="+mn-lt"/>
              <a:ea typeface="+mn-ea"/>
              <a:cs typeface="+mn-cs"/>
            </a:rPr>
            <a:t> </a:t>
          </a:r>
          <a:r>
            <a:rPr lang="nl-NL" sz="1100" baseline="0">
              <a:solidFill>
                <a:schemeClr val="dk1"/>
              </a:solidFill>
              <a:effectLst/>
              <a:latin typeface="+mn-lt"/>
              <a:ea typeface="+mn-ea"/>
              <a:cs typeface="+mn-cs"/>
            </a:rPr>
            <a:t>de afroepfrequenties worden hier bij benadering weergegeven</a:t>
          </a:r>
        </a:p>
        <a:p>
          <a:r>
            <a:rPr lang="nl-NL" sz="1100" b="1" baseline="0">
              <a:solidFill>
                <a:schemeClr val="dk1"/>
              </a:solidFill>
              <a:effectLst/>
              <a:latin typeface="+mn-lt"/>
              <a:ea typeface="+mn-ea"/>
              <a:cs typeface="+mn-cs"/>
            </a:rPr>
            <a:t>Intern: </a:t>
          </a:r>
          <a:r>
            <a:rPr lang="nl-NL" sz="1100" baseline="0">
              <a:solidFill>
                <a:schemeClr val="dk1"/>
              </a:solidFill>
              <a:effectLst/>
              <a:latin typeface="+mn-lt"/>
              <a:ea typeface="+mn-ea"/>
              <a:cs typeface="+mn-cs"/>
            </a:rPr>
            <a:t>voor de inzamelmiddelen waarbij als frequentie 'intern' is weergegeven hoeft enkel een huurprijs te worden afgegeven, deze worden ingezet t.b.v. het</a:t>
          </a:r>
          <a:r>
            <a:rPr lang="nl-NL" sz="1100">
              <a:solidFill>
                <a:schemeClr val="dk1"/>
              </a:solidFill>
              <a:effectLst/>
              <a:latin typeface="+mn-lt"/>
              <a:ea typeface="+mn-ea"/>
              <a:cs typeface="+mn-cs"/>
            </a:rPr>
            <a:t> logistieke proces van de Reststromen vanuit onze gebouwen tot de centrale Verzamelplaatsen (Interne inzameling) welke wordt verzorgd door medewerkers van H&amp;F en/of de contractpartner schoonmaakonderhoud.</a:t>
          </a:r>
        </a:p>
        <a:p>
          <a:r>
            <a:rPr lang="nl-NL" sz="1100">
              <a:solidFill>
                <a:schemeClr val="dk1"/>
              </a:solidFill>
              <a:effectLst/>
              <a:latin typeface="+mn-lt"/>
              <a:ea typeface="+mn-ea"/>
              <a:cs typeface="+mn-cs"/>
            </a:rPr>
            <a:t> </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333374</xdr:colOff>
      <xdr:row>0</xdr:row>
      <xdr:rowOff>285750</xdr:rowOff>
    </xdr:from>
    <xdr:to>
      <xdr:col>3</xdr:col>
      <xdr:colOff>942975</xdr:colOff>
      <xdr:row>1</xdr:row>
      <xdr:rowOff>367031</xdr:rowOff>
    </xdr:to>
    <xdr:pic>
      <xdr:nvPicPr>
        <xdr:cNvPr id="5" name="Afbeelding 4" descr="cid:image001.jpg@01D3E21F.265A1DE0">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315199" y="285750"/>
          <a:ext cx="609601" cy="38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P12" sqref="P12:Q12"/>
    </sheetView>
  </sheetViews>
  <sheetFormatPr defaultColWidth="9.140625" defaultRowHeight="15" x14ac:dyDescent="0.25"/>
  <cols>
    <col min="1" max="16384" width="9.140625" style="33"/>
  </cols>
  <sheetData/>
  <sheetProtection algorithmName="SHA-512" hashValue="n6nXAjZFdM+Y9IODgC5JK+WlkpAiajnlMx+GaZG9PCTV3qDVrvPG4vQHfbo7Mzq9z2vBD+ALg6rppyal552PoA==" saltValue="zCwaEtV7V6oq82W166EJ5w==" spinCount="100000" sheet="1" objects="1" scenarios="1"/>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election activeCell="I22" sqref="I22"/>
    </sheetView>
  </sheetViews>
  <sheetFormatPr defaultRowHeight="15" x14ac:dyDescent="0.25"/>
  <cols>
    <col min="1" max="1" width="28.5703125" customWidth="1"/>
    <col min="2" max="2" width="10.42578125" bestFit="1" customWidth="1"/>
    <col min="3" max="3" width="40.5703125" bestFit="1" customWidth="1"/>
    <col min="4" max="4" width="13.570312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5.7109375" customWidth="1"/>
  </cols>
  <sheetData>
    <row r="1" spans="1:13" x14ac:dyDescent="0.25">
      <c r="A1" s="3"/>
      <c r="B1" s="3"/>
      <c r="C1" s="3"/>
      <c r="D1" s="3"/>
      <c r="E1" s="4"/>
      <c r="F1" s="3"/>
      <c r="G1" s="3"/>
      <c r="H1" s="4"/>
      <c r="I1" s="6"/>
      <c r="K1" s="3"/>
    </row>
    <row r="2" spans="1:13" ht="48" customHeight="1" x14ac:dyDescent="0.45">
      <c r="A2" s="5" t="s">
        <v>55</v>
      </c>
      <c r="B2" s="5"/>
      <c r="C2" s="3"/>
      <c r="D2" s="3"/>
      <c r="E2" s="4"/>
      <c r="F2" s="3"/>
      <c r="G2" s="3"/>
      <c r="H2" s="4"/>
      <c r="I2" s="6"/>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45" t="s">
        <v>1</v>
      </c>
      <c r="B4" s="80" t="s">
        <v>37</v>
      </c>
      <c r="C4" s="45" t="s">
        <v>46</v>
      </c>
      <c r="D4" s="46" t="s">
        <v>59</v>
      </c>
      <c r="E4" s="47">
        <v>47</v>
      </c>
      <c r="F4" s="46" t="s">
        <v>26</v>
      </c>
      <c r="G4" s="46" t="str">
        <f>CONCATENATE(D4," ",F4)</f>
        <v>Restafval Rolcontainer 240 liter</v>
      </c>
      <c r="H4" s="46" t="s">
        <v>24</v>
      </c>
      <c r="I4" s="47" t="s">
        <v>31</v>
      </c>
      <c r="J4" s="47" t="s">
        <v>31</v>
      </c>
      <c r="K4" s="48">
        <f>(VLOOKUP(G4,'Invulblad tarieven'!$C$5:$E$35,2))*E4</f>
        <v>0</v>
      </c>
      <c r="L4" s="83" t="s">
        <v>31</v>
      </c>
      <c r="M4" s="51">
        <f>K4</f>
        <v>0</v>
      </c>
    </row>
    <row r="5" spans="1:13" s="50" customFormat="1" x14ac:dyDescent="0.25">
      <c r="A5" s="45" t="s">
        <v>1</v>
      </c>
      <c r="B5" s="80" t="s">
        <v>37</v>
      </c>
      <c r="C5" s="45" t="s">
        <v>46</v>
      </c>
      <c r="D5" s="46" t="s">
        <v>18</v>
      </c>
      <c r="E5" s="47">
        <v>1</v>
      </c>
      <c r="F5" s="46" t="s">
        <v>26</v>
      </c>
      <c r="G5" s="46" t="str">
        <f t="shared" ref="G5:G8" si="0">CONCATENATE(D5," ",F5)</f>
        <v>Flessenglas Rolcontainer 240 liter</v>
      </c>
      <c r="H5" s="46" t="s">
        <v>25</v>
      </c>
      <c r="I5" s="47" t="s">
        <v>31</v>
      </c>
      <c r="J5" s="80">
        <v>8</v>
      </c>
      <c r="K5" s="48">
        <f>(VLOOKUP(G5,'Invulblad tarieven'!$C$5:$E$35,2))*E5</f>
        <v>0</v>
      </c>
      <c r="L5" s="48">
        <f>(VLOOKUP(G5,'Invulblad tarieven'!$C$5:$E$35,3))*J5*E5</f>
        <v>0</v>
      </c>
      <c r="M5" s="48">
        <f>K5+L5</f>
        <v>0</v>
      </c>
    </row>
    <row r="6" spans="1:13" s="50" customFormat="1" x14ac:dyDescent="0.25">
      <c r="A6" s="45" t="s">
        <v>1</v>
      </c>
      <c r="B6" s="80" t="s">
        <v>37</v>
      </c>
      <c r="C6" s="45" t="s">
        <v>46</v>
      </c>
      <c r="D6" s="46" t="s">
        <v>41</v>
      </c>
      <c r="E6" s="47">
        <v>1</v>
      </c>
      <c r="F6" s="46" t="s">
        <v>61</v>
      </c>
      <c r="G6" s="46" t="str">
        <f t="shared" si="0"/>
        <v>PMD Semi container 5 m3</v>
      </c>
      <c r="H6" s="46" t="s">
        <v>25</v>
      </c>
      <c r="I6" s="47" t="s">
        <v>31</v>
      </c>
      <c r="J6" s="80">
        <v>26</v>
      </c>
      <c r="K6" s="48">
        <f>(VLOOKUP(G6,'Invulblad tarieven'!$C$5:$E$35,2))*E6</f>
        <v>0</v>
      </c>
      <c r="L6" s="48">
        <f>(VLOOKUP(G6,'Invulblad tarieven'!$C$5:$E$35,3))*J6*E6</f>
        <v>0</v>
      </c>
      <c r="M6" s="48">
        <f t="shared" ref="M6:M8" si="1">K6+L6</f>
        <v>0</v>
      </c>
    </row>
    <row r="7" spans="1:13" s="50" customFormat="1" x14ac:dyDescent="0.25">
      <c r="A7" s="45" t="s">
        <v>1</v>
      </c>
      <c r="B7" s="80" t="s">
        <v>37</v>
      </c>
      <c r="C7" s="45" t="s">
        <v>46</v>
      </c>
      <c r="D7" s="46" t="s">
        <v>59</v>
      </c>
      <c r="E7" s="47">
        <v>1</v>
      </c>
      <c r="F7" s="46" t="s">
        <v>61</v>
      </c>
      <c r="G7" s="46" t="str">
        <f t="shared" si="0"/>
        <v>Restafval Semi container 5 m3</v>
      </c>
      <c r="H7" s="47">
        <v>1</v>
      </c>
      <c r="I7" s="47">
        <v>40</v>
      </c>
      <c r="J7" s="80">
        <f>H7*I7</f>
        <v>40</v>
      </c>
      <c r="K7" s="48">
        <f>(VLOOKUP(G7,'Invulblad tarieven'!$C$5:$E$35,2))*E7</f>
        <v>0</v>
      </c>
      <c r="L7" s="48">
        <f>(VLOOKUP(G7,'Invulblad tarieven'!$C$5:$E$35,3))*J7*E7</f>
        <v>0</v>
      </c>
      <c r="M7" s="48">
        <f t="shared" si="1"/>
        <v>0</v>
      </c>
    </row>
    <row r="8" spans="1:13" s="50" customFormat="1" x14ac:dyDescent="0.25">
      <c r="A8" s="45" t="s">
        <v>1</v>
      </c>
      <c r="B8" s="80" t="s">
        <v>37</v>
      </c>
      <c r="C8" s="45" t="s">
        <v>46</v>
      </c>
      <c r="D8" s="46" t="s">
        <v>16</v>
      </c>
      <c r="E8" s="47">
        <v>1</v>
      </c>
      <c r="F8" s="46" t="s">
        <v>61</v>
      </c>
      <c r="G8" s="46" t="str">
        <f t="shared" si="0"/>
        <v>Papier/Karton Semi container 5 m3</v>
      </c>
      <c r="H8" s="46" t="s">
        <v>15</v>
      </c>
      <c r="I8" s="47">
        <v>20</v>
      </c>
      <c r="J8" s="80">
        <v>20</v>
      </c>
      <c r="K8" s="48">
        <f>(VLOOKUP(G8,'Invulblad tarieven'!$C$5:$E$35,2))*E8</f>
        <v>0</v>
      </c>
      <c r="L8" s="48">
        <f>(VLOOKUP(G8,'Invulblad tarieven'!$C$5:$E$35,3))*J8*E8</f>
        <v>0</v>
      </c>
      <c r="M8" s="48">
        <f t="shared" si="1"/>
        <v>0</v>
      </c>
    </row>
    <row r="9" spans="1:13" ht="15.75" thickBot="1" x14ac:dyDescent="0.3">
      <c r="A9" s="3"/>
      <c r="B9" s="3"/>
      <c r="C9" s="3"/>
      <c r="D9" s="3"/>
      <c r="E9" s="4"/>
      <c r="F9" s="3"/>
      <c r="G9" s="3"/>
      <c r="H9" s="4"/>
      <c r="I9" s="6"/>
      <c r="J9" s="4"/>
      <c r="K9" s="3"/>
    </row>
    <row r="10" spans="1:13" ht="15.75" thickBot="1" x14ac:dyDescent="0.3">
      <c r="A10" s="3"/>
      <c r="B10" s="3"/>
      <c r="E10"/>
      <c r="K10" s="3"/>
      <c r="M10" s="24">
        <f>SUM(M4:M8)</f>
        <v>0</v>
      </c>
    </row>
    <row r="11" spans="1:13" x14ac:dyDescent="0.25">
      <c r="A11" s="3"/>
      <c r="B11" s="3"/>
      <c r="E11"/>
      <c r="K11" s="3"/>
    </row>
    <row r="12" spans="1:13" x14ac:dyDescent="0.25">
      <c r="A12" s="3"/>
      <c r="B12" s="3"/>
      <c r="E12"/>
      <c r="K12" s="3"/>
    </row>
    <row r="13" spans="1:13" x14ac:dyDescent="0.25">
      <c r="A13" s="3"/>
      <c r="B13" s="3"/>
      <c r="E13"/>
      <c r="K13" s="3"/>
    </row>
    <row r="14" spans="1:13" x14ac:dyDescent="0.25">
      <c r="A14" s="3"/>
      <c r="B14" s="3"/>
      <c r="E14"/>
      <c r="K14" s="3"/>
    </row>
    <row r="15" spans="1:13" x14ac:dyDescent="0.25">
      <c r="A15" s="3"/>
      <c r="B15" s="3"/>
      <c r="E15"/>
      <c r="K15" s="3"/>
    </row>
    <row r="16" spans="1:13" x14ac:dyDescent="0.25">
      <c r="A16" s="3"/>
      <c r="B16" s="3"/>
      <c r="E16"/>
      <c r="K16" s="3"/>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E20"/>
      <c r="K20" s="3"/>
    </row>
    <row r="21" spans="1:11" x14ac:dyDescent="0.25">
      <c r="A21" s="3"/>
      <c r="B21" s="3"/>
      <c r="C21" s="3"/>
      <c r="D21" s="3"/>
      <c r="E21" s="4"/>
      <c r="F21" s="3"/>
      <c r="G21" s="3"/>
      <c r="H21" s="4"/>
      <c r="I21" s="6"/>
      <c r="J21" s="4"/>
      <c r="K21" s="3"/>
    </row>
    <row r="22" spans="1:11" x14ac:dyDescent="0.25">
      <c r="A22" s="3"/>
      <c r="B22" s="3"/>
      <c r="C22" s="3"/>
      <c r="D22" s="3"/>
      <c r="E22" s="4"/>
      <c r="F22" s="3"/>
      <c r="G22" s="3"/>
      <c r="H22" s="4"/>
      <c r="I22" s="6"/>
      <c r="J22" s="4"/>
      <c r="K22" s="3"/>
    </row>
  </sheetData>
  <sheetProtection algorithmName="SHA-512" hashValue="2tB0E+hzXh1GUN9j0vhSJIsJwWJHLuEd/PIRwifTcMrMZfOlB2cl/7r3mAXy2P+G4LrvSGftTII1nEju4+r8pQ==" saltValue="RLu4L3V/OuekyboJhOfuXg==" spinCount="100000" sheet="1" objects="1" scenarios="1"/>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election activeCell="J24" sqref="J24"/>
    </sheetView>
  </sheetViews>
  <sheetFormatPr defaultRowHeight="15" x14ac:dyDescent="0.25"/>
  <cols>
    <col min="1" max="1" width="28.5703125" customWidth="1"/>
    <col min="2" max="2" width="9.85546875" bestFit="1" customWidth="1"/>
    <col min="3" max="3" width="33.42578125" customWidth="1"/>
    <col min="4" max="4" width="19.7109375" bestFit="1" customWidth="1"/>
    <col min="5" max="5" width="6.42578125" style="1" bestFit="1" customWidth="1"/>
    <col min="6" max="6" width="21.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8.5703125" customWidth="1"/>
  </cols>
  <sheetData>
    <row r="1" spans="1:13" x14ac:dyDescent="0.25">
      <c r="A1" s="3"/>
      <c r="B1" s="3"/>
      <c r="C1" s="3"/>
      <c r="D1" s="3"/>
      <c r="E1" s="4"/>
      <c r="F1" s="3"/>
      <c r="G1" s="3"/>
      <c r="H1" s="4"/>
      <c r="I1" s="6"/>
      <c r="K1" s="3"/>
    </row>
    <row r="2" spans="1:13" ht="48" customHeight="1" x14ac:dyDescent="0.45">
      <c r="A2" s="5" t="s">
        <v>56</v>
      </c>
      <c r="B2" s="5"/>
      <c r="C2" s="3"/>
      <c r="D2" s="3"/>
      <c r="E2" s="4"/>
      <c r="F2" s="3"/>
      <c r="G2" s="3"/>
      <c r="H2" s="4"/>
      <c r="I2" s="6"/>
      <c r="K2" s="1"/>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45" t="s">
        <v>8</v>
      </c>
      <c r="B4" s="45" t="s">
        <v>38</v>
      </c>
      <c r="C4" s="45" t="s">
        <v>7</v>
      </c>
      <c r="D4" s="46" t="s">
        <v>59</v>
      </c>
      <c r="E4" s="47">
        <v>3</v>
      </c>
      <c r="F4" s="46" t="s">
        <v>26</v>
      </c>
      <c r="G4" s="46" t="str">
        <f>CONCATENATE(D4," ",F4)</f>
        <v>Restafval Rolcontainer 240 liter</v>
      </c>
      <c r="H4" s="46" t="s">
        <v>24</v>
      </c>
      <c r="I4" s="47" t="s">
        <v>31</v>
      </c>
      <c r="J4" s="47" t="s">
        <v>31</v>
      </c>
      <c r="K4" s="48">
        <f>(VLOOKUP(G4,'Invulblad tarieven'!$C$5:$E$35,2))*E4</f>
        <v>0</v>
      </c>
      <c r="L4" s="83" t="s">
        <v>31</v>
      </c>
      <c r="M4" s="49">
        <f>K4</f>
        <v>0</v>
      </c>
    </row>
    <row r="5" spans="1:13" s="50" customFormat="1" x14ac:dyDescent="0.25">
      <c r="A5" s="45" t="s">
        <v>8</v>
      </c>
      <c r="B5" s="45" t="s">
        <v>38</v>
      </c>
      <c r="C5" s="45" t="s">
        <v>7</v>
      </c>
      <c r="D5" s="46" t="s">
        <v>16</v>
      </c>
      <c r="E5" s="47">
        <v>18</v>
      </c>
      <c r="F5" s="46" t="s">
        <v>28</v>
      </c>
      <c r="G5" s="46" t="str">
        <f t="shared" ref="G5:G14" si="0">CONCATENATE(D5," ",F5)</f>
        <v>Papier/Karton Rolcontainer 120 liter</v>
      </c>
      <c r="H5" s="46" t="s">
        <v>24</v>
      </c>
      <c r="I5" s="47" t="s">
        <v>31</v>
      </c>
      <c r="J5" s="47" t="s">
        <v>31</v>
      </c>
      <c r="K5" s="48">
        <f>(VLOOKUP(G5,'Invulblad tarieven'!$C$5:$E$35,2))*E5</f>
        <v>0</v>
      </c>
      <c r="L5" s="83" t="s">
        <v>31</v>
      </c>
      <c r="M5" s="49">
        <f t="shared" ref="M5" si="1">K5</f>
        <v>0</v>
      </c>
    </row>
    <row r="6" spans="1:13" s="50" customFormat="1" x14ac:dyDescent="0.25">
      <c r="A6" s="45" t="s">
        <v>8</v>
      </c>
      <c r="B6" s="45" t="s">
        <v>38</v>
      </c>
      <c r="C6" s="45" t="s">
        <v>7</v>
      </c>
      <c r="D6" s="46" t="s">
        <v>18</v>
      </c>
      <c r="E6" s="47">
        <v>1</v>
      </c>
      <c r="F6" s="46" t="s">
        <v>26</v>
      </c>
      <c r="G6" s="46" t="str">
        <f t="shared" si="0"/>
        <v>Flessenglas Rolcontainer 240 liter</v>
      </c>
      <c r="H6" s="46" t="s">
        <v>25</v>
      </c>
      <c r="I6" s="47" t="s">
        <v>31</v>
      </c>
      <c r="J6" s="80">
        <v>6</v>
      </c>
      <c r="K6" s="48">
        <f>(VLOOKUP(G6,'Invulblad tarieven'!$C$5:$E$35,2))*E6</f>
        <v>0</v>
      </c>
      <c r="L6" s="48">
        <f>(VLOOKUP(G6,'Invulblad tarieven'!$C$5:$E$35,3))*J6*E6</f>
        <v>0</v>
      </c>
      <c r="M6" s="51">
        <f>K6+L6</f>
        <v>0</v>
      </c>
    </row>
    <row r="7" spans="1:13" s="50" customFormat="1" x14ac:dyDescent="0.25">
      <c r="A7" s="45" t="s">
        <v>8</v>
      </c>
      <c r="B7" s="45" t="s">
        <v>38</v>
      </c>
      <c r="C7" s="46" t="s">
        <v>7</v>
      </c>
      <c r="D7" s="46" t="s">
        <v>20</v>
      </c>
      <c r="E7" s="47">
        <v>2</v>
      </c>
      <c r="F7" s="52" t="s">
        <v>64</v>
      </c>
      <c r="G7" s="46" t="str">
        <f t="shared" si="0"/>
        <v>KCA Milieubox 60 liter</v>
      </c>
      <c r="H7" s="46" t="s">
        <v>25</v>
      </c>
      <c r="I7" s="47" t="s">
        <v>31</v>
      </c>
      <c r="J7" s="80">
        <v>2</v>
      </c>
      <c r="K7" s="48">
        <f>(VLOOKUP(G7,'Invulblad tarieven'!$C$5:$E$35,2))*E7</f>
        <v>0</v>
      </c>
      <c r="L7" s="48">
        <f>(VLOOKUP(G7,'Invulblad tarieven'!$C$5:$E$35,3))*J7*E7</f>
        <v>0</v>
      </c>
      <c r="M7" s="51">
        <f t="shared" ref="M7:M14" si="2">K7+L7</f>
        <v>0</v>
      </c>
    </row>
    <row r="8" spans="1:13" s="50" customFormat="1" x14ac:dyDescent="0.25">
      <c r="A8" s="45" t="s">
        <v>8</v>
      </c>
      <c r="B8" s="45" t="s">
        <v>38</v>
      </c>
      <c r="C8" s="45" t="s">
        <v>7</v>
      </c>
      <c r="D8" s="46" t="s">
        <v>17</v>
      </c>
      <c r="E8" s="47">
        <v>5</v>
      </c>
      <c r="F8" s="46" t="s">
        <v>29</v>
      </c>
      <c r="G8" s="46" t="str">
        <f t="shared" si="0"/>
        <v>Vertrouwelijk papier Rolcontainer 500 liter</v>
      </c>
      <c r="H8" s="46" t="s">
        <v>25</v>
      </c>
      <c r="I8" s="47" t="s">
        <v>31</v>
      </c>
      <c r="J8" s="80">
        <v>11</v>
      </c>
      <c r="K8" s="48">
        <f>(VLOOKUP(G8,'Invulblad tarieven'!$C$5:$E$35,2))*E8</f>
        <v>0</v>
      </c>
      <c r="L8" s="48">
        <f>(VLOOKUP(G8,'Invulblad tarieven'!$C$5:$E$35,3))*J8*E8</f>
        <v>0</v>
      </c>
      <c r="M8" s="51">
        <f t="shared" si="2"/>
        <v>0</v>
      </c>
    </row>
    <row r="9" spans="1:13" s="50" customFormat="1" x14ac:dyDescent="0.25">
      <c r="A9" s="45" t="s">
        <v>8</v>
      </c>
      <c r="B9" s="45" t="s">
        <v>38</v>
      </c>
      <c r="C9" s="45" t="s">
        <v>43</v>
      </c>
      <c r="D9" s="46" t="s">
        <v>59</v>
      </c>
      <c r="E9" s="47">
        <v>1</v>
      </c>
      <c r="F9" s="46" t="s">
        <v>62</v>
      </c>
      <c r="G9" s="46" t="str">
        <f t="shared" si="0"/>
        <v>Restafval Semi container 3 m3</v>
      </c>
      <c r="H9" s="47">
        <v>1</v>
      </c>
      <c r="I9" s="47">
        <v>40</v>
      </c>
      <c r="J9" s="80">
        <f>H9*I9</f>
        <v>40</v>
      </c>
      <c r="K9" s="48">
        <f>(VLOOKUP(G9,'Invulblad tarieven'!$C$5:$E$35,2))*E9</f>
        <v>0</v>
      </c>
      <c r="L9" s="48">
        <f>(VLOOKUP(G9,'Invulblad tarieven'!$C$5:$E$35,3))*J9*E9</f>
        <v>0</v>
      </c>
      <c r="M9" s="51">
        <f t="shared" si="2"/>
        <v>0</v>
      </c>
    </row>
    <row r="10" spans="1:13" s="50" customFormat="1" x14ac:dyDescent="0.25">
      <c r="A10" s="45" t="s">
        <v>8</v>
      </c>
      <c r="B10" s="45" t="s">
        <v>38</v>
      </c>
      <c r="C10" s="45" t="s">
        <v>43</v>
      </c>
      <c r="D10" s="46" t="s">
        <v>59</v>
      </c>
      <c r="E10" s="47">
        <v>2</v>
      </c>
      <c r="F10" s="46" t="s">
        <v>61</v>
      </c>
      <c r="G10" s="46" t="str">
        <f t="shared" si="0"/>
        <v>Restafval Semi container 5 m3</v>
      </c>
      <c r="H10" s="47">
        <v>1</v>
      </c>
      <c r="I10" s="47">
        <v>40</v>
      </c>
      <c r="J10" s="80">
        <f>H10*I10</f>
        <v>40</v>
      </c>
      <c r="K10" s="48">
        <f>(VLOOKUP(G10,'Invulblad tarieven'!$C$5:$E$35,2))*E10</f>
        <v>0</v>
      </c>
      <c r="L10" s="48">
        <f>(VLOOKUP(G10,'Invulblad tarieven'!$C$5:$E$35,3))*J10*E10</f>
        <v>0</v>
      </c>
      <c r="M10" s="51">
        <f t="shared" si="2"/>
        <v>0</v>
      </c>
    </row>
    <row r="11" spans="1:13" s="50" customFormat="1" x14ac:dyDescent="0.25">
      <c r="A11" s="45" t="s">
        <v>8</v>
      </c>
      <c r="B11" s="45" t="s">
        <v>38</v>
      </c>
      <c r="C11" s="45" t="s">
        <v>7</v>
      </c>
      <c r="D11" s="46" t="s">
        <v>41</v>
      </c>
      <c r="E11" s="47">
        <v>2</v>
      </c>
      <c r="F11" s="46" t="s">
        <v>61</v>
      </c>
      <c r="G11" s="46" t="str">
        <f t="shared" si="0"/>
        <v>PMD Semi container 5 m3</v>
      </c>
      <c r="H11" s="46" t="s">
        <v>15</v>
      </c>
      <c r="I11" s="47">
        <v>20</v>
      </c>
      <c r="J11" s="80">
        <v>20</v>
      </c>
      <c r="K11" s="48">
        <f>(VLOOKUP(G11,'Invulblad tarieven'!$C$5:$E$35,2))*E11</f>
        <v>0</v>
      </c>
      <c r="L11" s="48">
        <f>(VLOOKUP(G11,'Invulblad tarieven'!$C$5:$E$35,3))*J11*E11</f>
        <v>0</v>
      </c>
      <c r="M11" s="51">
        <f t="shared" si="2"/>
        <v>0</v>
      </c>
    </row>
    <row r="12" spans="1:13" s="50" customFormat="1" x14ac:dyDescent="0.25">
      <c r="A12" s="45" t="s">
        <v>8</v>
      </c>
      <c r="B12" s="45" t="s">
        <v>38</v>
      </c>
      <c r="C12" s="45" t="s">
        <v>7</v>
      </c>
      <c r="D12" s="46" t="s">
        <v>16</v>
      </c>
      <c r="E12" s="47">
        <v>1</v>
      </c>
      <c r="F12" s="46" t="s">
        <v>61</v>
      </c>
      <c r="G12" s="46" t="str">
        <f t="shared" si="0"/>
        <v>Papier/Karton Semi container 5 m3</v>
      </c>
      <c r="H12" s="46" t="s">
        <v>15</v>
      </c>
      <c r="I12" s="47">
        <v>20</v>
      </c>
      <c r="J12" s="80">
        <v>20</v>
      </c>
      <c r="K12" s="48">
        <f>(VLOOKUP(G12,'Invulblad tarieven'!$C$5:$E$35,2))*E12</f>
        <v>0</v>
      </c>
      <c r="L12" s="48">
        <f>(VLOOKUP(G12,'Invulblad tarieven'!$C$5:$E$35,3))*J12*E12</f>
        <v>0</v>
      </c>
      <c r="M12" s="51">
        <f t="shared" si="2"/>
        <v>0</v>
      </c>
    </row>
    <row r="13" spans="1:13" s="50" customFormat="1" x14ac:dyDescent="0.25">
      <c r="A13" s="45" t="s">
        <v>8</v>
      </c>
      <c r="B13" s="45" t="s">
        <v>38</v>
      </c>
      <c r="C13" s="45" t="s">
        <v>43</v>
      </c>
      <c r="D13" s="46" t="s">
        <v>16</v>
      </c>
      <c r="E13" s="47">
        <v>1</v>
      </c>
      <c r="F13" s="46" t="s">
        <v>66</v>
      </c>
      <c r="G13" s="46" t="str">
        <f t="shared" si="0"/>
        <v>Papier/Karton Rolcontainer 1700 liter</v>
      </c>
      <c r="H13" s="47">
        <v>1</v>
      </c>
      <c r="I13" s="47">
        <v>40</v>
      </c>
      <c r="J13" s="80">
        <f>H13*I13</f>
        <v>40</v>
      </c>
      <c r="K13" s="48">
        <f>(VLOOKUP(G13,'Invulblad tarieven'!$C$5:$E$35,2))*E13</f>
        <v>0</v>
      </c>
      <c r="L13" s="48">
        <f>(VLOOKUP(G13,'Invulblad tarieven'!$C$5:$E$35,3))*J13*E13</f>
        <v>0</v>
      </c>
      <c r="M13" s="51">
        <f t="shared" si="2"/>
        <v>0</v>
      </c>
    </row>
    <row r="14" spans="1:13" s="50" customFormat="1" x14ac:dyDescent="0.25">
      <c r="A14" s="45" t="s">
        <v>8</v>
      </c>
      <c r="B14" s="45" t="s">
        <v>38</v>
      </c>
      <c r="C14" s="45" t="s">
        <v>43</v>
      </c>
      <c r="D14" s="46" t="s">
        <v>19</v>
      </c>
      <c r="E14" s="47">
        <v>1</v>
      </c>
      <c r="F14" s="46" t="s">
        <v>28</v>
      </c>
      <c r="G14" s="46" t="str">
        <f t="shared" si="0"/>
        <v>Swill Rolcontainer 120 liter</v>
      </c>
      <c r="H14" s="47">
        <v>1</v>
      </c>
      <c r="I14" s="47">
        <v>40</v>
      </c>
      <c r="J14" s="80">
        <f>H14*I14</f>
        <v>40</v>
      </c>
      <c r="K14" s="48">
        <f>(VLOOKUP(G14,'Invulblad tarieven'!$C$5:$E$35,2))*E14</f>
        <v>0</v>
      </c>
      <c r="L14" s="48">
        <f>(VLOOKUP(G14,'Invulblad tarieven'!$C$5:$E$35,3))*J14*E14</f>
        <v>0</v>
      </c>
      <c r="M14" s="51">
        <f t="shared" si="2"/>
        <v>0</v>
      </c>
    </row>
    <row r="15" spans="1:13" ht="15.75" thickBot="1" x14ac:dyDescent="0.3">
      <c r="A15" s="3"/>
      <c r="B15" s="3"/>
      <c r="C15" s="3"/>
      <c r="D15" s="3"/>
      <c r="E15" s="4"/>
      <c r="F15" s="3"/>
      <c r="G15" s="3"/>
      <c r="H15" s="4"/>
      <c r="I15" s="6"/>
      <c r="J15" s="4"/>
      <c r="K15" s="3"/>
    </row>
    <row r="16" spans="1:13" ht="15.75" thickBot="1" x14ac:dyDescent="0.3">
      <c r="A16" s="3"/>
      <c r="B16" s="3"/>
      <c r="E16"/>
      <c r="K16" s="3"/>
      <c r="M16" s="24">
        <f>SUM(M4:M14)</f>
        <v>0</v>
      </c>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E20"/>
      <c r="K20" s="3"/>
    </row>
    <row r="21" spans="1:11" x14ac:dyDescent="0.25">
      <c r="A21" s="3"/>
      <c r="B21" s="3"/>
      <c r="E21"/>
      <c r="K21" s="3"/>
    </row>
    <row r="22" spans="1:11" x14ac:dyDescent="0.25">
      <c r="A22" s="3"/>
      <c r="B22" s="3"/>
      <c r="E22"/>
      <c r="K22" s="3"/>
    </row>
    <row r="23" spans="1:11" x14ac:dyDescent="0.25">
      <c r="A23" s="3"/>
      <c r="B23" s="3"/>
      <c r="E23"/>
      <c r="K23" s="3"/>
    </row>
    <row r="24" spans="1:11" x14ac:dyDescent="0.25">
      <c r="A24" s="3"/>
      <c r="B24" s="3"/>
      <c r="E24"/>
      <c r="K24" s="3"/>
    </row>
    <row r="25" spans="1:11" x14ac:dyDescent="0.25">
      <c r="A25" s="3"/>
      <c r="B25" s="3"/>
      <c r="E25"/>
      <c r="K25" s="3"/>
    </row>
    <row r="26" spans="1:11" x14ac:dyDescent="0.25">
      <c r="A26" s="3"/>
      <c r="B26" s="3"/>
      <c r="E26"/>
      <c r="K26" s="3"/>
    </row>
    <row r="27" spans="1:11" x14ac:dyDescent="0.25">
      <c r="A27" s="3"/>
      <c r="B27" s="3"/>
      <c r="C27" s="3"/>
      <c r="D27" s="3"/>
      <c r="E27" s="4"/>
      <c r="F27" s="3"/>
      <c r="G27" s="3"/>
      <c r="H27" s="4"/>
      <c r="I27" s="6"/>
      <c r="J27" s="4"/>
      <c r="K27" s="3"/>
    </row>
    <row r="28" spans="1:11" x14ac:dyDescent="0.25">
      <c r="A28" s="3"/>
      <c r="B28" s="3"/>
      <c r="C28" s="3"/>
      <c r="D28" s="3"/>
      <c r="E28" s="4"/>
      <c r="F28" s="3"/>
      <c r="G28" s="3"/>
      <c r="H28" s="4"/>
      <c r="I28" s="6"/>
      <c r="J28" s="4"/>
      <c r="K28" s="3"/>
    </row>
  </sheetData>
  <sheetProtection algorithmName="SHA-512" hashValue="EFAYnpgMvymmU9MeoZxr96dO6qxIAJt5cSZaaJKuaGUKDUaJWekU6rEBVJyz6d7ilzMaizY2itgNSfh2+FMoiw==" saltValue="fyncRyiu1Hg6mZV8hT/Y5g==" spinCount="100000" sheet="1" objects="1" scenarios="1"/>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I21" sqref="I21"/>
    </sheetView>
  </sheetViews>
  <sheetFormatPr defaultRowHeight="15" x14ac:dyDescent="0.25"/>
  <cols>
    <col min="1" max="1" width="28.42578125" customWidth="1"/>
    <col min="2" max="2" width="9.85546875" bestFit="1" customWidth="1"/>
    <col min="3" max="3" width="27.28515625" bestFit="1" customWidth="1"/>
    <col min="4" max="4" width="19.710937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8.7109375" customWidth="1"/>
  </cols>
  <sheetData>
    <row r="1" spans="1:13" x14ac:dyDescent="0.25">
      <c r="A1" s="3"/>
      <c r="B1" s="3"/>
      <c r="C1" s="3"/>
      <c r="D1" s="3"/>
      <c r="E1" s="4"/>
      <c r="F1" s="3"/>
      <c r="G1" s="3"/>
      <c r="H1" s="4"/>
      <c r="I1" s="6"/>
      <c r="K1" s="3"/>
    </row>
    <row r="2" spans="1:13" ht="48" customHeight="1" x14ac:dyDescent="0.45">
      <c r="A2" s="5" t="s">
        <v>57</v>
      </c>
      <c r="B2" s="5"/>
      <c r="C2" s="3"/>
      <c r="D2" s="3"/>
      <c r="E2" s="4"/>
      <c r="F2" s="3"/>
      <c r="G2" s="3"/>
      <c r="H2" s="4"/>
      <c r="I2" s="6"/>
      <c r="K2" s="1"/>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45" t="s">
        <v>12</v>
      </c>
      <c r="B4" s="45" t="s">
        <v>39</v>
      </c>
      <c r="C4" s="45" t="s">
        <v>11</v>
      </c>
      <c r="D4" s="46" t="s">
        <v>59</v>
      </c>
      <c r="E4" s="47">
        <v>1</v>
      </c>
      <c r="F4" s="46" t="s">
        <v>26</v>
      </c>
      <c r="G4" s="46" t="str">
        <f>CONCATENATE(D4," ",F4)</f>
        <v>Restafval Rolcontainer 240 liter</v>
      </c>
      <c r="H4" s="46" t="s">
        <v>24</v>
      </c>
      <c r="I4" s="47" t="s">
        <v>31</v>
      </c>
      <c r="J4" s="47" t="s">
        <v>31</v>
      </c>
      <c r="K4" s="48">
        <f>(VLOOKUP(G4,'Invulblad tarieven'!$C$5:$E$35,2))*E4</f>
        <v>0</v>
      </c>
      <c r="L4" s="83" t="s">
        <v>31</v>
      </c>
      <c r="M4" s="49">
        <f>K4</f>
        <v>0</v>
      </c>
    </row>
    <row r="5" spans="1:13" s="50" customFormat="1" x14ac:dyDescent="0.25">
      <c r="A5" s="45" t="s">
        <v>12</v>
      </c>
      <c r="B5" s="45" t="s">
        <v>39</v>
      </c>
      <c r="C5" s="45" t="s">
        <v>11</v>
      </c>
      <c r="D5" s="46" t="s">
        <v>16</v>
      </c>
      <c r="E5" s="47">
        <v>10</v>
      </c>
      <c r="F5" s="46" t="s">
        <v>28</v>
      </c>
      <c r="G5" s="46" t="str">
        <f t="shared" ref="G5:G9" si="0">CONCATENATE(D5," ",F5)</f>
        <v>Papier/Karton Rolcontainer 120 liter</v>
      </c>
      <c r="H5" s="46" t="s">
        <v>24</v>
      </c>
      <c r="I5" s="47" t="s">
        <v>31</v>
      </c>
      <c r="J5" s="47" t="s">
        <v>31</v>
      </c>
      <c r="K5" s="48">
        <f>(VLOOKUP(G5,'Invulblad tarieven'!$C$5:$E$35,2))*E5</f>
        <v>0</v>
      </c>
      <c r="L5" s="83" t="s">
        <v>31</v>
      </c>
      <c r="M5" s="49">
        <f t="shared" ref="M5" si="1">K5</f>
        <v>0</v>
      </c>
    </row>
    <row r="6" spans="1:13" s="50" customFormat="1" x14ac:dyDescent="0.25">
      <c r="A6" s="45" t="s">
        <v>12</v>
      </c>
      <c r="B6" s="45" t="s">
        <v>39</v>
      </c>
      <c r="C6" s="45" t="s">
        <v>11</v>
      </c>
      <c r="D6" s="46" t="s">
        <v>59</v>
      </c>
      <c r="E6" s="47">
        <v>1</v>
      </c>
      <c r="F6" s="46" t="s">
        <v>61</v>
      </c>
      <c r="G6" s="46" t="str">
        <f t="shared" si="0"/>
        <v>Restafval Semi container 5 m3</v>
      </c>
      <c r="H6" s="47">
        <v>1</v>
      </c>
      <c r="I6" s="47">
        <v>40</v>
      </c>
      <c r="J6" s="80">
        <v>40</v>
      </c>
      <c r="K6" s="48">
        <f>(VLOOKUP(G6,'Invulblad tarieven'!$C$5:$E$35,2))*E6</f>
        <v>0</v>
      </c>
      <c r="L6" s="48">
        <f>(VLOOKUP(G6,'Invulblad tarieven'!$C$5:$E$35,3))*J6*E6</f>
        <v>0</v>
      </c>
      <c r="M6" s="51">
        <f>K6+L6</f>
        <v>0</v>
      </c>
    </row>
    <row r="7" spans="1:13" s="50" customFormat="1" x14ac:dyDescent="0.25">
      <c r="A7" s="45" t="s">
        <v>12</v>
      </c>
      <c r="B7" s="45" t="s">
        <v>39</v>
      </c>
      <c r="C7" s="45" t="s">
        <v>11</v>
      </c>
      <c r="D7" s="46" t="s">
        <v>41</v>
      </c>
      <c r="E7" s="47">
        <v>1</v>
      </c>
      <c r="F7" s="46" t="s">
        <v>61</v>
      </c>
      <c r="G7" s="46" t="str">
        <f t="shared" si="0"/>
        <v>PMD Semi container 5 m3</v>
      </c>
      <c r="H7" s="46" t="s">
        <v>15</v>
      </c>
      <c r="I7" s="47">
        <v>20</v>
      </c>
      <c r="J7" s="80">
        <v>20</v>
      </c>
      <c r="K7" s="48">
        <f>(VLOOKUP(G7,'Invulblad tarieven'!$C$5:$E$35,2))*E7</f>
        <v>0</v>
      </c>
      <c r="L7" s="48">
        <f>(VLOOKUP(G7,'Invulblad tarieven'!$C$5:$E$35,3))*J7*E7</f>
        <v>0</v>
      </c>
      <c r="M7" s="51">
        <f t="shared" ref="M7:M9" si="2">K7+L7</f>
        <v>0</v>
      </c>
    </row>
    <row r="8" spans="1:13" s="50" customFormat="1" x14ac:dyDescent="0.25">
      <c r="A8" s="45" t="s">
        <v>12</v>
      </c>
      <c r="B8" s="45" t="s">
        <v>39</v>
      </c>
      <c r="C8" s="45" t="s">
        <v>11</v>
      </c>
      <c r="D8" s="46" t="s">
        <v>16</v>
      </c>
      <c r="E8" s="47">
        <v>1</v>
      </c>
      <c r="F8" s="46" t="s">
        <v>61</v>
      </c>
      <c r="G8" s="46" t="str">
        <f t="shared" si="0"/>
        <v>Papier/Karton Semi container 5 m3</v>
      </c>
      <c r="H8" s="47">
        <v>1</v>
      </c>
      <c r="I8" s="47">
        <v>40</v>
      </c>
      <c r="J8" s="80">
        <v>40</v>
      </c>
      <c r="K8" s="48">
        <f>(VLOOKUP(G8,'Invulblad tarieven'!$C$5:$E$35,2))*E8</f>
        <v>0</v>
      </c>
      <c r="L8" s="48">
        <f>(VLOOKUP(G8,'Invulblad tarieven'!$C$5:$E$35,3))*J8*E8</f>
        <v>0</v>
      </c>
      <c r="M8" s="51">
        <f t="shared" si="2"/>
        <v>0</v>
      </c>
    </row>
    <row r="9" spans="1:13" s="50" customFormat="1" x14ac:dyDescent="0.25">
      <c r="A9" s="45" t="s">
        <v>12</v>
      </c>
      <c r="B9" s="45" t="s">
        <v>39</v>
      </c>
      <c r="C9" s="45" t="s">
        <v>11</v>
      </c>
      <c r="D9" s="45" t="s">
        <v>17</v>
      </c>
      <c r="E9" s="47">
        <v>1</v>
      </c>
      <c r="F9" s="45" t="s">
        <v>29</v>
      </c>
      <c r="G9" s="46" t="str">
        <f t="shared" si="0"/>
        <v>Vertrouwelijk papier Rolcontainer 500 liter</v>
      </c>
      <c r="H9" s="45" t="s">
        <v>25</v>
      </c>
      <c r="I9" s="47" t="s">
        <v>31</v>
      </c>
      <c r="J9" s="80">
        <v>10</v>
      </c>
      <c r="K9" s="48">
        <f>(VLOOKUP(G9,'Invulblad tarieven'!$C$5:$E$35,2))*E9</f>
        <v>0</v>
      </c>
      <c r="L9" s="48">
        <f>(VLOOKUP(G9,'Invulblad tarieven'!$C$5:$E$35,3))*J9*E9</f>
        <v>0</v>
      </c>
      <c r="M9" s="51">
        <f t="shared" si="2"/>
        <v>0</v>
      </c>
    </row>
    <row r="10" spans="1:13" ht="15.75" thickBot="1" x14ac:dyDescent="0.3">
      <c r="A10" s="3"/>
      <c r="B10" s="3"/>
      <c r="C10" s="3"/>
      <c r="D10" s="3"/>
      <c r="E10" s="4"/>
      <c r="F10" s="3"/>
      <c r="G10" s="3"/>
      <c r="H10" s="4"/>
      <c r="I10" s="6"/>
      <c r="J10" s="4"/>
      <c r="K10" s="3"/>
    </row>
    <row r="11" spans="1:13" ht="15.75" thickBot="1" x14ac:dyDescent="0.3">
      <c r="A11" s="3"/>
      <c r="B11" s="3"/>
      <c r="E11"/>
      <c r="K11" s="3"/>
      <c r="M11" s="24">
        <f>SUM(M4:M9)</f>
        <v>0</v>
      </c>
    </row>
    <row r="12" spans="1:13" x14ac:dyDescent="0.25">
      <c r="A12" s="3"/>
      <c r="B12" s="3"/>
      <c r="E12"/>
      <c r="K12" s="3"/>
    </row>
    <row r="13" spans="1:13" x14ac:dyDescent="0.25">
      <c r="A13" s="3"/>
      <c r="B13" s="3"/>
      <c r="E13"/>
      <c r="K13" s="3"/>
    </row>
    <row r="14" spans="1:13" x14ac:dyDescent="0.25">
      <c r="A14" s="3"/>
      <c r="B14" s="3"/>
      <c r="E14"/>
      <c r="K14" s="3"/>
    </row>
    <row r="15" spans="1:13" x14ac:dyDescent="0.25">
      <c r="A15" s="3"/>
      <c r="B15" s="3"/>
      <c r="E15"/>
      <c r="K15" s="3"/>
    </row>
    <row r="16" spans="1:13" x14ac:dyDescent="0.25">
      <c r="A16" s="3"/>
      <c r="B16" s="3"/>
      <c r="E16"/>
      <c r="K16" s="3"/>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E20"/>
      <c r="K20" s="3"/>
    </row>
    <row r="21" spans="1:11" x14ac:dyDescent="0.25">
      <c r="A21" s="3"/>
      <c r="B21" s="3"/>
      <c r="E21"/>
      <c r="K21" s="3"/>
    </row>
    <row r="22" spans="1:11" x14ac:dyDescent="0.25">
      <c r="A22" s="3"/>
      <c r="B22" s="3"/>
      <c r="C22" s="3"/>
      <c r="D22" s="3"/>
      <c r="E22" s="4"/>
      <c r="F22" s="3"/>
      <c r="G22" s="3"/>
      <c r="H22" s="4"/>
      <c r="I22" s="6"/>
      <c r="J22" s="4"/>
      <c r="K22" s="3"/>
    </row>
    <row r="23" spans="1:11" x14ac:dyDescent="0.25">
      <c r="A23" s="3"/>
      <c r="B23" s="3"/>
      <c r="C23" s="3"/>
      <c r="D23" s="3"/>
      <c r="E23" s="4"/>
      <c r="F23" s="3"/>
      <c r="G23" s="3"/>
      <c r="H23" s="4"/>
      <c r="I23" s="6"/>
      <c r="J23" s="4"/>
      <c r="K23" s="3"/>
    </row>
  </sheetData>
  <sheetProtection algorithmName="SHA-512" hashValue="YF3fQvV+ynARcEFyhbVAWH+MhWUbesdQHRhVRfZTIz5pO737r16uc03VrxZD6/nq2ksQhR5n19EaKUF5jHaGXQ==" saltValue="nZBUSPlFU9rdQkcaeLMmJ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2"/>
  <sheetViews>
    <sheetView workbookViewId="0">
      <selection activeCell="C11" sqref="C11"/>
    </sheetView>
  </sheetViews>
  <sheetFormatPr defaultColWidth="9.140625" defaultRowHeight="15" x14ac:dyDescent="0.25"/>
  <cols>
    <col min="1" max="1" width="19.7109375" style="33" customWidth="1"/>
    <col min="2" max="2" width="28.28515625" style="33" customWidth="1"/>
    <col min="3" max="3" width="43" style="33" customWidth="1"/>
    <col min="4" max="4" width="25.5703125" style="33" customWidth="1"/>
    <col min="5" max="5" width="28.7109375" style="33" customWidth="1"/>
    <col min="6" max="6" width="12.7109375" style="33" customWidth="1"/>
    <col min="7" max="16384" width="9.140625" style="33"/>
  </cols>
  <sheetData>
    <row r="1" spans="1:14" ht="26.25" x14ac:dyDescent="0.4">
      <c r="A1" s="31" t="s">
        <v>74</v>
      </c>
      <c r="B1" s="32"/>
      <c r="C1" s="32"/>
      <c r="D1" s="32"/>
      <c r="E1" s="32"/>
      <c r="F1" s="32"/>
      <c r="G1" s="32"/>
      <c r="H1" s="32"/>
      <c r="I1" s="32"/>
      <c r="J1" s="32"/>
      <c r="K1" s="32"/>
      <c r="L1" s="32"/>
      <c r="M1" s="32"/>
      <c r="N1" s="32"/>
    </row>
    <row r="2" spans="1:14" x14ac:dyDescent="0.25">
      <c r="A2" s="34" t="s">
        <v>78</v>
      </c>
      <c r="B2" s="95"/>
      <c r="C2" s="96"/>
      <c r="D2" s="96"/>
      <c r="E2" s="96"/>
      <c r="F2" s="32"/>
      <c r="G2" s="32"/>
      <c r="H2" s="32"/>
      <c r="I2" s="32"/>
      <c r="J2" s="32"/>
      <c r="K2" s="32"/>
      <c r="L2" s="32"/>
      <c r="M2" s="32"/>
      <c r="N2" s="32"/>
    </row>
    <row r="3" spans="1:14" x14ac:dyDescent="0.25">
      <c r="A3" s="35" t="s">
        <v>79</v>
      </c>
      <c r="B3" s="95"/>
      <c r="C3" s="96"/>
      <c r="D3" s="96"/>
      <c r="E3" s="96"/>
      <c r="F3" s="32"/>
      <c r="G3" s="32"/>
      <c r="H3" s="32"/>
      <c r="I3" s="32"/>
      <c r="J3" s="32"/>
      <c r="K3" s="32"/>
      <c r="L3" s="32"/>
      <c r="M3" s="32"/>
      <c r="N3" s="32"/>
    </row>
    <row r="4" spans="1:14" ht="60" x14ac:dyDescent="0.25">
      <c r="A4" s="36" t="s">
        <v>70</v>
      </c>
      <c r="B4" s="36" t="s">
        <v>71</v>
      </c>
      <c r="C4" s="36"/>
      <c r="D4" s="36" t="s">
        <v>75</v>
      </c>
      <c r="E4" s="37" t="s">
        <v>30</v>
      </c>
      <c r="F4" s="32"/>
      <c r="G4" s="32"/>
      <c r="H4" s="32"/>
      <c r="I4" s="32"/>
      <c r="J4" s="32"/>
      <c r="K4" s="32"/>
      <c r="L4" s="32"/>
      <c r="M4" s="32"/>
      <c r="N4" s="32"/>
    </row>
    <row r="5" spans="1:14" x14ac:dyDescent="0.25">
      <c r="A5" s="34" t="s">
        <v>18</v>
      </c>
      <c r="B5" s="34" t="s">
        <v>26</v>
      </c>
      <c r="C5" s="34" t="str">
        <f t="shared" ref="C5:C35" si="0">CONCATENATE(A5," ",B5)</f>
        <v>Flessenglas Rolcontainer 240 liter</v>
      </c>
      <c r="D5" s="38"/>
      <c r="E5" s="38"/>
      <c r="F5" s="32"/>
      <c r="G5" s="32"/>
      <c r="H5" s="32"/>
      <c r="I5" s="32"/>
      <c r="J5" s="32"/>
      <c r="K5" s="32"/>
      <c r="L5" s="32"/>
      <c r="M5" s="32"/>
      <c r="N5" s="32"/>
    </row>
    <row r="6" spans="1:14" x14ac:dyDescent="0.25">
      <c r="A6" s="34" t="s">
        <v>18</v>
      </c>
      <c r="B6" s="34" t="s">
        <v>29</v>
      </c>
      <c r="C6" s="34" t="str">
        <f t="shared" si="0"/>
        <v>Flessenglas Rolcontainer 500 liter</v>
      </c>
      <c r="D6" s="38"/>
      <c r="E6" s="38"/>
      <c r="F6" s="32"/>
      <c r="G6" s="32"/>
      <c r="H6" s="32"/>
      <c r="I6" s="32"/>
      <c r="J6" s="32"/>
      <c r="K6" s="32"/>
      <c r="L6" s="32"/>
      <c r="M6" s="32"/>
      <c r="N6" s="32"/>
    </row>
    <row r="7" spans="1:14" x14ac:dyDescent="0.25">
      <c r="A7" s="34" t="s">
        <v>18</v>
      </c>
      <c r="B7" s="34" t="s">
        <v>27</v>
      </c>
      <c r="C7" s="34" t="str">
        <f t="shared" si="0"/>
        <v>Flessenglas Rolcontainer 660 liter</v>
      </c>
      <c r="D7" s="38"/>
      <c r="E7" s="38"/>
      <c r="F7" s="32"/>
      <c r="G7" s="32"/>
      <c r="H7" s="32"/>
      <c r="I7" s="32"/>
      <c r="J7" s="32"/>
      <c r="K7" s="32"/>
      <c r="L7" s="32"/>
      <c r="M7" s="32"/>
      <c r="N7" s="32"/>
    </row>
    <row r="8" spans="1:14" x14ac:dyDescent="0.25">
      <c r="A8" s="34" t="s">
        <v>80</v>
      </c>
      <c r="B8" s="34" t="s">
        <v>63</v>
      </c>
      <c r="C8" s="34" t="str">
        <f t="shared" si="0"/>
        <v>Frituurvet Vetton 200 liter</v>
      </c>
      <c r="D8" s="38"/>
      <c r="E8" s="38"/>
      <c r="F8" s="32"/>
      <c r="G8" s="32"/>
      <c r="H8" s="32"/>
      <c r="I8" s="32"/>
      <c r="J8" s="32"/>
      <c r="K8" s="32"/>
      <c r="L8" s="32"/>
      <c r="M8" s="32"/>
      <c r="N8" s="32"/>
    </row>
    <row r="9" spans="1:14" x14ac:dyDescent="0.25">
      <c r="A9" s="34" t="s">
        <v>20</v>
      </c>
      <c r="B9" s="34" t="s">
        <v>64</v>
      </c>
      <c r="C9" s="34" t="str">
        <f t="shared" si="0"/>
        <v>KCA Milieubox 60 liter</v>
      </c>
      <c r="D9" s="38"/>
      <c r="E9" s="38"/>
      <c r="F9" s="32"/>
      <c r="G9" s="32"/>
      <c r="H9" s="32"/>
      <c r="I9" s="32"/>
      <c r="J9" s="32"/>
      <c r="K9" s="32"/>
      <c r="L9" s="32"/>
      <c r="M9" s="32"/>
      <c r="N9" s="32"/>
    </row>
    <row r="10" spans="1:14" x14ac:dyDescent="0.25">
      <c r="A10" s="34" t="s">
        <v>65</v>
      </c>
      <c r="B10" s="34" t="s">
        <v>60</v>
      </c>
      <c r="C10" s="34" t="str">
        <f t="shared" si="0"/>
        <v>Papier/karton Perscontainer 20 m3</v>
      </c>
      <c r="D10" s="38"/>
      <c r="E10" s="38"/>
      <c r="F10" s="92" t="s">
        <v>94</v>
      </c>
      <c r="G10" s="32"/>
      <c r="H10" s="32"/>
      <c r="I10" s="32"/>
      <c r="J10" s="32"/>
      <c r="K10" s="32"/>
      <c r="L10" s="32"/>
      <c r="M10" s="32"/>
      <c r="N10" s="32"/>
    </row>
    <row r="11" spans="1:14" x14ac:dyDescent="0.25">
      <c r="A11" s="34" t="s">
        <v>65</v>
      </c>
      <c r="B11" s="86" t="s">
        <v>88</v>
      </c>
      <c r="C11" s="86" t="str">
        <f t="shared" si="0"/>
        <v>Papier/karton Rolcontainer 1100 liter trekstang</v>
      </c>
      <c r="D11" s="38"/>
      <c r="E11" s="38"/>
      <c r="F11" s="32"/>
      <c r="G11" s="32"/>
      <c r="H11" s="32"/>
      <c r="I11" s="32"/>
      <c r="J11" s="32"/>
      <c r="K11" s="32"/>
      <c r="L11" s="32"/>
      <c r="M11" s="32"/>
      <c r="N11" s="32"/>
    </row>
    <row r="12" spans="1:14" x14ac:dyDescent="0.25">
      <c r="A12" s="34" t="s">
        <v>65</v>
      </c>
      <c r="B12" s="34" t="s">
        <v>28</v>
      </c>
      <c r="C12" s="34" t="str">
        <f t="shared" si="0"/>
        <v>Papier/karton Rolcontainer 120 liter</v>
      </c>
      <c r="D12" s="38"/>
      <c r="E12" s="38"/>
      <c r="F12" s="32"/>
      <c r="G12" s="32"/>
      <c r="H12" s="32"/>
      <c r="I12" s="32"/>
      <c r="J12" s="32"/>
      <c r="K12" s="32"/>
      <c r="L12" s="32"/>
      <c r="M12" s="32"/>
      <c r="N12" s="32"/>
    </row>
    <row r="13" spans="1:14" x14ac:dyDescent="0.25">
      <c r="A13" s="34" t="s">
        <v>65</v>
      </c>
      <c r="B13" s="34" t="s">
        <v>66</v>
      </c>
      <c r="C13" s="34" t="str">
        <f t="shared" si="0"/>
        <v>Papier/karton Rolcontainer 1700 liter</v>
      </c>
      <c r="D13" s="38"/>
      <c r="E13" s="38"/>
      <c r="F13" s="32"/>
      <c r="G13" s="32"/>
      <c r="H13" s="32"/>
      <c r="I13" s="32"/>
      <c r="J13" s="32"/>
      <c r="K13" s="32"/>
      <c r="L13" s="32"/>
      <c r="M13" s="32"/>
      <c r="N13" s="32"/>
    </row>
    <row r="14" spans="1:14" x14ac:dyDescent="0.25">
      <c r="A14" s="34" t="s">
        <v>65</v>
      </c>
      <c r="B14" s="34" t="s">
        <v>26</v>
      </c>
      <c r="C14" s="34" t="str">
        <f t="shared" si="0"/>
        <v>Papier/karton Rolcontainer 240 liter</v>
      </c>
      <c r="D14" s="38"/>
      <c r="E14" s="38"/>
      <c r="F14" s="32"/>
      <c r="G14" s="32"/>
      <c r="H14" s="32"/>
      <c r="I14" s="32"/>
      <c r="J14" s="32"/>
      <c r="K14" s="32"/>
      <c r="L14" s="32"/>
      <c r="M14" s="32"/>
      <c r="N14" s="32"/>
    </row>
    <row r="15" spans="1:14" x14ac:dyDescent="0.25">
      <c r="A15" s="34" t="s">
        <v>65</v>
      </c>
      <c r="B15" s="34" t="s">
        <v>29</v>
      </c>
      <c r="C15" s="34" t="str">
        <f t="shared" si="0"/>
        <v>Papier/karton Rolcontainer 500 liter</v>
      </c>
      <c r="D15" s="38"/>
      <c r="E15" s="38"/>
      <c r="F15" s="32"/>
      <c r="G15" s="32"/>
      <c r="H15" s="32"/>
      <c r="I15" s="32"/>
      <c r="J15" s="32"/>
      <c r="K15" s="32"/>
      <c r="L15" s="32"/>
      <c r="M15" s="32"/>
      <c r="N15" s="32"/>
    </row>
    <row r="16" spans="1:14" x14ac:dyDescent="0.25">
      <c r="A16" s="34" t="s">
        <v>65</v>
      </c>
      <c r="B16" s="86" t="s">
        <v>90</v>
      </c>
      <c r="C16" s="86" t="str">
        <f>CONCATENATE(A16," ",B16)</f>
        <v>Papier/karton Rolcontainer 500 liter trekstang</v>
      </c>
      <c r="D16" s="38"/>
      <c r="E16" s="38"/>
      <c r="F16" s="32"/>
      <c r="G16" s="32"/>
      <c r="H16" s="32"/>
      <c r="I16" s="32"/>
      <c r="J16" s="32"/>
      <c r="K16" s="32"/>
      <c r="L16" s="32"/>
      <c r="M16" s="32"/>
      <c r="N16" s="32"/>
    </row>
    <row r="17" spans="1:14" x14ac:dyDescent="0.25">
      <c r="A17" s="34" t="s">
        <v>65</v>
      </c>
      <c r="B17" s="34" t="s">
        <v>27</v>
      </c>
      <c r="C17" s="34" t="str">
        <f t="shared" si="0"/>
        <v>Papier/karton Rolcontainer 660 liter</v>
      </c>
      <c r="D17" s="38"/>
      <c r="E17" s="38"/>
      <c r="F17" s="32"/>
      <c r="G17" s="32"/>
      <c r="H17" s="32"/>
      <c r="I17" s="32"/>
      <c r="J17" s="32"/>
      <c r="K17" s="32"/>
      <c r="L17" s="32"/>
      <c r="M17" s="32"/>
      <c r="N17" s="32"/>
    </row>
    <row r="18" spans="1:14" x14ac:dyDescent="0.25">
      <c r="A18" s="34" t="s">
        <v>65</v>
      </c>
      <c r="B18" s="34" t="s">
        <v>61</v>
      </c>
      <c r="C18" s="34" t="str">
        <f t="shared" si="0"/>
        <v>Papier/karton Semi container 5 m3</v>
      </c>
      <c r="D18" s="38"/>
      <c r="E18" s="38"/>
      <c r="F18" s="32"/>
      <c r="G18" s="32"/>
      <c r="H18" s="32"/>
      <c r="I18" s="32"/>
      <c r="J18" s="32"/>
      <c r="K18" s="32"/>
      <c r="L18" s="32"/>
      <c r="M18" s="32"/>
      <c r="N18" s="32"/>
    </row>
    <row r="19" spans="1:14" x14ac:dyDescent="0.25">
      <c r="A19" s="34" t="s">
        <v>41</v>
      </c>
      <c r="B19" s="34" t="s">
        <v>60</v>
      </c>
      <c r="C19" s="34" t="str">
        <f t="shared" si="0"/>
        <v>PMD Perscontainer 20 m3</v>
      </c>
      <c r="D19" s="38"/>
      <c r="E19" s="38"/>
      <c r="F19" s="92" t="s">
        <v>95</v>
      </c>
      <c r="G19" s="32"/>
      <c r="H19" s="32"/>
      <c r="I19" s="32"/>
      <c r="J19" s="32"/>
      <c r="K19" s="32"/>
      <c r="L19" s="32"/>
      <c r="M19" s="32"/>
      <c r="N19" s="32"/>
    </row>
    <row r="20" spans="1:14" x14ac:dyDescent="0.25">
      <c r="A20" s="34" t="s">
        <v>41</v>
      </c>
      <c r="B20" s="86" t="s">
        <v>88</v>
      </c>
      <c r="C20" s="86" t="str">
        <f t="shared" si="0"/>
        <v>PMD Rolcontainer 1100 liter trekstang</v>
      </c>
      <c r="D20" s="38"/>
      <c r="E20" s="38"/>
      <c r="F20" s="32"/>
      <c r="G20" s="32"/>
      <c r="H20" s="32"/>
      <c r="I20" s="32"/>
      <c r="J20" s="32"/>
      <c r="K20" s="32"/>
      <c r="L20" s="32"/>
      <c r="M20" s="32"/>
      <c r="N20" s="32"/>
    </row>
    <row r="21" spans="1:14" x14ac:dyDescent="0.25">
      <c r="A21" s="34" t="s">
        <v>41</v>
      </c>
      <c r="B21" s="34" t="s">
        <v>26</v>
      </c>
      <c r="C21" s="34" t="str">
        <f t="shared" si="0"/>
        <v>PMD Rolcontainer 240 liter</v>
      </c>
      <c r="D21" s="38"/>
      <c r="E21" s="38"/>
      <c r="F21" s="32"/>
      <c r="G21" s="32"/>
      <c r="H21" s="32"/>
      <c r="I21" s="32"/>
      <c r="J21" s="32"/>
      <c r="K21" s="32"/>
      <c r="L21" s="32"/>
      <c r="M21" s="32"/>
      <c r="N21" s="32"/>
    </row>
    <row r="22" spans="1:14" x14ac:dyDescent="0.25">
      <c r="A22" s="34" t="s">
        <v>41</v>
      </c>
      <c r="B22" s="34" t="s">
        <v>67</v>
      </c>
      <c r="C22" s="34" t="str">
        <f t="shared" si="0"/>
        <v>PMD Rolcontainer 770 liter</v>
      </c>
      <c r="D22" s="38"/>
      <c r="E22" s="38"/>
      <c r="F22" s="32"/>
      <c r="G22" s="32"/>
      <c r="H22" s="32"/>
      <c r="I22" s="32"/>
      <c r="J22" s="32"/>
      <c r="K22" s="32"/>
      <c r="L22" s="32"/>
      <c r="M22" s="32"/>
      <c r="N22" s="32"/>
    </row>
    <row r="23" spans="1:14" x14ac:dyDescent="0.25">
      <c r="A23" s="34" t="s">
        <v>41</v>
      </c>
      <c r="B23" s="34" t="s">
        <v>62</v>
      </c>
      <c r="C23" s="34" t="str">
        <f t="shared" si="0"/>
        <v>PMD Semi container 3 m3</v>
      </c>
      <c r="D23" s="38"/>
      <c r="E23" s="38"/>
      <c r="F23" s="32"/>
      <c r="G23" s="32"/>
      <c r="H23" s="32"/>
      <c r="I23" s="32"/>
      <c r="J23" s="32"/>
      <c r="K23" s="32"/>
      <c r="L23" s="32"/>
      <c r="M23" s="32"/>
      <c r="N23" s="32"/>
    </row>
    <row r="24" spans="1:14" x14ac:dyDescent="0.25">
      <c r="A24" s="34" t="s">
        <v>41</v>
      </c>
      <c r="B24" s="34" t="s">
        <v>61</v>
      </c>
      <c r="C24" s="34" t="str">
        <f t="shared" si="0"/>
        <v>PMD Semi container 5 m3</v>
      </c>
      <c r="D24" s="38"/>
      <c r="E24" s="38"/>
      <c r="F24" s="32"/>
      <c r="G24" s="32"/>
      <c r="H24" s="32"/>
      <c r="I24" s="32"/>
      <c r="J24" s="32"/>
      <c r="K24" s="32"/>
      <c r="L24" s="32"/>
      <c r="M24" s="32"/>
      <c r="N24" s="32"/>
    </row>
    <row r="25" spans="1:14" x14ac:dyDescent="0.25">
      <c r="A25" s="34" t="s">
        <v>59</v>
      </c>
      <c r="B25" s="34" t="s">
        <v>60</v>
      </c>
      <c r="C25" s="34" t="str">
        <f t="shared" si="0"/>
        <v>Restafval Perscontainer 20 m3</v>
      </c>
      <c r="D25" s="38"/>
      <c r="E25" s="38"/>
      <c r="F25" s="92" t="s">
        <v>96</v>
      </c>
      <c r="G25" s="32"/>
      <c r="H25" s="32"/>
      <c r="I25" s="32"/>
      <c r="J25" s="32"/>
      <c r="K25" s="32"/>
      <c r="L25" s="32"/>
      <c r="M25" s="32"/>
      <c r="N25" s="32"/>
    </row>
    <row r="26" spans="1:14" x14ac:dyDescent="0.25">
      <c r="A26" s="34" t="s">
        <v>59</v>
      </c>
      <c r="B26" s="86" t="s">
        <v>88</v>
      </c>
      <c r="C26" s="86" t="str">
        <f t="shared" si="0"/>
        <v>Restafval Rolcontainer 1100 liter trekstang</v>
      </c>
      <c r="D26" s="38"/>
      <c r="E26" s="38"/>
      <c r="F26" s="32"/>
      <c r="G26" s="32"/>
      <c r="H26" s="32"/>
      <c r="I26" s="32"/>
      <c r="J26" s="32"/>
      <c r="K26" s="32"/>
      <c r="L26" s="32"/>
      <c r="M26" s="32"/>
      <c r="N26" s="32"/>
    </row>
    <row r="27" spans="1:14" x14ac:dyDescent="0.25">
      <c r="A27" s="34" t="s">
        <v>59</v>
      </c>
      <c r="B27" s="34" t="s">
        <v>26</v>
      </c>
      <c r="C27" s="34" t="str">
        <f t="shared" si="0"/>
        <v>Restafval Rolcontainer 240 liter</v>
      </c>
      <c r="D27" s="38"/>
      <c r="E27" s="38"/>
      <c r="F27" s="32"/>
      <c r="G27" s="32"/>
      <c r="H27" s="32"/>
      <c r="I27" s="32"/>
      <c r="J27" s="32"/>
      <c r="K27" s="32"/>
      <c r="L27" s="32"/>
      <c r="M27" s="32"/>
      <c r="N27" s="32"/>
    </row>
    <row r="28" spans="1:14" x14ac:dyDescent="0.25">
      <c r="A28" s="34" t="s">
        <v>59</v>
      </c>
      <c r="B28" s="34" t="s">
        <v>27</v>
      </c>
      <c r="C28" s="34" t="str">
        <f t="shared" si="0"/>
        <v>Restafval Rolcontainer 660 liter</v>
      </c>
      <c r="D28" s="38"/>
      <c r="E28" s="38"/>
      <c r="F28" s="32"/>
      <c r="G28" s="32"/>
      <c r="H28" s="32"/>
      <c r="I28" s="32"/>
      <c r="J28" s="32"/>
      <c r="K28" s="32"/>
      <c r="L28" s="32"/>
      <c r="M28" s="32"/>
      <c r="N28" s="32"/>
    </row>
    <row r="29" spans="1:14" x14ac:dyDescent="0.25">
      <c r="A29" s="34" t="s">
        <v>59</v>
      </c>
      <c r="B29" s="86" t="s">
        <v>89</v>
      </c>
      <c r="C29" s="86" t="str">
        <f t="shared" si="0"/>
        <v>Restafval Rolcontainer 660 liter trekstang</v>
      </c>
      <c r="D29" s="38"/>
      <c r="E29" s="38"/>
      <c r="F29" s="32"/>
      <c r="G29" s="32"/>
      <c r="H29" s="32"/>
      <c r="I29" s="32"/>
      <c r="J29" s="32"/>
      <c r="K29" s="32"/>
      <c r="L29" s="32"/>
      <c r="M29" s="32"/>
      <c r="N29" s="32"/>
    </row>
    <row r="30" spans="1:14" x14ac:dyDescent="0.25">
      <c r="A30" s="34" t="s">
        <v>59</v>
      </c>
      <c r="B30" s="34" t="s">
        <v>62</v>
      </c>
      <c r="C30" s="34" t="str">
        <f t="shared" si="0"/>
        <v>Restafval Semi container 3 m3</v>
      </c>
      <c r="D30" s="38"/>
      <c r="E30" s="38"/>
      <c r="F30" s="32"/>
      <c r="G30" s="32"/>
      <c r="H30" s="32"/>
      <c r="I30" s="32"/>
      <c r="J30" s="32"/>
      <c r="K30" s="32"/>
      <c r="L30" s="32"/>
      <c r="M30" s="32"/>
      <c r="N30" s="32"/>
    </row>
    <row r="31" spans="1:14" x14ac:dyDescent="0.25">
      <c r="A31" s="34" t="s">
        <v>59</v>
      </c>
      <c r="B31" s="34" t="s">
        <v>61</v>
      </c>
      <c r="C31" s="34" t="str">
        <f t="shared" si="0"/>
        <v>Restafval Semi container 5 m3</v>
      </c>
      <c r="D31" s="38"/>
      <c r="E31" s="38"/>
      <c r="F31" s="32"/>
      <c r="G31" s="32"/>
      <c r="H31" s="32"/>
      <c r="I31" s="32"/>
      <c r="J31" s="32"/>
      <c r="K31" s="32"/>
      <c r="L31" s="32"/>
      <c r="M31" s="32"/>
      <c r="N31" s="32"/>
    </row>
    <row r="32" spans="1:14" x14ac:dyDescent="0.25">
      <c r="A32" s="34" t="s">
        <v>19</v>
      </c>
      <c r="B32" s="34" t="s">
        <v>28</v>
      </c>
      <c r="C32" s="34" t="str">
        <f t="shared" si="0"/>
        <v>Swill Rolcontainer 120 liter</v>
      </c>
      <c r="D32" s="38"/>
      <c r="E32" s="38"/>
      <c r="F32" s="32"/>
      <c r="G32" s="32"/>
      <c r="H32" s="32"/>
      <c r="I32" s="32"/>
      <c r="J32" s="32"/>
      <c r="K32" s="32"/>
      <c r="L32" s="32"/>
      <c r="M32" s="32"/>
      <c r="N32" s="32"/>
    </row>
    <row r="33" spans="1:14" x14ac:dyDescent="0.25">
      <c r="A33" s="34" t="s">
        <v>17</v>
      </c>
      <c r="B33" s="34" t="s">
        <v>26</v>
      </c>
      <c r="C33" s="34" t="str">
        <f t="shared" si="0"/>
        <v>Vertrouwelijk papier Rolcontainer 240 liter</v>
      </c>
      <c r="D33" s="38"/>
      <c r="E33" s="38"/>
      <c r="F33" s="32"/>
      <c r="G33" s="32"/>
      <c r="H33" s="32"/>
      <c r="I33" s="32"/>
      <c r="J33" s="32"/>
      <c r="K33" s="32"/>
      <c r="L33" s="32"/>
      <c r="M33" s="32"/>
      <c r="N33" s="32"/>
    </row>
    <row r="34" spans="1:14" x14ac:dyDescent="0.25">
      <c r="A34" s="34" t="s">
        <v>17</v>
      </c>
      <c r="B34" s="34" t="s">
        <v>29</v>
      </c>
      <c r="C34" s="34" t="str">
        <f t="shared" si="0"/>
        <v>Vertrouwelijk papier Rolcontainer 500 liter</v>
      </c>
      <c r="D34" s="38"/>
      <c r="E34" s="38"/>
      <c r="F34" s="32"/>
      <c r="G34" s="32"/>
      <c r="H34" s="32"/>
      <c r="I34" s="32"/>
      <c r="J34" s="32"/>
      <c r="K34" s="32"/>
      <c r="L34" s="32"/>
      <c r="M34" s="32"/>
      <c r="N34" s="32"/>
    </row>
    <row r="35" spans="1:14" x14ac:dyDescent="0.25">
      <c r="A35" s="34" t="s">
        <v>17</v>
      </c>
      <c r="B35" s="34" t="s">
        <v>68</v>
      </c>
      <c r="C35" s="34" t="str">
        <f t="shared" si="0"/>
        <v>Vertrouwelijk papier Rolcontainer 70 liter</v>
      </c>
      <c r="D35" s="38"/>
      <c r="E35" s="38"/>
      <c r="F35" s="32"/>
      <c r="G35" s="32"/>
      <c r="H35" s="32"/>
      <c r="I35" s="32"/>
      <c r="J35" s="32"/>
      <c r="K35" s="32"/>
      <c r="L35" s="32"/>
      <c r="M35" s="32"/>
      <c r="N35" s="32"/>
    </row>
    <row r="36" spans="1:14" x14ac:dyDescent="0.25">
      <c r="A36" s="32"/>
      <c r="B36" s="32"/>
      <c r="C36" s="32"/>
      <c r="D36" s="32"/>
      <c r="E36" s="32"/>
      <c r="F36" s="32"/>
      <c r="G36" s="32"/>
      <c r="H36" s="32"/>
      <c r="I36" s="32"/>
      <c r="J36" s="32"/>
      <c r="K36" s="32"/>
      <c r="L36" s="32"/>
      <c r="M36" s="32"/>
      <c r="N36" s="32"/>
    </row>
    <row r="37" spans="1:14" x14ac:dyDescent="0.25">
      <c r="A37" s="32"/>
      <c r="B37" s="32"/>
      <c r="C37" s="32"/>
      <c r="D37" s="32"/>
      <c r="E37" s="32"/>
      <c r="F37" s="32"/>
      <c r="G37" s="32"/>
      <c r="H37" s="32"/>
      <c r="I37" s="32"/>
      <c r="J37" s="32"/>
      <c r="K37" s="32"/>
      <c r="L37" s="32"/>
      <c r="M37" s="32"/>
      <c r="N37" s="32"/>
    </row>
    <row r="38" spans="1:14" x14ac:dyDescent="0.25">
      <c r="A38" s="36" t="s">
        <v>92</v>
      </c>
      <c r="B38" s="36"/>
      <c r="C38" s="36"/>
      <c r="D38" s="36" t="s">
        <v>93</v>
      </c>
      <c r="E38" s="36" t="s">
        <v>81</v>
      </c>
      <c r="F38" s="36" t="s">
        <v>82</v>
      </c>
      <c r="G38" s="32"/>
      <c r="H38" s="32"/>
      <c r="I38" s="32"/>
      <c r="J38" s="32"/>
      <c r="K38" s="32"/>
      <c r="L38" s="32"/>
      <c r="M38" s="32"/>
      <c r="N38" s="32"/>
    </row>
    <row r="39" spans="1:14" x14ac:dyDescent="0.25">
      <c r="A39" s="86" t="s">
        <v>65</v>
      </c>
      <c r="B39" s="86" t="s">
        <v>60</v>
      </c>
      <c r="C39" s="86" t="s">
        <v>83</v>
      </c>
      <c r="D39" s="86">
        <v>15</v>
      </c>
      <c r="E39" s="94"/>
      <c r="F39" s="93">
        <f>D39*E39</f>
        <v>0</v>
      </c>
      <c r="G39" s="32"/>
      <c r="H39" s="32"/>
      <c r="I39" s="32"/>
      <c r="J39" s="32"/>
      <c r="K39" s="32"/>
      <c r="L39" s="32"/>
      <c r="M39" s="32"/>
      <c r="N39" s="32"/>
    </row>
    <row r="40" spans="1:14" x14ac:dyDescent="0.25">
      <c r="A40" s="86" t="s">
        <v>41</v>
      </c>
      <c r="B40" s="86" t="s">
        <v>60</v>
      </c>
      <c r="C40" s="86" t="s">
        <v>84</v>
      </c>
      <c r="D40" s="86">
        <v>8</v>
      </c>
      <c r="E40" s="94"/>
      <c r="F40" s="93">
        <f t="shared" ref="F40:F41" si="1">D40*E40</f>
        <v>0</v>
      </c>
      <c r="G40" s="32"/>
      <c r="H40" s="32"/>
      <c r="I40" s="32"/>
      <c r="J40" s="32"/>
      <c r="K40" s="32"/>
      <c r="L40" s="32"/>
      <c r="M40" s="32"/>
      <c r="N40" s="32"/>
    </row>
    <row r="41" spans="1:14" x14ac:dyDescent="0.25">
      <c r="A41" s="86" t="s">
        <v>59</v>
      </c>
      <c r="B41" s="86" t="s">
        <v>60</v>
      </c>
      <c r="C41" s="86" t="s">
        <v>85</v>
      </c>
      <c r="D41" s="86">
        <v>59</v>
      </c>
      <c r="E41" s="94"/>
      <c r="F41" s="93">
        <f t="shared" si="1"/>
        <v>0</v>
      </c>
      <c r="G41" s="32"/>
      <c r="H41" s="32"/>
      <c r="I41" s="32"/>
      <c r="J41" s="32"/>
      <c r="K41" s="32"/>
      <c r="L41" s="32"/>
      <c r="M41" s="32"/>
      <c r="N41" s="32"/>
    </row>
    <row r="42" spans="1:14" x14ac:dyDescent="0.25">
      <c r="E42" s="91" t="s">
        <v>97</v>
      </c>
      <c r="F42" s="90">
        <f>SUM(F39:F41)</f>
        <v>0</v>
      </c>
    </row>
  </sheetData>
  <sheetProtection algorithmName="SHA-512" hashValue="69RfxKr5dala+GjE+6MB1s410o7Yj3cL4lyufE9yvcEBhK4E1GJn4MMXi4KtNyFQxNycxaFxHczYYR+u1Kqkzg==" saltValue="c/saZMuIgK3OF1/1RaDwUQ==" spinCount="100000" sheet="1" objects="1" scenarios="1"/>
  <sortState ref="A5:E35">
    <sortCondition ref="C5:C35"/>
  </sortState>
  <mergeCells count="2">
    <mergeCell ref="B2:E2"/>
    <mergeCell ref="B3:E3"/>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election activeCell="C15" sqref="C15"/>
    </sheetView>
  </sheetViews>
  <sheetFormatPr defaultRowHeight="15" x14ac:dyDescent="0.25"/>
  <cols>
    <col min="1" max="1" width="48.140625" customWidth="1"/>
    <col min="2" max="2" width="18.42578125" customWidth="1"/>
    <col min="3" max="3" width="48.140625" customWidth="1"/>
    <col min="4" max="4" width="24" customWidth="1"/>
  </cols>
  <sheetData>
    <row r="1" spans="1:4" ht="24" customHeight="1" x14ac:dyDescent="0.25">
      <c r="A1" s="84" t="s">
        <v>98</v>
      </c>
      <c r="B1" s="85"/>
      <c r="C1" s="85"/>
      <c r="D1" s="85"/>
    </row>
    <row r="2" spans="1:4" ht="48" customHeight="1" x14ac:dyDescent="0.45">
      <c r="A2" s="5" t="s">
        <v>48</v>
      </c>
      <c r="B2" s="5"/>
      <c r="C2" s="3"/>
    </row>
    <row r="3" spans="1:4" x14ac:dyDescent="0.25">
      <c r="A3" s="18" t="s">
        <v>0</v>
      </c>
      <c r="B3" s="18" t="s">
        <v>34</v>
      </c>
      <c r="C3" s="18" t="s">
        <v>22</v>
      </c>
      <c r="D3" s="16" t="s">
        <v>40</v>
      </c>
    </row>
    <row r="4" spans="1:4" x14ac:dyDescent="0.25">
      <c r="A4" s="10" t="s">
        <v>47</v>
      </c>
      <c r="B4" s="10" t="s">
        <v>35</v>
      </c>
      <c r="C4" s="10" t="s">
        <v>72</v>
      </c>
      <c r="D4" s="17">
        <f>'Bisschop Zwijsenstr en Plein'!M17</f>
        <v>0</v>
      </c>
    </row>
    <row r="5" spans="1:4" x14ac:dyDescent="0.25">
      <c r="A5" s="7" t="s">
        <v>2</v>
      </c>
      <c r="B5" s="7" t="s">
        <v>35</v>
      </c>
      <c r="C5" s="7" t="s">
        <v>44</v>
      </c>
      <c r="D5" s="17">
        <f>Stappegoorweg!M19</f>
        <v>0</v>
      </c>
    </row>
    <row r="6" spans="1:4" x14ac:dyDescent="0.25">
      <c r="A6" s="7" t="s">
        <v>14</v>
      </c>
      <c r="B6" s="7" t="s">
        <v>36</v>
      </c>
      <c r="C6" s="7" t="s">
        <v>13</v>
      </c>
      <c r="D6" s="17">
        <f>'Frans Fransenstraat'!M9</f>
        <v>0</v>
      </c>
    </row>
    <row r="7" spans="1:4" x14ac:dyDescent="0.25">
      <c r="A7" s="10" t="s">
        <v>21</v>
      </c>
      <c r="B7" s="10" t="s">
        <v>37</v>
      </c>
      <c r="C7" s="10" t="s">
        <v>4</v>
      </c>
      <c r="D7" s="17">
        <f>'DS Th.Fliednerstraat'!M14</f>
        <v>0</v>
      </c>
    </row>
    <row r="8" spans="1:4" x14ac:dyDescent="0.25">
      <c r="A8" s="10" t="s">
        <v>6</v>
      </c>
      <c r="B8" s="10" t="s">
        <v>37</v>
      </c>
      <c r="C8" s="10" t="s">
        <v>73</v>
      </c>
      <c r="D8" s="17">
        <f>Emmasingel!M7</f>
        <v>0</v>
      </c>
    </row>
    <row r="9" spans="1:4" x14ac:dyDescent="0.25">
      <c r="A9" s="10" t="s">
        <v>3</v>
      </c>
      <c r="B9" s="10" t="s">
        <v>37</v>
      </c>
      <c r="C9" s="10" t="s">
        <v>45</v>
      </c>
      <c r="D9" s="17">
        <f>Rachelsmolen!M13</f>
        <v>0</v>
      </c>
    </row>
    <row r="10" spans="1:4" x14ac:dyDescent="0.25">
      <c r="A10" s="7" t="s">
        <v>1</v>
      </c>
      <c r="B10" s="10" t="s">
        <v>37</v>
      </c>
      <c r="C10" s="7" t="s">
        <v>46</v>
      </c>
      <c r="D10" s="17">
        <f>'Theo Koomenlaan'!M10</f>
        <v>0</v>
      </c>
    </row>
    <row r="11" spans="1:4" x14ac:dyDescent="0.25">
      <c r="A11" s="7" t="s">
        <v>8</v>
      </c>
      <c r="B11" s="7" t="s">
        <v>38</v>
      </c>
      <c r="C11" s="7" t="s">
        <v>43</v>
      </c>
      <c r="D11" s="17">
        <f>Tegelseweg!M16</f>
        <v>0</v>
      </c>
    </row>
    <row r="12" spans="1:4" x14ac:dyDescent="0.25">
      <c r="A12" s="7" t="s">
        <v>12</v>
      </c>
      <c r="B12" s="7" t="s">
        <v>39</v>
      </c>
      <c r="C12" s="7" t="s">
        <v>11</v>
      </c>
      <c r="D12" s="17">
        <f>'Mgr Claessenstraat'!M11</f>
        <v>0</v>
      </c>
    </row>
    <row r="13" spans="1:4" x14ac:dyDescent="0.25">
      <c r="A13" s="88" t="s">
        <v>87</v>
      </c>
      <c r="B13" s="88" t="s">
        <v>86</v>
      </c>
      <c r="C13" s="88" t="s">
        <v>44</v>
      </c>
      <c r="D13" s="17">
        <f>'Invulblad tarieven'!F42</f>
        <v>0</v>
      </c>
    </row>
    <row r="14" spans="1:4" ht="15.75" thickBot="1" x14ac:dyDescent="0.3">
      <c r="A14" s="3"/>
      <c r="B14" s="3"/>
      <c r="C14" s="3"/>
    </row>
    <row r="15" spans="1:4" ht="15.75" thickBot="1" x14ac:dyDescent="0.3">
      <c r="A15" s="28"/>
      <c r="B15" s="26"/>
      <c r="C15" s="29" t="s">
        <v>58</v>
      </c>
      <c r="D15" s="30">
        <f>SUM(D4:D13)</f>
        <v>0</v>
      </c>
    </row>
    <row r="16" spans="1:4" x14ac:dyDescent="0.25">
      <c r="A16" s="26"/>
      <c r="B16" s="26"/>
    </row>
    <row r="17" spans="1:3" x14ac:dyDescent="0.25">
      <c r="A17" s="3"/>
      <c r="B17" s="3"/>
      <c r="C17" s="25"/>
    </row>
    <row r="18" spans="1:3" x14ac:dyDescent="0.25">
      <c r="A18" s="3"/>
      <c r="B18" s="3"/>
    </row>
    <row r="19" spans="1:3" x14ac:dyDescent="0.25">
      <c r="A19" s="3"/>
      <c r="B19" s="3"/>
    </row>
    <row r="20" spans="1:3" x14ac:dyDescent="0.25">
      <c r="A20" s="3"/>
      <c r="B20" s="3"/>
    </row>
    <row r="21" spans="1:3" x14ac:dyDescent="0.25">
      <c r="A21" s="3"/>
      <c r="B21" s="3"/>
    </row>
    <row r="22" spans="1:3" x14ac:dyDescent="0.25">
      <c r="A22" s="3"/>
      <c r="B22" s="3"/>
    </row>
    <row r="23" spans="1:3" x14ac:dyDescent="0.25">
      <c r="A23" s="3"/>
      <c r="B23" s="3"/>
    </row>
    <row r="24" spans="1:3" x14ac:dyDescent="0.25">
      <c r="A24" s="3"/>
      <c r="B24" s="3"/>
    </row>
    <row r="25" spans="1:3" x14ac:dyDescent="0.25">
      <c r="A25" s="3"/>
      <c r="B25" s="3"/>
    </row>
    <row r="26" spans="1:3" x14ac:dyDescent="0.25">
      <c r="A26" s="3"/>
      <c r="B26" s="3"/>
      <c r="C26" s="3"/>
    </row>
    <row r="27" spans="1:3" x14ac:dyDescent="0.25">
      <c r="A27" s="3"/>
      <c r="B27" s="3"/>
      <c r="C27" s="3"/>
    </row>
  </sheetData>
  <sheetProtection algorithmName="SHA-512" hashValue="GomlcLe4ihT68pvO+1SH6FfsNc0x4HUwc9uDGF+3BMbm3r53oHqVfVcLZpqQ6UhJB8yJCrKWjGpVNTZDNGfIDg==" saltValue="FUBLQKC6Y1RpCGw4xUT83w==" spinCount="100000" sheet="1" objects="1" scenarios="1"/>
  <autoFilter ref="A3:C12"/>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selection activeCell="D20" sqref="D20"/>
    </sheetView>
  </sheetViews>
  <sheetFormatPr defaultColWidth="9.140625" defaultRowHeight="15" x14ac:dyDescent="0.25"/>
  <cols>
    <col min="1" max="1" width="28.5703125" style="33" customWidth="1"/>
    <col min="2" max="2" width="9.85546875" style="33" bestFit="1" customWidth="1"/>
    <col min="3" max="3" width="42.140625" style="33" bestFit="1" customWidth="1"/>
    <col min="4" max="4" width="19.7109375" style="33" bestFit="1" customWidth="1"/>
    <col min="5" max="5" width="6.42578125" style="41" bestFit="1" customWidth="1"/>
    <col min="6" max="6" width="20.140625" style="33" bestFit="1" customWidth="1"/>
    <col min="7" max="7" width="39.7109375" style="33" hidden="1" customWidth="1"/>
    <col min="8" max="8" width="12.85546875" style="41" bestFit="1" customWidth="1"/>
    <col min="9" max="9" width="11.7109375" style="43" bestFit="1" customWidth="1"/>
    <col min="10" max="10" width="22.5703125" style="41" bestFit="1" customWidth="1"/>
    <col min="11" max="11" width="20.140625" style="33" bestFit="1" customWidth="1"/>
    <col min="12" max="12" width="18.5703125" style="33" bestFit="1" customWidth="1"/>
    <col min="13" max="13" width="15.42578125" style="33" customWidth="1"/>
    <col min="14" max="16384" width="9.140625" style="33"/>
  </cols>
  <sheetData>
    <row r="1" spans="1:13" x14ac:dyDescent="0.25">
      <c r="A1" s="32"/>
      <c r="B1" s="32"/>
      <c r="C1" s="32"/>
      <c r="D1" s="32"/>
      <c r="E1" s="39"/>
      <c r="F1" s="32"/>
      <c r="G1" s="32"/>
      <c r="H1" s="39"/>
      <c r="I1" s="40"/>
      <c r="K1" s="32"/>
    </row>
    <row r="2" spans="1:13" ht="48" customHeight="1" x14ac:dyDescent="0.45">
      <c r="A2" s="42" t="s">
        <v>49</v>
      </c>
      <c r="B2" s="42"/>
      <c r="C2" s="32"/>
      <c r="D2" s="32"/>
      <c r="E2" s="39"/>
      <c r="F2" s="32"/>
      <c r="G2" s="32"/>
      <c r="H2" s="39"/>
      <c r="I2" s="40"/>
      <c r="K2" s="41"/>
      <c r="L2" s="41"/>
    </row>
    <row r="3" spans="1:13" s="62" customFormat="1" ht="51.75" x14ac:dyDescent="0.25">
      <c r="A3" s="65" t="s">
        <v>0</v>
      </c>
      <c r="B3" s="65" t="s">
        <v>34</v>
      </c>
      <c r="C3" s="65" t="s">
        <v>22</v>
      </c>
      <c r="D3" s="65" t="s">
        <v>70</v>
      </c>
      <c r="E3" s="66" t="s">
        <v>23</v>
      </c>
      <c r="F3" s="65" t="s">
        <v>71</v>
      </c>
      <c r="G3" s="65"/>
      <c r="H3" s="67" t="s">
        <v>32</v>
      </c>
      <c r="I3" s="68" t="s">
        <v>69</v>
      </c>
      <c r="J3" s="69" t="s">
        <v>77</v>
      </c>
      <c r="K3" s="69" t="s">
        <v>42</v>
      </c>
      <c r="L3" s="70" t="s">
        <v>76</v>
      </c>
      <c r="M3" s="71" t="s">
        <v>40</v>
      </c>
    </row>
    <row r="4" spans="1:13" s="62" customFormat="1" x14ac:dyDescent="0.25">
      <c r="A4" s="57" t="s">
        <v>10</v>
      </c>
      <c r="B4" s="57" t="s">
        <v>35</v>
      </c>
      <c r="C4" s="57" t="s">
        <v>33</v>
      </c>
      <c r="D4" s="58" t="s">
        <v>59</v>
      </c>
      <c r="E4" s="59">
        <v>6</v>
      </c>
      <c r="F4" s="58" t="s">
        <v>26</v>
      </c>
      <c r="G4" s="58" t="str">
        <f>CONCATENATE(D4," ",F4)</f>
        <v>Restafval Rolcontainer 240 liter</v>
      </c>
      <c r="H4" s="58" t="s">
        <v>25</v>
      </c>
      <c r="I4" s="59" t="s">
        <v>31</v>
      </c>
      <c r="J4" s="52">
        <v>12</v>
      </c>
      <c r="K4" s="60">
        <f>(VLOOKUP(G4,'Invulblad tarieven'!$C$5:$E$35,2))*E4</f>
        <v>0</v>
      </c>
      <c r="L4" s="60">
        <f>(VLOOKUP(G4,'Invulblad tarieven'!$C$5:$E$35,3))*J4*E4</f>
        <v>0</v>
      </c>
      <c r="M4" s="61">
        <f>K4+L4</f>
        <v>0</v>
      </c>
    </row>
    <row r="5" spans="1:13" s="62" customFormat="1" x14ac:dyDescent="0.25">
      <c r="A5" s="57" t="s">
        <v>10</v>
      </c>
      <c r="B5" s="57" t="s">
        <v>35</v>
      </c>
      <c r="C5" s="57" t="s">
        <v>33</v>
      </c>
      <c r="D5" s="58" t="s">
        <v>18</v>
      </c>
      <c r="E5" s="59">
        <v>3</v>
      </c>
      <c r="F5" s="52" t="s">
        <v>26</v>
      </c>
      <c r="G5" s="58" t="str">
        <f t="shared" ref="G5:G15" si="0">CONCATENATE(D5," ",F5)</f>
        <v>Flessenglas Rolcontainer 240 liter</v>
      </c>
      <c r="H5" s="58" t="s">
        <v>25</v>
      </c>
      <c r="I5" s="59" t="s">
        <v>31</v>
      </c>
      <c r="J5" s="52">
        <v>1</v>
      </c>
      <c r="K5" s="60">
        <f>(VLOOKUP(G5,'Invulblad tarieven'!$C$5:$E$35,2))*E5</f>
        <v>0</v>
      </c>
      <c r="L5" s="60">
        <f>(VLOOKUP(G5,'Invulblad tarieven'!$C$5:$E$35,3))*J5*E5</f>
        <v>0</v>
      </c>
      <c r="M5" s="61">
        <f t="shared" ref="M5:M15" si="1">K5+L5</f>
        <v>0</v>
      </c>
    </row>
    <row r="6" spans="1:13" s="62" customFormat="1" x14ac:dyDescent="0.25">
      <c r="A6" s="57" t="s">
        <v>10</v>
      </c>
      <c r="B6" s="57" t="s">
        <v>35</v>
      </c>
      <c r="C6" s="57" t="s">
        <v>33</v>
      </c>
      <c r="D6" s="58" t="s">
        <v>16</v>
      </c>
      <c r="E6" s="59">
        <v>4</v>
      </c>
      <c r="F6" s="58" t="s">
        <v>26</v>
      </c>
      <c r="G6" s="58" t="str">
        <f t="shared" si="0"/>
        <v>Papier/Karton Rolcontainer 240 liter</v>
      </c>
      <c r="H6" s="58" t="s">
        <v>25</v>
      </c>
      <c r="I6" s="59" t="s">
        <v>31</v>
      </c>
      <c r="J6" s="52">
        <v>1</v>
      </c>
      <c r="K6" s="60">
        <f>(VLOOKUP(G6,'Invulblad tarieven'!$C$5:$E$35,2))*E6</f>
        <v>0</v>
      </c>
      <c r="L6" s="60">
        <f>(VLOOKUP(G6,'Invulblad tarieven'!$C$5:$E$35,3))*J6*E6</f>
        <v>0</v>
      </c>
      <c r="M6" s="61">
        <f t="shared" si="1"/>
        <v>0</v>
      </c>
    </row>
    <row r="7" spans="1:13" s="62" customFormat="1" x14ac:dyDescent="0.25">
      <c r="A7" s="57" t="s">
        <v>10</v>
      </c>
      <c r="B7" s="57" t="s">
        <v>35</v>
      </c>
      <c r="C7" s="57" t="s">
        <v>33</v>
      </c>
      <c r="D7" s="58" t="s">
        <v>59</v>
      </c>
      <c r="E7" s="59">
        <v>7</v>
      </c>
      <c r="F7" s="58" t="s">
        <v>27</v>
      </c>
      <c r="G7" s="58" t="str">
        <f t="shared" si="0"/>
        <v>Restafval Rolcontainer 660 liter</v>
      </c>
      <c r="H7" s="59">
        <v>3</v>
      </c>
      <c r="I7" s="59">
        <v>40</v>
      </c>
      <c r="J7" s="52">
        <f>H7*I7</f>
        <v>120</v>
      </c>
      <c r="K7" s="60">
        <f>(VLOOKUP(G7,'Invulblad tarieven'!$C$5:$E$35,2))*E7</f>
        <v>0</v>
      </c>
      <c r="L7" s="60">
        <f>(VLOOKUP(G7,'Invulblad tarieven'!$C$5:$E$35,3))*J7*E7</f>
        <v>0</v>
      </c>
      <c r="M7" s="61">
        <f t="shared" si="1"/>
        <v>0</v>
      </c>
    </row>
    <row r="8" spans="1:13" s="62" customFormat="1" x14ac:dyDescent="0.25">
      <c r="A8" s="57" t="s">
        <v>10</v>
      </c>
      <c r="B8" s="57" t="s">
        <v>35</v>
      </c>
      <c r="C8" s="57" t="s">
        <v>33</v>
      </c>
      <c r="D8" s="58" t="s">
        <v>41</v>
      </c>
      <c r="E8" s="59">
        <v>2</v>
      </c>
      <c r="F8" s="58" t="s">
        <v>26</v>
      </c>
      <c r="G8" s="58" t="str">
        <f t="shared" si="0"/>
        <v>PMD Rolcontainer 240 liter</v>
      </c>
      <c r="H8" s="59">
        <v>1</v>
      </c>
      <c r="I8" s="59">
        <v>40</v>
      </c>
      <c r="J8" s="52">
        <f t="shared" ref="J8:J15" si="2">H8*I8</f>
        <v>40</v>
      </c>
      <c r="K8" s="60">
        <f>(VLOOKUP(G8,'Invulblad tarieven'!$C$5:$E$35,2))*E8</f>
        <v>0</v>
      </c>
      <c r="L8" s="60">
        <f>(VLOOKUP(G8,'Invulblad tarieven'!$C$5:$E$35,3))*J8*E8</f>
        <v>0</v>
      </c>
      <c r="M8" s="61">
        <f t="shared" si="1"/>
        <v>0</v>
      </c>
    </row>
    <row r="9" spans="1:13" s="62" customFormat="1" x14ac:dyDescent="0.25">
      <c r="A9" s="57" t="s">
        <v>10</v>
      </c>
      <c r="B9" s="57" t="s">
        <v>35</v>
      </c>
      <c r="C9" s="57" t="s">
        <v>33</v>
      </c>
      <c r="D9" s="58" t="s">
        <v>41</v>
      </c>
      <c r="E9" s="59">
        <v>5</v>
      </c>
      <c r="F9" s="58" t="s">
        <v>67</v>
      </c>
      <c r="G9" s="58" t="str">
        <f t="shared" si="0"/>
        <v>PMD Rolcontainer 770 liter</v>
      </c>
      <c r="H9" s="59">
        <v>1</v>
      </c>
      <c r="I9" s="59">
        <v>40</v>
      </c>
      <c r="J9" s="52">
        <f t="shared" si="2"/>
        <v>40</v>
      </c>
      <c r="K9" s="60">
        <f>(VLOOKUP(G9,'Invulblad tarieven'!$C$5:$E$35,2))*E9</f>
        <v>0</v>
      </c>
      <c r="L9" s="60">
        <f>(VLOOKUP(G9,'Invulblad tarieven'!$C$5:$E$35,3))*J9*E9</f>
        <v>0</v>
      </c>
      <c r="M9" s="61">
        <f t="shared" si="1"/>
        <v>0</v>
      </c>
    </row>
    <row r="10" spans="1:13" s="62" customFormat="1" x14ac:dyDescent="0.25">
      <c r="A10" s="57" t="s">
        <v>10</v>
      </c>
      <c r="B10" s="57" t="s">
        <v>35</v>
      </c>
      <c r="C10" s="57" t="s">
        <v>33</v>
      </c>
      <c r="D10" s="58" t="s">
        <v>16</v>
      </c>
      <c r="E10" s="59">
        <v>7</v>
      </c>
      <c r="F10" s="58" t="s">
        <v>27</v>
      </c>
      <c r="G10" s="58" t="str">
        <f t="shared" si="0"/>
        <v>Papier/Karton Rolcontainer 660 liter</v>
      </c>
      <c r="H10" s="59">
        <v>2</v>
      </c>
      <c r="I10" s="59">
        <v>40</v>
      </c>
      <c r="J10" s="52">
        <f t="shared" si="2"/>
        <v>80</v>
      </c>
      <c r="K10" s="60">
        <f>(VLOOKUP(G10,'Invulblad tarieven'!$C$5:$E$35,2))*E10</f>
        <v>0</v>
      </c>
      <c r="L10" s="60">
        <f>(VLOOKUP(G10,'Invulblad tarieven'!$C$5:$E$35,3))*J10*E10</f>
        <v>0</v>
      </c>
      <c r="M10" s="61">
        <f t="shared" si="1"/>
        <v>0</v>
      </c>
    </row>
    <row r="11" spans="1:13" s="62" customFormat="1" x14ac:dyDescent="0.25">
      <c r="A11" s="63" t="s">
        <v>10</v>
      </c>
      <c r="B11" s="57" t="s">
        <v>35</v>
      </c>
      <c r="C11" s="57" t="s">
        <v>33</v>
      </c>
      <c r="D11" s="58" t="s">
        <v>17</v>
      </c>
      <c r="E11" s="59">
        <v>2</v>
      </c>
      <c r="F11" s="58" t="s">
        <v>26</v>
      </c>
      <c r="G11" s="58" t="str">
        <f t="shared" si="0"/>
        <v>Vertrouwelijk papier Rolcontainer 240 liter</v>
      </c>
      <c r="H11" s="58" t="s">
        <v>25</v>
      </c>
      <c r="I11" s="59" t="s">
        <v>31</v>
      </c>
      <c r="J11" s="52">
        <v>1</v>
      </c>
      <c r="K11" s="60">
        <f>(VLOOKUP(G11,'Invulblad tarieven'!$C$5:$E$35,2))*E11</f>
        <v>0</v>
      </c>
      <c r="L11" s="60">
        <f>(VLOOKUP(G11,'Invulblad tarieven'!$C$5:$E$35,3))*J11*E11</f>
        <v>0</v>
      </c>
      <c r="M11" s="61">
        <f t="shared" si="1"/>
        <v>0</v>
      </c>
    </row>
    <row r="12" spans="1:13" s="62" customFormat="1" x14ac:dyDescent="0.25">
      <c r="A12" s="57" t="s">
        <v>9</v>
      </c>
      <c r="B12" s="57" t="s">
        <v>35</v>
      </c>
      <c r="C12" s="57" t="s">
        <v>33</v>
      </c>
      <c r="D12" s="58" t="s">
        <v>59</v>
      </c>
      <c r="E12" s="59">
        <v>2</v>
      </c>
      <c r="F12" s="58" t="s">
        <v>27</v>
      </c>
      <c r="G12" s="58" t="str">
        <f t="shared" si="0"/>
        <v>Restafval Rolcontainer 660 liter</v>
      </c>
      <c r="H12" s="59">
        <v>3</v>
      </c>
      <c r="I12" s="59">
        <v>40</v>
      </c>
      <c r="J12" s="52">
        <f t="shared" si="2"/>
        <v>120</v>
      </c>
      <c r="K12" s="60">
        <f>(VLOOKUP(G12,'Invulblad tarieven'!$C$5:$E$35,2))*E12</f>
        <v>0</v>
      </c>
      <c r="L12" s="60">
        <f>(VLOOKUP(G12,'Invulblad tarieven'!$C$5:$E$35,3))*J12*E12</f>
        <v>0</v>
      </c>
      <c r="M12" s="61">
        <f t="shared" si="1"/>
        <v>0</v>
      </c>
    </row>
    <row r="13" spans="1:13" s="62" customFormat="1" x14ac:dyDescent="0.25">
      <c r="A13" s="57" t="s">
        <v>9</v>
      </c>
      <c r="B13" s="57" t="s">
        <v>35</v>
      </c>
      <c r="C13" s="57" t="s">
        <v>33</v>
      </c>
      <c r="D13" s="58" t="s">
        <v>16</v>
      </c>
      <c r="E13" s="59">
        <v>1</v>
      </c>
      <c r="F13" s="58" t="s">
        <v>27</v>
      </c>
      <c r="G13" s="58" t="str">
        <f t="shared" si="0"/>
        <v>Papier/Karton Rolcontainer 660 liter</v>
      </c>
      <c r="H13" s="59">
        <v>2</v>
      </c>
      <c r="I13" s="59">
        <v>40</v>
      </c>
      <c r="J13" s="52">
        <f t="shared" si="2"/>
        <v>80</v>
      </c>
      <c r="K13" s="60">
        <f>(VLOOKUP(G13,'Invulblad tarieven'!$C$5:$E$35,2))*E13</f>
        <v>0</v>
      </c>
      <c r="L13" s="60">
        <f>(VLOOKUP(G13,'Invulblad tarieven'!$C$5:$E$35,3))*J13*E13</f>
        <v>0</v>
      </c>
      <c r="M13" s="61">
        <f t="shared" si="1"/>
        <v>0</v>
      </c>
    </row>
    <row r="14" spans="1:13" s="62" customFormat="1" x14ac:dyDescent="0.25">
      <c r="A14" s="57" t="s">
        <v>9</v>
      </c>
      <c r="B14" s="57" t="s">
        <v>35</v>
      </c>
      <c r="C14" s="57" t="s">
        <v>33</v>
      </c>
      <c r="D14" s="58" t="s">
        <v>41</v>
      </c>
      <c r="E14" s="59">
        <v>2</v>
      </c>
      <c r="F14" s="58" t="s">
        <v>67</v>
      </c>
      <c r="G14" s="58" t="str">
        <f t="shared" si="0"/>
        <v>PMD Rolcontainer 770 liter</v>
      </c>
      <c r="H14" s="59">
        <v>1</v>
      </c>
      <c r="I14" s="59">
        <v>40</v>
      </c>
      <c r="J14" s="52">
        <f t="shared" si="2"/>
        <v>40</v>
      </c>
      <c r="K14" s="60">
        <f>(VLOOKUP(G14,'Invulblad tarieven'!$C$5:$E$35,2))*E14</f>
        <v>0</v>
      </c>
      <c r="L14" s="60">
        <f>(VLOOKUP(G14,'Invulblad tarieven'!$C$5:$E$35,3))*J14*E14</f>
        <v>0</v>
      </c>
      <c r="M14" s="61">
        <f t="shared" si="1"/>
        <v>0</v>
      </c>
    </row>
    <row r="15" spans="1:13" s="62" customFormat="1" x14ac:dyDescent="0.25">
      <c r="A15" s="57" t="s">
        <v>9</v>
      </c>
      <c r="B15" s="57" t="s">
        <v>35</v>
      </c>
      <c r="C15" s="57" t="s">
        <v>33</v>
      </c>
      <c r="D15" s="52" t="s">
        <v>19</v>
      </c>
      <c r="E15" s="64">
        <v>1</v>
      </c>
      <c r="F15" s="52" t="s">
        <v>28</v>
      </c>
      <c r="G15" s="58" t="str">
        <f t="shared" si="0"/>
        <v>Swill Rolcontainer 120 liter</v>
      </c>
      <c r="H15" s="59">
        <v>1</v>
      </c>
      <c r="I15" s="59">
        <v>40</v>
      </c>
      <c r="J15" s="52">
        <f t="shared" si="2"/>
        <v>40</v>
      </c>
      <c r="K15" s="60">
        <f>(VLOOKUP(G15,'Invulblad tarieven'!$C$5:$E$35,2))*E15</f>
        <v>0</v>
      </c>
      <c r="L15" s="60">
        <f>(VLOOKUP(G15,'Invulblad tarieven'!$C$5:$E$35,3))*J15*E15</f>
        <v>0</v>
      </c>
      <c r="M15" s="61">
        <f t="shared" si="1"/>
        <v>0</v>
      </c>
    </row>
    <row r="16" spans="1:13" ht="15.75" thickBot="1" x14ac:dyDescent="0.3">
      <c r="A16" s="32"/>
      <c r="B16" s="32"/>
      <c r="C16" s="32"/>
      <c r="D16" s="32"/>
      <c r="E16" s="39"/>
      <c r="F16" s="32"/>
      <c r="G16" s="32"/>
      <c r="H16" s="39"/>
      <c r="I16" s="40"/>
      <c r="J16" s="39"/>
      <c r="K16" s="32"/>
    </row>
    <row r="17" spans="1:13" ht="15.75" thickBot="1" x14ac:dyDescent="0.3">
      <c r="A17" s="32"/>
      <c r="B17" s="32"/>
      <c r="E17" s="33"/>
      <c r="K17" s="32"/>
      <c r="M17" s="44">
        <f>SUM(M4:M15)</f>
        <v>0</v>
      </c>
    </row>
    <row r="18" spans="1:13" x14ac:dyDescent="0.25">
      <c r="A18" s="32"/>
      <c r="B18" s="32"/>
      <c r="E18" s="33"/>
      <c r="K18" s="32"/>
    </row>
    <row r="19" spans="1:13" x14ac:dyDescent="0.25">
      <c r="A19" s="32"/>
      <c r="B19" s="32"/>
      <c r="E19" s="33"/>
      <c r="K19" s="32"/>
    </row>
    <row r="20" spans="1:13" x14ac:dyDescent="0.25">
      <c r="A20" s="32"/>
      <c r="B20" s="32"/>
      <c r="E20" s="33"/>
      <c r="K20" s="32"/>
    </row>
    <row r="21" spans="1:13" x14ac:dyDescent="0.25">
      <c r="A21" s="32"/>
      <c r="B21" s="32"/>
      <c r="E21" s="33"/>
      <c r="K21" s="32"/>
    </row>
    <row r="22" spans="1:13" x14ac:dyDescent="0.25">
      <c r="A22" s="32"/>
      <c r="B22" s="32"/>
      <c r="E22" s="33"/>
      <c r="K22" s="32"/>
    </row>
    <row r="23" spans="1:13" x14ac:dyDescent="0.25">
      <c r="A23" s="32"/>
      <c r="B23" s="32"/>
      <c r="E23" s="33"/>
      <c r="K23" s="32"/>
    </row>
    <row r="24" spans="1:13" x14ac:dyDescent="0.25">
      <c r="A24" s="32"/>
      <c r="B24" s="32"/>
      <c r="E24" s="33"/>
      <c r="K24" s="32"/>
    </row>
    <row r="25" spans="1:13" x14ac:dyDescent="0.25">
      <c r="A25" s="32"/>
      <c r="B25" s="32"/>
      <c r="E25" s="33"/>
      <c r="K25" s="32"/>
    </row>
    <row r="26" spans="1:13" x14ac:dyDescent="0.25">
      <c r="A26" s="32"/>
      <c r="B26" s="32"/>
      <c r="E26" s="33"/>
      <c r="K26" s="32"/>
    </row>
    <row r="27" spans="1:13" x14ac:dyDescent="0.25">
      <c r="A27" s="32"/>
      <c r="B27" s="32"/>
      <c r="E27" s="33"/>
      <c r="K27" s="32"/>
    </row>
    <row r="28" spans="1:13" x14ac:dyDescent="0.25">
      <c r="A28" s="32"/>
      <c r="B28" s="32"/>
      <c r="C28" s="32"/>
      <c r="D28" s="32"/>
      <c r="E28" s="39"/>
      <c r="F28" s="32"/>
      <c r="G28" s="32"/>
      <c r="H28" s="39"/>
      <c r="I28" s="40"/>
      <c r="J28" s="39"/>
      <c r="K28" s="32"/>
    </row>
    <row r="29" spans="1:13" x14ac:dyDescent="0.25">
      <c r="A29" s="32"/>
      <c r="B29" s="32"/>
      <c r="C29" s="32"/>
      <c r="D29" s="32"/>
      <c r="E29" s="39"/>
      <c r="F29" s="32"/>
      <c r="G29" s="32"/>
      <c r="H29" s="39"/>
      <c r="I29" s="40"/>
      <c r="J29" s="39"/>
      <c r="K29" s="32"/>
    </row>
  </sheetData>
  <sheetProtection algorithmName="SHA-512" hashValue="1sTwGKlGApyRz+I0H/SF5QBpK35U9NPKPpZ9h71cvl3tLzyjXDpzpqH/CSm/qR2UcGPgmQmzbw4rFyTYIVMNvQ==" saltValue="yFH/RwNjCQY9MvFi/SbO6w==" spinCount="100000" sheet="1" objects="1" scenarios="1"/>
  <pageMargins left="0.7" right="0.7" top="0.75" bottom="0.75" header="0.3" footer="0.3"/>
  <pageSetup paperSize="9" orientation="portrait" verticalDpi="0" r:id="rId1"/>
  <ignoredErrors>
    <ignoredError sqref="J7 J8:J1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activeCell="F25" sqref="F25"/>
    </sheetView>
  </sheetViews>
  <sheetFormatPr defaultRowHeight="15" x14ac:dyDescent="0.25"/>
  <cols>
    <col min="1" max="1" width="28.5703125" customWidth="1"/>
    <col min="2" max="2" width="9.85546875" bestFit="1" customWidth="1"/>
    <col min="3" max="3" width="34.42578125" bestFit="1" customWidth="1"/>
    <col min="4" max="4" width="19.7109375" bestFit="1" customWidth="1"/>
    <col min="5" max="5" width="6.42578125" style="1" bestFit="1" customWidth="1"/>
    <col min="6" max="6" width="28" customWidth="1"/>
    <col min="7" max="7" width="44.28515625"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2.42578125" bestFit="1" customWidth="1"/>
  </cols>
  <sheetData>
    <row r="1" spans="1:13" x14ac:dyDescent="0.25">
      <c r="A1" s="3"/>
      <c r="B1" s="3"/>
      <c r="C1" s="3"/>
      <c r="D1" s="3"/>
      <c r="E1" s="4"/>
      <c r="F1" s="3"/>
      <c r="G1" s="3"/>
      <c r="H1" s="4"/>
      <c r="I1" s="6"/>
      <c r="K1" s="6"/>
      <c r="L1" s="1"/>
    </row>
    <row r="2" spans="1:13" ht="48" customHeight="1" x14ac:dyDescent="0.45">
      <c r="A2" s="5" t="s">
        <v>50</v>
      </c>
      <c r="B2" s="5"/>
      <c r="C2" s="3"/>
      <c r="D2" s="3"/>
      <c r="E2" s="4"/>
      <c r="F2" s="3"/>
      <c r="G2" s="3"/>
      <c r="H2" s="4"/>
      <c r="I2" s="6"/>
      <c r="K2" s="6"/>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45" t="s">
        <v>2</v>
      </c>
      <c r="B4" s="45" t="s">
        <v>35</v>
      </c>
      <c r="C4" s="45" t="s">
        <v>44</v>
      </c>
      <c r="D4" s="46" t="s">
        <v>59</v>
      </c>
      <c r="E4" s="47">
        <v>1</v>
      </c>
      <c r="F4" s="46" t="s">
        <v>27</v>
      </c>
      <c r="G4" s="46" t="str">
        <f>CONCATENATE(D4," ",F4)</f>
        <v>Restafval Rolcontainer 660 liter</v>
      </c>
      <c r="H4" s="46" t="s">
        <v>24</v>
      </c>
      <c r="I4" s="47" t="s">
        <v>31</v>
      </c>
      <c r="J4" s="47" t="s">
        <v>31</v>
      </c>
      <c r="K4" s="48">
        <f>(VLOOKUP(G4,'Invulblad tarieven'!$C$5:$E$35,2))*E4</f>
        <v>0</v>
      </c>
      <c r="L4" s="48" t="s">
        <v>31</v>
      </c>
      <c r="M4" s="49">
        <f>K4</f>
        <v>0</v>
      </c>
    </row>
    <row r="5" spans="1:13" s="50" customFormat="1" x14ac:dyDescent="0.25">
      <c r="A5" s="45" t="s">
        <v>2</v>
      </c>
      <c r="B5" s="45" t="s">
        <v>35</v>
      </c>
      <c r="C5" s="45" t="s">
        <v>44</v>
      </c>
      <c r="D5" s="46" t="s">
        <v>59</v>
      </c>
      <c r="E5" s="47">
        <v>1</v>
      </c>
      <c r="F5" s="87" t="s">
        <v>89</v>
      </c>
      <c r="G5" s="87" t="str">
        <f>CONCATENATE(D5," ",F5)</f>
        <v>Restafval Rolcontainer 660 liter trekstang</v>
      </c>
      <c r="H5" s="46" t="s">
        <v>24</v>
      </c>
      <c r="I5" s="47" t="s">
        <v>31</v>
      </c>
      <c r="J5" s="47" t="s">
        <v>31</v>
      </c>
      <c r="K5" s="48">
        <f>(VLOOKUP(G5,'Invulblad tarieven'!$C$5:$E$35,2))*E5</f>
        <v>0</v>
      </c>
      <c r="L5" s="48" t="s">
        <v>31</v>
      </c>
      <c r="M5" s="49">
        <f>K5</f>
        <v>0</v>
      </c>
    </row>
    <row r="6" spans="1:13" s="50" customFormat="1" x14ac:dyDescent="0.25">
      <c r="A6" s="45" t="s">
        <v>2</v>
      </c>
      <c r="B6" s="45" t="s">
        <v>35</v>
      </c>
      <c r="C6" s="45" t="s">
        <v>44</v>
      </c>
      <c r="D6" s="46" t="s">
        <v>59</v>
      </c>
      <c r="E6" s="47">
        <v>8</v>
      </c>
      <c r="F6" s="87" t="s">
        <v>88</v>
      </c>
      <c r="G6" s="87" t="str">
        <f t="shared" ref="G6:G17" si="0">CONCATENATE(D6," ",F6)</f>
        <v>Restafval Rolcontainer 1100 liter trekstang</v>
      </c>
      <c r="H6" s="46" t="s">
        <v>24</v>
      </c>
      <c r="I6" s="47" t="s">
        <v>31</v>
      </c>
      <c r="J6" s="47" t="s">
        <v>31</v>
      </c>
      <c r="K6" s="48">
        <f>(VLOOKUP(G6,'Invulblad tarieven'!$C$5:$E$35,2))*E6</f>
        <v>0</v>
      </c>
      <c r="L6" s="48" t="s">
        <v>31</v>
      </c>
      <c r="M6" s="49">
        <f t="shared" ref="M6:M9" si="1">K6</f>
        <v>0</v>
      </c>
    </row>
    <row r="7" spans="1:13" s="50" customFormat="1" x14ac:dyDescent="0.25">
      <c r="A7" s="45" t="s">
        <v>2</v>
      </c>
      <c r="B7" s="45" t="s">
        <v>35</v>
      </c>
      <c r="C7" s="45" t="s">
        <v>44</v>
      </c>
      <c r="D7" s="46" t="s">
        <v>16</v>
      </c>
      <c r="E7" s="47">
        <v>1</v>
      </c>
      <c r="F7" s="46" t="s">
        <v>29</v>
      </c>
      <c r="G7" s="46" t="str">
        <f t="shared" si="0"/>
        <v>Papier/Karton Rolcontainer 500 liter</v>
      </c>
      <c r="H7" s="46" t="s">
        <v>24</v>
      </c>
      <c r="I7" s="47" t="s">
        <v>31</v>
      </c>
      <c r="J7" s="47" t="s">
        <v>31</v>
      </c>
      <c r="K7" s="48">
        <f>(VLOOKUP(G7,'Invulblad tarieven'!$C$5:$E$35,2))*E7</f>
        <v>0</v>
      </c>
      <c r="L7" s="48" t="s">
        <v>31</v>
      </c>
      <c r="M7" s="49">
        <f t="shared" si="1"/>
        <v>0</v>
      </c>
    </row>
    <row r="8" spans="1:13" s="50" customFormat="1" x14ac:dyDescent="0.25">
      <c r="A8" s="45" t="s">
        <v>2</v>
      </c>
      <c r="B8" s="45" t="s">
        <v>35</v>
      </c>
      <c r="C8" s="45" t="s">
        <v>44</v>
      </c>
      <c r="D8" s="46" t="s">
        <v>16</v>
      </c>
      <c r="E8" s="47">
        <v>3</v>
      </c>
      <c r="F8" s="87" t="s">
        <v>90</v>
      </c>
      <c r="G8" s="87" t="str">
        <f t="shared" si="0"/>
        <v>Papier/Karton Rolcontainer 500 liter trekstang</v>
      </c>
      <c r="H8" s="46" t="s">
        <v>24</v>
      </c>
      <c r="I8" s="47" t="s">
        <v>31</v>
      </c>
      <c r="J8" s="47" t="s">
        <v>31</v>
      </c>
      <c r="K8" s="48">
        <f>(VLOOKUP(G8,'Invulblad tarieven'!$C$5:$E$35,2))*E8</f>
        <v>0</v>
      </c>
      <c r="L8" s="48" t="s">
        <v>31</v>
      </c>
      <c r="M8" s="49">
        <f t="shared" si="1"/>
        <v>0</v>
      </c>
    </row>
    <row r="9" spans="1:13" s="50" customFormat="1" x14ac:dyDescent="0.25">
      <c r="A9" s="45" t="s">
        <v>2</v>
      </c>
      <c r="B9" s="45" t="s">
        <v>35</v>
      </c>
      <c r="C9" s="45" t="s">
        <v>44</v>
      </c>
      <c r="D9" s="46" t="s">
        <v>16</v>
      </c>
      <c r="E9" s="47">
        <v>2</v>
      </c>
      <c r="F9" s="87" t="s">
        <v>88</v>
      </c>
      <c r="G9" s="87" t="str">
        <f t="shared" si="0"/>
        <v>Papier/Karton Rolcontainer 1100 liter trekstang</v>
      </c>
      <c r="H9" s="46" t="s">
        <v>24</v>
      </c>
      <c r="I9" s="47" t="s">
        <v>31</v>
      </c>
      <c r="J9" s="47" t="s">
        <v>31</v>
      </c>
      <c r="K9" s="48">
        <f>(VLOOKUP(G9,'Invulblad tarieven'!$C$5:$E$35,2))*E9</f>
        <v>0</v>
      </c>
      <c r="L9" s="48" t="s">
        <v>31</v>
      </c>
      <c r="M9" s="49">
        <f t="shared" si="1"/>
        <v>0</v>
      </c>
    </row>
    <row r="10" spans="1:13" s="50" customFormat="1" x14ac:dyDescent="0.25">
      <c r="A10" s="45" t="s">
        <v>2</v>
      </c>
      <c r="B10" s="45" t="s">
        <v>35</v>
      </c>
      <c r="C10" s="45" t="s">
        <v>44</v>
      </c>
      <c r="D10" s="46" t="s">
        <v>59</v>
      </c>
      <c r="E10" s="47">
        <v>1</v>
      </c>
      <c r="F10" s="46" t="s">
        <v>60</v>
      </c>
      <c r="G10" s="46" t="str">
        <f t="shared" si="0"/>
        <v>Restafval Perscontainer 20 m3</v>
      </c>
      <c r="H10" s="46" t="s">
        <v>25</v>
      </c>
      <c r="I10" s="47" t="s">
        <v>31</v>
      </c>
      <c r="J10" s="45">
        <v>12</v>
      </c>
      <c r="K10" s="48">
        <f>(VLOOKUP(G10,'Invulblad tarieven'!$C$5:$E$35,2))*E10</f>
        <v>0</v>
      </c>
      <c r="L10" s="48">
        <f>(VLOOKUP(G10,'Invulblad tarieven'!$C$5:$E$35,3))*J10*E10</f>
        <v>0</v>
      </c>
      <c r="M10" s="51">
        <f>K10+L10</f>
        <v>0</v>
      </c>
    </row>
    <row r="11" spans="1:13" s="50" customFormat="1" x14ac:dyDescent="0.25">
      <c r="A11" s="45" t="s">
        <v>2</v>
      </c>
      <c r="B11" s="45" t="s">
        <v>35</v>
      </c>
      <c r="C11" s="45" t="s">
        <v>44</v>
      </c>
      <c r="D11" s="46" t="s">
        <v>18</v>
      </c>
      <c r="E11" s="47">
        <v>2</v>
      </c>
      <c r="F11" s="46" t="s">
        <v>29</v>
      </c>
      <c r="G11" s="46" t="str">
        <f t="shared" si="0"/>
        <v>Flessenglas Rolcontainer 500 liter</v>
      </c>
      <c r="H11" s="46" t="s">
        <v>25</v>
      </c>
      <c r="I11" s="47" t="s">
        <v>31</v>
      </c>
      <c r="J11" s="45">
        <v>12</v>
      </c>
      <c r="K11" s="48">
        <f>(VLOOKUP(G11,'Invulblad tarieven'!$C$5:$E$35,2))*E11</f>
        <v>0</v>
      </c>
      <c r="L11" s="48">
        <f>(VLOOKUP(G11,'Invulblad tarieven'!$C$5:$E$35,3))*J11*E11</f>
        <v>0</v>
      </c>
      <c r="M11" s="51">
        <f t="shared" ref="M11:M17" si="2">K11+L11</f>
        <v>0</v>
      </c>
    </row>
    <row r="12" spans="1:13" s="50" customFormat="1" x14ac:dyDescent="0.25">
      <c r="A12" s="46" t="s">
        <v>2</v>
      </c>
      <c r="B12" s="45" t="s">
        <v>35</v>
      </c>
      <c r="C12" s="45" t="s">
        <v>44</v>
      </c>
      <c r="D12" s="46" t="s">
        <v>80</v>
      </c>
      <c r="E12" s="47">
        <v>2</v>
      </c>
      <c r="F12" s="52" t="s">
        <v>63</v>
      </c>
      <c r="G12" s="46" t="str">
        <f t="shared" si="0"/>
        <v>Frituurvet Vetton 200 liter</v>
      </c>
      <c r="H12" s="46" t="s">
        <v>25</v>
      </c>
      <c r="I12" s="47" t="s">
        <v>31</v>
      </c>
      <c r="J12" s="45">
        <v>8</v>
      </c>
      <c r="K12" s="48">
        <f>(VLOOKUP(G12,'Invulblad tarieven'!$C$5:$E$35,2))*E12</f>
        <v>0</v>
      </c>
      <c r="L12" s="48">
        <f>(VLOOKUP(G12,'Invulblad tarieven'!$C$5:$E$35,3))*J12*E12</f>
        <v>0</v>
      </c>
      <c r="M12" s="51">
        <f t="shared" si="2"/>
        <v>0</v>
      </c>
    </row>
    <row r="13" spans="1:13" s="50" customFormat="1" x14ac:dyDescent="0.25">
      <c r="A13" s="45" t="s">
        <v>2</v>
      </c>
      <c r="B13" s="45" t="s">
        <v>35</v>
      </c>
      <c r="C13" s="45" t="s">
        <v>44</v>
      </c>
      <c r="D13" s="46" t="s">
        <v>16</v>
      </c>
      <c r="E13" s="47">
        <v>1</v>
      </c>
      <c r="F13" s="46" t="s">
        <v>60</v>
      </c>
      <c r="G13" s="46" t="str">
        <f t="shared" si="0"/>
        <v>Papier/Karton Perscontainer 20 m3</v>
      </c>
      <c r="H13" s="46" t="s">
        <v>25</v>
      </c>
      <c r="I13" s="47" t="s">
        <v>31</v>
      </c>
      <c r="J13" s="45">
        <v>8</v>
      </c>
      <c r="K13" s="48">
        <f>(VLOOKUP(G13,'Invulblad tarieven'!$C$5:$E$35,2))*E13</f>
        <v>0</v>
      </c>
      <c r="L13" s="48">
        <f>(VLOOKUP(G13,'Invulblad tarieven'!$C$5:$E$35,3))*J13*E13</f>
        <v>0</v>
      </c>
      <c r="M13" s="51">
        <f t="shared" si="2"/>
        <v>0</v>
      </c>
    </row>
    <row r="14" spans="1:13" s="50" customFormat="1" x14ac:dyDescent="0.25">
      <c r="A14" s="45" t="s">
        <v>2</v>
      </c>
      <c r="B14" s="45" t="s">
        <v>35</v>
      </c>
      <c r="C14" s="45" t="s">
        <v>44</v>
      </c>
      <c r="D14" s="46" t="s">
        <v>17</v>
      </c>
      <c r="E14" s="47">
        <v>1</v>
      </c>
      <c r="F14" s="46" t="s">
        <v>26</v>
      </c>
      <c r="G14" s="46" t="str">
        <f t="shared" si="0"/>
        <v>Vertrouwelijk papier Rolcontainer 240 liter</v>
      </c>
      <c r="H14" s="46" t="s">
        <v>25</v>
      </c>
      <c r="I14" s="47" t="s">
        <v>31</v>
      </c>
      <c r="J14" s="45">
        <v>8</v>
      </c>
      <c r="K14" s="48">
        <f>(VLOOKUP(G14,'Invulblad tarieven'!$C$5:$E$35,2))*E14</f>
        <v>0</v>
      </c>
      <c r="L14" s="48">
        <f>(VLOOKUP(G14,'Invulblad tarieven'!$C$5:$E$35,3))*J14*E14</f>
        <v>0</v>
      </c>
      <c r="M14" s="51">
        <f t="shared" si="2"/>
        <v>0</v>
      </c>
    </row>
    <row r="15" spans="1:13" s="50" customFormat="1" x14ac:dyDescent="0.25">
      <c r="A15" s="45" t="s">
        <v>2</v>
      </c>
      <c r="B15" s="45" t="s">
        <v>35</v>
      </c>
      <c r="C15" s="45" t="s">
        <v>44</v>
      </c>
      <c r="D15" s="46" t="s">
        <v>17</v>
      </c>
      <c r="E15" s="47">
        <v>2</v>
      </c>
      <c r="F15" s="46" t="s">
        <v>29</v>
      </c>
      <c r="G15" s="46" t="str">
        <f t="shared" si="0"/>
        <v>Vertrouwelijk papier Rolcontainer 500 liter</v>
      </c>
      <c r="H15" s="46" t="s">
        <v>25</v>
      </c>
      <c r="I15" s="47" t="s">
        <v>31</v>
      </c>
      <c r="J15" s="45">
        <v>8</v>
      </c>
      <c r="K15" s="48">
        <f>(VLOOKUP(G15,'Invulblad tarieven'!$C$5:$E$35,2))*E15</f>
        <v>0</v>
      </c>
      <c r="L15" s="48">
        <f>(VLOOKUP(G15,'Invulblad tarieven'!$C$5:$E$35,3))*J15*E15</f>
        <v>0</v>
      </c>
      <c r="M15" s="51">
        <f t="shared" si="2"/>
        <v>0</v>
      </c>
    </row>
    <row r="16" spans="1:13" s="50" customFormat="1" x14ac:dyDescent="0.25">
      <c r="A16" s="45" t="s">
        <v>2</v>
      </c>
      <c r="B16" s="45" t="s">
        <v>35</v>
      </c>
      <c r="C16" s="45" t="s">
        <v>44</v>
      </c>
      <c r="D16" s="46" t="s">
        <v>41</v>
      </c>
      <c r="E16" s="47">
        <v>5</v>
      </c>
      <c r="F16" s="87" t="s">
        <v>88</v>
      </c>
      <c r="G16" s="87" t="str">
        <f t="shared" si="0"/>
        <v>PMD Rolcontainer 1100 liter trekstang</v>
      </c>
      <c r="H16" s="47">
        <v>1</v>
      </c>
      <c r="I16" s="47">
        <v>40</v>
      </c>
      <c r="J16" s="45">
        <f>H16*I16</f>
        <v>40</v>
      </c>
      <c r="K16" s="48">
        <f>(VLOOKUP(G16,'Invulblad tarieven'!$C$5:$E$35,2))*E16</f>
        <v>0</v>
      </c>
      <c r="L16" s="48">
        <f>(VLOOKUP(G16,'Invulblad tarieven'!$C$5:$E$35,3))*J16*E16</f>
        <v>0</v>
      </c>
      <c r="M16" s="51">
        <f t="shared" si="2"/>
        <v>0</v>
      </c>
    </row>
    <row r="17" spans="1:13" s="50" customFormat="1" x14ac:dyDescent="0.25">
      <c r="A17" s="46" t="s">
        <v>2</v>
      </c>
      <c r="B17" s="45" t="s">
        <v>35</v>
      </c>
      <c r="C17" s="45" t="s">
        <v>44</v>
      </c>
      <c r="D17" s="46" t="s">
        <v>19</v>
      </c>
      <c r="E17" s="47">
        <v>11</v>
      </c>
      <c r="F17" s="46" t="s">
        <v>28</v>
      </c>
      <c r="G17" s="46" t="str">
        <f t="shared" si="0"/>
        <v>Swill Rolcontainer 120 liter</v>
      </c>
      <c r="H17" s="47">
        <v>1</v>
      </c>
      <c r="I17" s="47">
        <v>40</v>
      </c>
      <c r="J17" s="45">
        <f>H17*I17</f>
        <v>40</v>
      </c>
      <c r="K17" s="48">
        <f>(VLOOKUP(G17,'Invulblad tarieven'!$C$5:$E$35,2))*E17</f>
        <v>0</v>
      </c>
      <c r="L17" s="48">
        <f>(VLOOKUP(G17,'Invulblad tarieven'!$C$5:$E$35,3))*J17*E17</f>
        <v>0</v>
      </c>
      <c r="M17" s="51">
        <f t="shared" si="2"/>
        <v>0</v>
      </c>
    </row>
    <row r="18" spans="1:13" s="50" customFormat="1" ht="15.75" thickBot="1" x14ac:dyDescent="0.3">
      <c r="A18" s="53"/>
      <c r="B18" s="53"/>
      <c r="C18" s="53"/>
      <c r="D18" s="53"/>
      <c r="E18" s="53"/>
      <c r="F18" s="53"/>
      <c r="G18" s="53"/>
      <c r="H18" s="53"/>
      <c r="I18" s="54"/>
      <c r="J18" s="53"/>
      <c r="K18" s="53"/>
    </row>
    <row r="19" spans="1:13" s="50" customFormat="1" ht="15.75" thickBot="1" x14ac:dyDescent="0.3">
      <c r="A19" s="53"/>
      <c r="B19" s="53"/>
      <c r="I19" s="55"/>
      <c r="K19" s="53"/>
      <c r="M19" s="56">
        <f>SUM(M4:M17)</f>
        <v>0</v>
      </c>
    </row>
    <row r="20" spans="1:13" x14ac:dyDescent="0.25">
      <c r="A20" s="3"/>
      <c r="B20" s="3"/>
      <c r="E20"/>
      <c r="K20" s="3"/>
    </row>
    <row r="21" spans="1:13" x14ac:dyDescent="0.25">
      <c r="A21" s="3"/>
      <c r="B21" s="3"/>
      <c r="E21"/>
      <c r="K21" s="3"/>
    </row>
    <row r="22" spans="1:13" x14ac:dyDescent="0.25">
      <c r="A22" s="3"/>
      <c r="B22" s="3"/>
      <c r="E22"/>
      <c r="K22" s="3"/>
    </row>
    <row r="23" spans="1:13" x14ac:dyDescent="0.25">
      <c r="A23" s="3"/>
      <c r="B23" s="3"/>
      <c r="E23"/>
      <c r="K23" s="3"/>
    </row>
    <row r="24" spans="1:13" x14ac:dyDescent="0.25">
      <c r="A24" s="3"/>
      <c r="B24" s="3"/>
      <c r="E24"/>
      <c r="K24" s="3"/>
    </row>
    <row r="25" spans="1:13" x14ac:dyDescent="0.25">
      <c r="A25" s="3"/>
      <c r="B25" s="3"/>
      <c r="E25"/>
      <c r="K25" s="3"/>
    </row>
    <row r="26" spans="1:13" x14ac:dyDescent="0.25">
      <c r="A26" s="3"/>
      <c r="B26" s="3"/>
      <c r="E26"/>
      <c r="K26" s="3"/>
    </row>
    <row r="27" spans="1:13" x14ac:dyDescent="0.25">
      <c r="A27" s="3"/>
      <c r="B27" s="3"/>
      <c r="E27"/>
      <c r="K27" s="3"/>
    </row>
    <row r="28" spans="1:13" x14ac:dyDescent="0.25">
      <c r="A28" s="3"/>
      <c r="B28" s="3"/>
      <c r="E28"/>
      <c r="K28" s="3"/>
    </row>
    <row r="29" spans="1:13" x14ac:dyDescent="0.25">
      <c r="A29" s="3"/>
      <c r="B29" s="3"/>
      <c r="E29"/>
      <c r="K29" s="3"/>
    </row>
    <row r="30" spans="1:13" x14ac:dyDescent="0.25">
      <c r="A30" s="3"/>
      <c r="B30" s="3"/>
      <c r="C30" s="3"/>
      <c r="D30" s="3"/>
      <c r="E30" s="4"/>
      <c r="F30" s="3"/>
      <c r="G30" s="3"/>
      <c r="H30" s="4"/>
      <c r="I30" s="6"/>
      <c r="J30" s="4"/>
      <c r="K30" s="3"/>
    </row>
    <row r="31" spans="1:13" x14ac:dyDescent="0.25">
      <c r="A31" s="3"/>
      <c r="B31" s="3"/>
      <c r="C31" s="3"/>
      <c r="D31" s="3"/>
      <c r="E31" s="4"/>
      <c r="F31" s="3"/>
      <c r="G31" s="3"/>
      <c r="H31" s="4"/>
      <c r="I31" s="6"/>
      <c r="J31" s="4"/>
      <c r="K31" s="3"/>
    </row>
  </sheetData>
  <sheetProtection algorithmName="SHA-512" hashValue="OGEX1b+c1Emd+4WlrK/nY8GStnUgvsAWsNeSFALOTmSCB/ivXZjN3azor5H7dTbS5y5G10ZMaHE0DJsjpVe22A==" saltValue="xv1RM3Z3GnBkUWSQ/y6YRA==" spinCount="100000" sheet="1" objects="1" scenarios="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zoomScaleNormal="100" workbookViewId="0">
      <selection activeCell="F26" sqref="F26"/>
    </sheetView>
  </sheetViews>
  <sheetFormatPr defaultRowHeight="15" x14ac:dyDescent="0.25"/>
  <cols>
    <col min="1" max="1" width="28.5703125" customWidth="1"/>
    <col min="2" max="2" width="16.140625" bestFit="1" customWidth="1"/>
    <col min="3" max="3" width="27.28515625" bestFit="1" customWidth="1"/>
    <col min="4" max="4" width="19.710937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customWidth="1"/>
    <col min="13" max="13" width="15.7109375" customWidth="1"/>
  </cols>
  <sheetData>
    <row r="1" spans="1:13" x14ac:dyDescent="0.25">
      <c r="A1" s="3"/>
      <c r="B1" s="3"/>
      <c r="C1" s="3"/>
      <c r="D1" s="3"/>
      <c r="E1" s="4"/>
      <c r="F1" s="3"/>
      <c r="G1" s="3"/>
      <c r="H1" s="4"/>
      <c r="I1" s="6"/>
      <c r="K1" s="6"/>
      <c r="L1" s="1"/>
    </row>
    <row r="2" spans="1:13" ht="48" customHeight="1" x14ac:dyDescent="0.45">
      <c r="A2" s="5" t="s">
        <v>51</v>
      </c>
      <c r="B2" s="5"/>
      <c r="C2" s="3"/>
      <c r="D2" s="3"/>
      <c r="E2" s="4"/>
      <c r="F2" s="3"/>
      <c r="G2" s="3"/>
      <c r="H2" s="4"/>
      <c r="I2" s="6"/>
      <c r="K2" s="6"/>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45" t="s">
        <v>14</v>
      </c>
      <c r="B4" s="45" t="s">
        <v>36</v>
      </c>
      <c r="C4" s="45" t="s">
        <v>13</v>
      </c>
      <c r="D4" s="46" t="s">
        <v>41</v>
      </c>
      <c r="E4" s="47">
        <v>1</v>
      </c>
      <c r="F4" s="46" t="s">
        <v>62</v>
      </c>
      <c r="G4" s="46" t="str">
        <f>CONCATENATE(D4," ",F4)</f>
        <v>PMD Semi container 3 m3</v>
      </c>
      <c r="H4" s="46" t="s">
        <v>25</v>
      </c>
      <c r="I4" s="47" t="s">
        <v>31</v>
      </c>
      <c r="J4" s="45">
        <v>12</v>
      </c>
      <c r="K4" s="48">
        <f>(VLOOKUP(G4,'Invulblad tarieven'!$C$5:$E$35,2))*E4</f>
        <v>0</v>
      </c>
      <c r="L4" s="48">
        <f>(VLOOKUP(G4,'Invulblad tarieven'!$C$5:$E$35,3))*J4*E4</f>
        <v>0</v>
      </c>
      <c r="M4" s="51">
        <f>K4+L4</f>
        <v>0</v>
      </c>
    </row>
    <row r="5" spans="1:13" s="50" customFormat="1" x14ac:dyDescent="0.25">
      <c r="A5" s="45" t="s">
        <v>14</v>
      </c>
      <c r="B5" s="45" t="s">
        <v>36</v>
      </c>
      <c r="C5" s="45" t="s">
        <v>13</v>
      </c>
      <c r="D5" s="46" t="s">
        <v>16</v>
      </c>
      <c r="E5" s="47">
        <v>2</v>
      </c>
      <c r="F5" s="46" t="s">
        <v>27</v>
      </c>
      <c r="G5" s="46" t="str">
        <f t="shared" ref="G5:G7" si="0">CONCATENATE(D5," ",F5)</f>
        <v>Papier/Karton Rolcontainer 660 liter</v>
      </c>
      <c r="H5" s="46" t="s">
        <v>25</v>
      </c>
      <c r="I5" s="47" t="s">
        <v>31</v>
      </c>
      <c r="J5" s="45">
        <v>20</v>
      </c>
      <c r="K5" s="48">
        <f>(VLOOKUP(G5,'Invulblad tarieven'!$C$5:$E$35,2))*E5</f>
        <v>0</v>
      </c>
      <c r="L5" s="48">
        <f>(VLOOKUP(G5,'Invulblad tarieven'!$C$5:$E$35,3))*J5*E5</f>
        <v>0</v>
      </c>
      <c r="M5" s="51">
        <f t="shared" ref="M5:M7" si="1">K5+L5</f>
        <v>0</v>
      </c>
    </row>
    <row r="6" spans="1:13" s="50" customFormat="1" x14ac:dyDescent="0.25">
      <c r="A6" s="45" t="s">
        <v>14</v>
      </c>
      <c r="B6" s="45" t="s">
        <v>36</v>
      </c>
      <c r="C6" s="45" t="s">
        <v>13</v>
      </c>
      <c r="D6" s="46" t="s">
        <v>59</v>
      </c>
      <c r="E6" s="47">
        <v>1</v>
      </c>
      <c r="F6" s="46" t="s">
        <v>61</v>
      </c>
      <c r="G6" s="46" t="str">
        <f t="shared" si="0"/>
        <v>Restafval Semi container 5 m3</v>
      </c>
      <c r="H6" s="46" t="s">
        <v>25</v>
      </c>
      <c r="I6" s="47" t="s">
        <v>31</v>
      </c>
      <c r="J6" s="45">
        <v>12</v>
      </c>
      <c r="K6" s="48">
        <f>(VLOOKUP(G6,'Invulblad tarieven'!$C$5:$E$35,2))*E6</f>
        <v>0</v>
      </c>
      <c r="L6" s="48">
        <f>(VLOOKUP(G6,'Invulblad tarieven'!$C$5:$E$35,3))*J6*E6</f>
        <v>0</v>
      </c>
      <c r="M6" s="51">
        <f t="shared" si="1"/>
        <v>0</v>
      </c>
    </row>
    <row r="7" spans="1:13" s="50" customFormat="1" x14ac:dyDescent="0.25">
      <c r="A7" s="45" t="s">
        <v>14</v>
      </c>
      <c r="B7" s="45" t="s">
        <v>36</v>
      </c>
      <c r="C7" s="45" t="s">
        <v>13</v>
      </c>
      <c r="D7" s="80" t="s">
        <v>17</v>
      </c>
      <c r="E7" s="80">
        <v>1</v>
      </c>
      <c r="F7" s="46" t="s">
        <v>26</v>
      </c>
      <c r="G7" s="46" t="str">
        <f t="shared" si="0"/>
        <v>Vertrouwelijk papier Rolcontainer 240 liter</v>
      </c>
      <c r="H7" s="80" t="s">
        <v>25</v>
      </c>
      <c r="I7" s="47" t="s">
        <v>31</v>
      </c>
      <c r="J7" s="45">
        <v>6</v>
      </c>
      <c r="K7" s="48">
        <f>(VLOOKUP(G7,'Invulblad tarieven'!$C$5:$E$35,2))*E7</f>
        <v>0</v>
      </c>
      <c r="L7" s="48">
        <f>(VLOOKUP(G7,'Invulblad tarieven'!$C$5:$E$35,3))*J7*E7</f>
        <v>0</v>
      </c>
      <c r="M7" s="51">
        <f t="shared" si="1"/>
        <v>0</v>
      </c>
    </row>
    <row r="8" spans="1:13" ht="15.75" thickBot="1" x14ac:dyDescent="0.3">
      <c r="A8" s="3"/>
      <c r="B8" s="3"/>
      <c r="C8" s="3"/>
      <c r="D8" s="3"/>
      <c r="E8" s="4"/>
      <c r="F8" s="3"/>
      <c r="G8" s="3"/>
      <c r="H8" s="4"/>
      <c r="I8" s="6"/>
      <c r="J8" s="4"/>
      <c r="K8" s="3"/>
    </row>
    <row r="9" spans="1:13" ht="15.75" thickBot="1" x14ac:dyDescent="0.3">
      <c r="A9" s="3"/>
      <c r="B9" s="3"/>
      <c r="E9"/>
      <c r="K9" s="3"/>
      <c r="M9" s="24">
        <f>SUM(M4:M7)</f>
        <v>0</v>
      </c>
    </row>
    <row r="10" spans="1:13" x14ac:dyDescent="0.25">
      <c r="A10" s="3"/>
      <c r="B10" s="3"/>
      <c r="E10"/>
      <c r="K10" s="3"/>
    </row>
    <row r="11" spans="1:13" x14ac:dyDescent="0.25">
      <c r="A11" s="3"/>
      <c r="B11" s="3"/>
      <c r="E11"/>
      <c r="K11" s="3"/>
    </row>
    <row r="12" spans="1:13" x14ac:dyDescent="0.25">
      <c r="A12" s="3"/>
      <c r="B12" s="3"/>
      <c r="E12"/>
      <c r="K12" s="3"/>
    </row>
    <row r="13" spans="1:13" x14ac:dyDescent="0.25">
      <c r="A13" s="3"/>
      <c r="B13" s="3"/>
      <c r="E13"/>
      <c r="K13" s="3"/>
    </row>
    <row r="14" spans="1:13" x14ac:dyDescent="0.25">
      <c r="A14" s="3"/>
      <c r="B14" s="3"/>
      <c r="E14"/>
      <c r="K14" s="3"/>
    </row>
    <row r="15" spans="1:13" x14ac:dyDescent="0.25">
      <c r="A15" s="3"/>
      <c r="B15" s="3"/>
      <c r="E15"/>
      <c r="K15" s="3"/>
    </row>
    <row r="16" spans="1:13" x14ac:dyDescent="0.25">
      <c r="A16" s="3"/>
      <c r="B16" s="3"/>
      <c r="E16"/>
      <c r="K16" s="3"/>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C20" s="3"/>
      <c r="D20" s="3"/>
      <c r="E20" s="4"/>
      <c r="F20" s="3"/>
      <c r="G20" s="3"/>
      <c r="H20" s="4"/>
      <c r="I20" s="6"/>
      <c r="J20" s="4"/>
      <c r="K20" s="3"/>
    </row>
    <row r="21" spans="1:11" x14ac:dyDescent="0.25">
      <c r="A21" s="3"/>
      <c r="B21" s="3"/>
      <c r="C21" s="3"/>
      <c r="D21" s="3"/>
      <c r="E21" s="4"/>
      <c r="F21" s="3"/>
      <c r="G21" s="3"/>
      <c r="H21" s="4"/>
      <c r="I21" s="6"/>
      <c r="J21" s="4"/>
      <c r="K21" s="3"/>
    </row>
  </sheetData>
  <sheetProtection algorithmName="SHA-512" hashValue="MeMbMs4NIupkFX2uXF6nHuZVrOaT0bG2sJeDsWpptowTzSln0Iac3E3HDd/FOpK02a4monkPT+J1AwIgnQZTMQ==" saltValue="M+230RLLXcw09sZU+q40NA==" spinCount="100000" sheet="1" objects="1" scenarios="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workbookViewId="0">
      <selection activeCell="I24" sqref="I24"/>
    </sheetView>
  </sheetViews>
  <sheetFormatPr defaultRowHeight="15" x14ac:dyDescent="0.25"/>
  <cols>
    <col min="1" max="1" width="28.5703125" customWidth="1"/>
    <col min="2" max="2" width="10.42578125" bestFit="1" customWidth="1"/>
    <col min="3" max="3" width="27.28515625" bestFit="1" customWidth="1"/>
    <col min="4" max="4" width="19.710937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5.7109375" customWidth="1"/>
  </cols>
  <sheetData>
    <row r="1" spans="1:13" x14ac:dyDescent="0.25">
      <c r="A1" s="3"/>
      <c r="B1" s="3"/>
      <c r="C1" s="3"/>
      <c r="D1" s="3"/>
      <c r="E1" s="4"/>
      <c r="F1" s="3"/>
      <c r="G1" s="3"/>
      <c r="H1" s="4"/>
      <c r="I1" s="6"/>
      <c r="K1" s="6"/>
      <c r="L1" s="1"/>
    </row>
    <row r="2" spans="1:13" ht="48" customHeight="1" x14ac:dyDescent="0.45">
      <c r="A2" s="5" t="s">
        <v>52</v>
      </c>
      <c r="B2" s="5"/>
      <c r="C2" s="3"/>
      <c r="D2" s="3"/>
      <c r="E2" s="4"/>
      <c r="F2" s="3"/>
      <c r="G2" s="3"/>
      <c r="H2" s="4"/>
      <c r="I2" s="6"/>
      <c r="K2" s="6"/>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80" t="s">
        <v>21</v>
      </c>
      <c r="B4" s="80" t="s">
        <v>37</v>
      </c>
      <c r="C4" s="80" t="s">
        <v>4</v>
      </c>
      <c r="D4" s="81" t="s">
        <v>16</v>
      </c>
      <c r="E4" s="82">
        <v>16</v>
      </c>
      <c r="F4" s="81" t="s">
        <v>28</v>
      </c>
      <c r="G4" s="46" t="str">
        <f>CONCATENATE(D4," ",F4)</f>
        <v>Papier/Karton Rolcontainer 120 liter</v>
      </c>
      <c r="H4" s="81" t="s">
        <v>24</v>
      </c>
      <c r="I4" s="47" t="s">
        <v>31</v>
      </c>
      <c r="J4" s="47" t="s">
        <v>31</v>
      </c>
      <c r="K4" s="48">
        <f>(VLOOKUP(G4,'Invulblad tarieven'!$C$5:$E$35,2))*E4</f>
        <v>0</v>
      </c>
      <c r="L4" s="83" t="s">
        <v>31</v>
      </c>
      <c r="M4" s="49">
        <f>K4</f>
        <v>0</v>
      </c>
    </row>
    <row r="5" spans="1:13" s="50" customFormat="1" x14ac:dyDescent="0.25">
      <c r="A5" s="80" t="s">
        <v>21</v>
      </c>
      <c r="B5" s="80" t="s">
        <v>37</v>
      </c>
      <c r="C5" s="80" t="s">
        <v>4</v>
      </c>
      <c r="D5" s="81" t="s">
        <v>16</v>
      </c>
      <c r="E5" s="82">
        <v>2</v>
      </c>
      <c r="F5" s="81" t="s">
        <v>26</v>
      </c>
      <c r="G5" s="46" t="str">
        <f t="shared" ref="G5:G12" si="0">CONCATENATE(D5," ",F5)</f>
        <v>Papier/Karton Rolcontainer 240 liter</v>
      </c>
      <c r="H5" s="81" t="s">
        <v>24</v>
      </c>
      <c r="I5" s="47" t="s">
        <v>31</v>
      </c>
      <c r="J5" s="47" t="s">
        <v>31</v>
      </c>
      <c r="K5" s="48">
        <f>(VLOOKUP(G5,'Invulblad tarieven'!$C$5:$E$35,2))*E5</f>
        <v>0</v>
      </c>
      <c r="L5" s="83" t="s">
        <v>31</v>
      </c>
      <c r="M5" s="49">
        <f>K5</f>
        <v>0</v>
      </c>
    </row>
    <row r="6" spans="1:13" s="50" customFormat="1" x14ac:dyDescent="0.25">
      <c r="A6" s="80" t="s">
        <v>21</v>
      </c>
      <c r="B6" s="80" t="s">
        <v>37</v>
      </c>
      <c r="C6" s="80" t="s">
        <v>4</v>
      </c>
      <c r="D6" s="81" t="s">
        <v>18</v>
      </c>
      <c r="E6" s="82">
        <v>1</v>
      </c>
      <c r="F6" s="81" t="s">
        <v>26</v>
      </c>
      <c r="G6" s="46" t="str">
        <f t="shared" si="0"/>
        <v>Flessenglas Rolcontainer 240 liter</v>
      </c>
      <c r="H6" s="81" t="s">
        <v>25</v>
      </c>
      <c r="I6" s="47" t="s">
        <v>31</v>
      </c>
      <c r="J6" s="80">
        <v>4</v>
      </c>
      <c r="K6" s="48">
        <f>(VLOOKUP(G6,'Invulblad tarieven'!$C$5:$E$35,2))*E6</f>
        <v>0</v>
      </c>
      <c r="L6" s="48">
        <f>(VLOOKUP(G6,'Invulblad tarieven'!$C$5:$E$35,3))*J6*E6</f>
        <v>0</v>
      </c>
      <c r="M6" s="48">
        <f>K6+L6</f>
        <v>0</v>
      </c>
    </row>
    <row r="7" spans="1:13" s="50" customFormat="1" x14ac:dyDescent="0.25">
      <c r="A7" s="80" t="s">
        <v>21</v>
      </c>
      <c r="B7" s="80" t="s">
        <v>37</v>
      </c>
      <c r="C7" s="80" t="s">
        <v>4</v>
      </c>
      <c r="D7" s="81" t="s">
        <v>17</v>
      </c>
      <c r="E7" s="82">
        <v>3</v>
      </c>
      <c r="F7" s="81" t="s">
        <v>26</v>
      </c>
      <c r="G7" s="46" t="str">
        <f t="shared" si="0"/>
        <v>Vertrouwelijk papier Rolcontainer 240 liter</v>
      </c>
      <c r="H7" s="81" t="s">
        <v>25</v>
      </c>
      <c r="I7" s="47" t="s">
        <v>31</v>
      </c>
      <c r="J7" s="80">
        <v>12</v>
      </c>
      <c r="K7" s="48">
        <f>(VLOOKUP(G7,'Invulblad tarieven'!$C$5:$E$35,2))*E7</f>
        <v>0</v>
      </c>
      <c r="L7" s="48">
        <f>(VLOOKUP(G7,'Invulblad tarieven'!$C$5:$E$35,3))*J7*E7</f>
        <v>0</v>
      </c>
      <c r="M7" s="48">
        <f t="shared" ref="M7:M12" si="1">K7+L7</f>
        <v>0</v>
      </c>
    </row>
    <row r="8" spans="1:13" s="50" customFormat="1" x14ac:dyDescent="0.25">
      <c r="A8" s="80" t="s">
        <v>21</v>
      </c>
      <c r="B8" s="80" t="s">
        <v>37</v>
      </c>
      <c r="C8" s="80" t="s">
        <v>4</v>
      </c>
      <c r="D8" s="81" t="s">
        <v>17</v>
      </c>
      <c r="E8" s="82">
        <v>5</v>
      </c>
      <c r="F8" s="81" t="s">
        <v>29</v>
      </c>
      <c r="G8" s="46" t="str">
        <f t="shared" si="0"/>
        <v>Vertrouwelijk papier Rolcontainer 500 liter</v>
      </c>
      <c r="H8" s="81" t="s">
        <v>25</v>
      </c>
      <c r="I8" s="47" t="s">
        <v>31</v>
      </c>
      <c r="J8" s="80">
        <v>12</v>
      </c>
      <c r="K8" s="48">
        <f>(VLOOKUP(G8,'Invulblad tarieven'!$C$5:$E$35,2))*E8</f>
        <v>0</v>
      </c>
      <c r="L8" s="48">
        <f>(VLOOKUP(G8,'Invulblad tarieven'!$C$5:$E$35,3))*J8*E8</f>
        <v>0</v>
      </c>
      <c r="M8" s="48">
        <f t="shared" si="1"/>
        <v>0</v>
      </c>
    </row>
    <row r="9" spans="1:13" s="50" customFormat="1" x14ac:dyDescent="0.25">
      <c r="A9" s="80" t="s">
        <v>21</v>
      </c>
      <c r="B9" s="80" t="s">
        <v>37</v>
      </c>
      <c r="C9" s="80" t="s">
        <v>4</v>
      </c>
      <c r="D9" s="81" t="s">
        <v>59</v>
      </c>
      <c r="E9" s="82">
        <v>2</v>
      </c>
      <c r="F9" s="87" t="s">
        <v>61</v>
      </c>
      <c r="G9" s="46" t="str">
        <f t="shared" si="0"/>
        <v>Restafval Semi container 5 m3</v>
      </c>
      <c r="H9" s="82">
        <v>2</v>
      </c>
      <c r="I9" s="82">
        <v>40</v>
      </c>
      <c r="J9" s="80">
        <f>H9*I9</f>
        <v>80</v>
      </c>
      <c r="K9" s="89"/>
      <c r="L9" s="48">
        <f>(VLOOKUP(G9,'Invulblad tarieven'!$C$5:$E$35,3))*J9*E9</f>
        <v>0</v>
      </c>
      <c r="M9" s="48">
        <f t="shared" si="1"/>
        <v>0</v>
      </c>
    </row>
    <row r="10" spans="1:13" s="50" customFormat="1" x14ac:dyDescent="0.25">
      <c r="A10" s="80" t="s">
        <v>21</v>
      </c>
      <c r="B10" s="80" t="s">
        <v>37</v>
      </c>
      <c r="C10" s="80" t="s">
        <v>4</v>
      </c>
      <c r="D10" s="46" t="s">
        <v>41</v>
      </c>
      <c r="E10" s="82">
        <v>1</v>
      </c>
      <c r="F10" s="87" t="s">
        <v>61</v>
      </c>
      <c r="G10" s="46" t="str">
        <f t="shared" si="0"/>
        <v>PMD Semi container 5 m3</v>
      </c>
      <c r="H10" s="82">
        <v>1</v>
      </c>
      <c r="I10" s="82">
        <v>40</v>
      </c>
      <c r="J10" s="80">
        <f t="shared" ref="J10:J12" si="2">H10*I10</f>
        <v>40</v>
      </c>
      <c r="K10" s="89"/>
      <c r="L10" s="48">
        <f>(VLOOKUP(G10,'Invulblad tarieven'!$C$5:$E$35,3))*J10*E10</f>
        <v>0</v>
      </c>
      <c r="M10" s="48">
        <f t="shared" si="1"/>
        <v>0</v>
      </c>
    </row>
    <row r="11" spans="1:13" s="50" customFormat="1" x14ac:dyDescent="0.25">
      <c r="A11" s="80" t="s">
        <v>21</v>
      </c>
      <c r="B11" s="80" t="s">
        <v>37</v>
      </c>
      <c r="C11" s="80" t="s">
        <v>4</v>
      </c>
      <c r="D11" s="81" t="s">
        <v>16</v>
      </c>
      <c r="E11" s="82">
        <v>1</v>
      </c>
      <c r="F11" s="87" t="s">
        <v>61</v>
      </c>
      <c r="G11" s="46" t="str">
        <f t="shared" si="0"/>
        <v>Papier/Karton Semi container 5 m3</v>
      </c>
      <c r="H11" s="82">
        <v>2</v>
      </c>
      <c r="I11" s="82">
        <v>40</v>
      </c>
      <c r="J11" s="80">
        <f t="shared" si="2"/>
        <v>80</v>
      </c>
      <c r="K11" s="89"/>
      <c r="L11" s="48">
        <f>(VLOOKUP(G11,'Invulblad tarieven'!$C$5:$E$35,3))*J11*E11</f>
        <v>0</v>
      </c>
      <c r="M11" s="48">
        <f t="shared" si="1"/>
        <v>0</v>
      </c>
    </row>
    <row r="12" spans="1:13" s="50" customFormat="1" x14ac:dyDescent="0.25">
      <c r="A12" s="80" t="s">
        <v>21</v>
      </c>
      <c r="B12" s="80" t="s">
        <v>37</v>
      </c>
      <c r="C12" s="81" t="s">
        <v>4</v>
      </c>
      <c r="D12" s="81" t="s">
        <v>19</v>
      </c>
      <c r="E12" s="82">
        <v>5</v>
      </c>
      <c r="F12" s="81" t="s">
        <v>28</v>
      </c>
      <c r="G12" s="46" t="str">
        <f t="shared" si="0"/>
        <v>Swill Rolcontainer 120 liter</v>
      </c>
      <c r="H12" s="82">
        <v>1</v>
      </c>
      <c r="I12" s="82">
        <v>40</v>
      </c>
      <c r="J12" s="80">
        <f t="shared" si="2"/>
        <v>40</v>
      </c>
      <c r="K12" s="48">
        <f>(VLOOKUP(G12,'Invulblad tarieven'!$C$5:$E$35,2))*E12</f>
        <v>0</v>
      </c>
      <c r="L12" s="48">
        <f>(VLOOKUP(G12,'Invulblad tarieven'!$C$5:$E$35,3))*J12*E12</f>
        <v>0</v>
      </c>
      <c r="M12" s="48">
        <f t="shared" si="1"/>
        <v>0</v>
      </c>
    </row>
    <row r="13" spans="1:13" ht="15.75" thickBot="1" x14ac:dyDescent="0.3">
      <c r="A13" s="3"/>
      <c r="B13" s="3"/>
      <c r="C13" s="3"/>
      <c r="D13" s="3"/>
      <c r="E13" s="4"/>
      <c r="F13" s="3"/>
      <c r="G13" s="3"/>
      <c r="H13" s="4"/>
      <c r="I13" s="6"/>
      <c r="J13" s="4"/>
      <c r="K13" s="3"/>
    </row>
    <row r="14" spans="1:13" ht="15.75" thickBot="1" x14ac:dyDescent="0.3">
      <c r="A14" s="3"/>
      <c r="B14" s="3"/>
      <c r="E14"/>
      <c r="K14" s="3"/>
      <c r="M14" s="24">
        <f>SUM(M4:M12)</f>
        <v>0</v>
      </c>
    </row>
    <row r="15" spans="1:13" x14ac:dyDescent="0.25">
      <c r="A15" s="3"/>
      <c r="B15" s="3"/>
      <c r="E15"/>
      <c r="K15" s="3"/>
    </row>
    <row r="16" spans="1:13" x14ac:dyDescent="0.25">
      <c r="A16" s="3"/>
      <c r="B16" s="3"/>
      <c r="E16"/>
      <c r="K16" s="3" t="s">
        <v>91</v>
      </c>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E20"/>
      <c r="K20" s="3"/>
    </row>
    <row r="21" spans="1:11" x14ac:dyDescent="0.25">
      <c r="A21" s="3"/>
      <c r="B21" s="3"/>
      <c r="E21"/>
      <c r="K21" s="3"/>
    </row>
    <row r="22" spans="1:11" x14ac:dyDescent="0.25">
      <c r="A22" s="3"/>
      <c r="B22" s="3"/>
      <c r="E22"/>
      <c r="K22" s="3"/>
    </row>
    <row r="23" spans="1:11" x14ac:dyDescent="0.25">
      <c r="A23" s="3"/>
      <c r="B23" s="3"/>
      <c r="E23"/>
      <c r="K23" s="3"/>
    </row>
    <row r="24" spans="1:11" x14ac:dyDescent="0.25">
      <c r="A24" s="3"/>
      <c r="B24" s="3"/>
      <c r="E24"/>
      <c r="K24" s="3"/>
    </row>
    <row r="25" spans="1:11" x14ac:dyDescent="0.25">
      <c r="A25" s="3"/>
      <c r="B25" s="3"/>
      <c r="C25" s="3"/>
      <c r="D25" s="3"/>
      <c r="E25" s="4"/>
      <c r="F25" s="3"/>
      <c r="G25" s="3"/>
      <c r="H25" s="4"/>
      <c r="I25" s="6"/>
      <c r="J25" s="4"/>
      <c r="K25" s="3"/>
    </row>
    <row r="26" spans="1:11" x14ac:dyDescent="0.25">
      <c r="A26" s="3"/>
      <c r="B26" s="3"/>
      <c r="C26" s="3"/>
      <c r="D26" s="3"/>
      <c r="E26" s="4"/>
      <c r="F26" s="3"/>
      <c r="G26" s="3"/>
      <c r="H26" s="4"/>
      <c r="I26" s="6"/>
      <c r="J26" s="4"/>
      <c r="K26" s="3"/>
    </row>
  </sheetData>
  <sheetProtection algorithmName="SHA-512" hashValue="SFzaJiDvluyEir0K+ewde8+d7cXyQWFE+JXEB68jaGTvXTmoU+hdvUHrRIXNdtq2JER6Lkhbezh50pvpdgHxng==" saltValue="nDamOSC93e9xm3/LKwK0Yw=="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activeCell="J25" sqref="J25"/>
    </sheetView>
  </sheetViews>
  <sheetFormatPr defaultRowHeight="15" x14ac:dyDescent="0.25"/>
  <cols>
    <col min="1" max="1" width="28.5703125" customWidth="1"/>
    <col min="2" max="2" width="10.42578125" bestFit="1" customWidth="1"/>
    <col min="3" max="3" width="27.28515625" bestFit="1" customWidth="1"/>
    <col min="4" max="4" width="19.710937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5.7109375" customWidth="1"/>
  </cols>
  <sheetData>
    <row r="1" spans="1:13" x14ac:dyDescent="0.25">
      <c r="A1" s="3"/>
      <c r="B1" s="3"/>
      <c r="C1" s="3"/>
      <c r="D1" s="3"/>
      <c r="E1" s="4"/>
      <c r="F1" s="3"/>
      <c r="G1" s="3"/>
      <c r="H1" s="4"/>
      <c r="I1" s="6"/>
      <c r="K1" s="6"/>
      <c r="L1" s="1"/>
    </row>
    <row r="2" spans="1:13" ht="48" customHeight="1" x14ac:dyDescent="0.45">
      <c r="A2" s="5" t="s">
        <v>53</v>
      </c>
      <c r="B2" s="5"/>
      <c r="C2" s="3"/>
      <c r="D2" s="3"/>
      <c r="E2" s="4"/>
      <c r="F2" s="3"/>
      <c r="G2" s="3"/>
      <c r="H2" s="4"/>
      <c r="I2" s="6"/>
      <c r="K2" s="6"/>
      <c r="L2" s="1"/>
    </row>
    <row r="3" spans="1:13" ht="51.75" x14ac:dyDescent="0.25">
      <c r="A3" s="22" t="s">
        <v>0</v>
      </c>
      <c r="B3" s="22" t="s">
        <v>34</v>
      </c>
      <c r="C3" s="22" t="s">
        <v>22</v>
      </c>
      <c r="D3" s="22" t="s">
        <v>70</v>
      </c>
      <c r="E3" s="19" t="s">
        <v>23</v>
      </c>
      <c r="F3" s="22" t="s">
        <v>71</v>
      </c>
      <c r="G3" s="22"/>
      <c r="H3" s="20" t="s">
        <v>32</v>
      </c>
      <c r="I3" s="21" t="s">
        <v>69</v>
      </c>
      <c r="J3" s="15" t="s">
        <v>77</v>
      </c>
      <c r="K3" s="15" t="s">
        <v>42</v>
      </c>
      <c r="L3" s="23" t="s">
        <v>76</v>
      </c>
      <c r="M3" s="79" t="s">
        <v>40</v>
      </c>
    </row>
    <row r="4" spans="1:13" x14ac:dyDescent="0.25">
      <c r="A4" s="10" t="s">
        <v>6</v>
      </c>
      <c r="B4" s="10" t="s">
        <v>37</v>
      </c>
      <c r="C4" s="10" t="s">
        <v>5</v>
      </c>
      <c r="D4" s="12" t="s">
        <v>17</v>
      </c>
      <c r="E4" s="13">
        <v>1</v>
      </c>
      <c r="F4" s="12" t="s">
        <v>68</v>
      </c>
      <c r="G4" s="8" t="str">
        <f>CONCATENATE(D4," ",F4)</f>
        <v>Vertrouwelijk papier Rolcontainer 70 liter</v>
      </c>
      <c r="H4" s="14" t="s">
        <v>25</v>
      </c>
      <c r="I4" s="9" t="s">
        <v>31</v>
      </c>
      <c r="J4" s="11">
        <v>13</v>
      </c>
      <c r="K4" s="27">
        <f>(VLOOKUP(G4,'Invulblad tarieven'!$C$5:$E$35,2))*E4</f>
        <v>0</v>
      </c>
      <c r="L4" s="27">
        <f>(VLOOKUP(G4,'Invulblad tarieven'!$C$5:$E$35,3))*J4*E4</f>
        <v>0</v>
      </c>
      <c r="M4" s="27">
        <f>K4+L4</f>
        <v>0</v>
      </c>
    </row>
    <row r="5" spans="1:13" x14ac:dyDescent="0.25">
      <c r="A5" s="10" t="s">
        <v>6</v>
      </c>
      <c r="B5" s="10" t="s">
        <v>37</v>
      </c>
      <c r="C5" s="10" t="s">
        <v>5</v>
      </c>
      <c r="D5" s="12" t="s">
        <v>17</v>
      </c>
      <c r="E5" s="13">
        <v>1</v>
      </c>
      <c r="F5" s="12" t="s">
        <v>29</v>
      </c>
      <c r="G5" s="8" t="str">
        <f>CONCATENATE(D5," ",F5)</f>
        <v>Vertrouwelijk papier Rolcontainer 500 liter</v>
      </c>
      <c r="H5" s="14" t="s">
        <v>25</v>
      </c>
      <c r="I5" s="9" t="s">
        <v>31</v>
      </c>
      <c r="J5" s="11">
        <v>13</v>
      </c>
      <c r="K5" s="27">
        <f>(VLOOKUP(G5,'Invulblad tarieven'!$C$5:$E$35,2))*E5</f>
        <v>0</v>
      </c>
      <c r="L5" s="27">
        <f>(VLOOKUP(G5,'Invulblad tarieven'!$C$5:$E$35,3))*J5*E5</f>
        <v>0</v>
      </c>
      <c r="M5" s="27">
        <f>K5+L5</f>
        <v>0</v>
      </c>
    </row>
    <row r="6" spans="1:13" ht="15.75" thickBot="1" x14ac:dyDescent="0.3">
      <c r="A6" s="3"/>
      <c r="B6" s="3"/>
      <c r="C6" s="3"/>
      <c r="D6" s="3"/>
      <c r="E6" s="4"/>
      <c r="F6" s="3"/>
      <c r="G6" s="3"/>
      <c r="H6" s="4"/>
      <c r="I6" s="6"/>
      <c r="J6" s="4"/>
      <c r="K6" s="3"/>
    </row>
    <row r="7" spans="1:13" ht="15.75" thickBot="1" x14ac:dyDescent="0.3">
      <c r="A7" s="3"/>
      <c r="B7" s="3"/>
      <c r="E7"/>
      <c r="K7" s="3"/>
      <c r="M7" s="24">
        <f>SUM(M4:M5)</f>
        <v>0</v>
      </c>
    </row>
    <row r="8" spans="1:13" x14ac:dyDescent="0.25">
      <c r="A8" s="3"/>
      <c r="B8" s="3"/>
      <c r="E8"/>
      <c r="K8" s="3"/>
    </row>
    <row r="9" spans="1:13" x14ac:dyDescent="0.25">
      <c r="A9" s="3"/>
      <c r="B9" s="3"/>
      <c r="E9"/>
      <c r="K9" s="3"/>
    </row>
    <row r="10" spans="1:13" x14ac:dyDescent="0.25">
      <c r="A10" s="3"/>
      <c r="B10" s="3"/>
      <c r="E10"/>
      <c r="K10" s="3"/>
    </row>
    <row r="11" spans="1:13" x14ac:dyDescent="0.25">
      <c r="A11" s="3"/>
      <c r="B11" s="3"/>
      <c r="E11"/>
      <c r="K11" s="3"/>
    </row>
    <row r="12" spans="1:13" x14ac:dyDescent="0.25">
      <c r="A12" s="3"/>
      <c r="B12" s="3"/>
      <c r="E12"/>
      <c r="K12" s="3"/>
    </row>
    <row r="13" spans="1:13" x14ac:dyDescent="0.25">
      <c r="A13" s="3"/>
      <c r="B13" s="3"/>
      <c r="E13"/>
      <c r="K13" s="3"/>
    </row>
    <row r="14" spans="1:13" x14ac:dyDescent="0.25">
      <c r="A14" s="3"/>
      <c r="B14" s="3"/>
      <c r="E14"/>
      <c r="K14" s="3"/>
    </row>
    <row r="15" spans="1:13" x14ac:dyDescent="0.25">
      <c r="A15" s="3"/>
      <c r="B15" s="3"/>
      <c r="E15"/>
      <c r="K15" s="3"/>
    </row>
    <row r="16" spans="1:13" x14ac:dyDescent="0.25">
      <c r="A16" s="3"/>
      <c r="B16" s="3"/>
      <c r="E16"/>
      <c r="K16" s="3"/>
    </row>
    <row r="17" spans="1:11" x14ac:dyDescent="0.25">
      <c r="A17" s="3"/>
      <c r="B17" s="3"/>
      <c r="E17"/>
      <c r="K17" s="3"/>
    </row>
    <row r="18" spans="1:11" x14ac:dyDescent="0.25">
      <c r="A18" s="3"/>
      <c r="B18" s="3"/>
      <c r="C18" s="3"/>
      <c r="D18" s="3"/>
      <c r="E18" s="4"/>
      <c r="F18" s="3"/>
      <c r="G18" s="3"/>
      <c r="H18" s="4"/>
      <c r="I18" s="6"/>
      <c r="J18" s="4"/>
      <c r="K18" s="3"/>
    </row>
    <row r="19" spans="1:11" x14ac:dyDescent="0.25">
      <c r="A19" s="3"/>
      <c r="B19" s="3"/>
      <c r="C19" s="3"/>
      <c r="D19" s="3"/>
      <c r="E19" s="4"/>
      <c r="F19" s="3"/>
      <c r="G19" s="3"/>
      <c r="H19" s="4"/>
      <c r="I19" s="6"/>
      <c r="J19" s="4"/>
      <c r="K19" s="3"/>
    </row>
  </sheetData>
  <sheetProtection algorithmName="SHA-512" hashValue="N75JfoDvhJOIoBJ9WyoHsGHeAu5bK7yZvk3UHMif4CXfMIXmwrc9izIbGU6EGxmVrZFoVdTguDvOY6olELeqfg==" saltValue="R/KQikkT9NW2/H6QJcMKrA==" spinCount="100000" sheet="1" objects="1" scenarios="1"/>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election activeCell="H23" sqref="H23"/>
    </sheetView>
  </sheetViews>
  <sheetFormatPr defaultRowHeight="15" x14ac:dyDescent="0.25"/>
  <cols>
    <col min="1" max="1" width="28.5703125" customWidth="1"/>
    <col min="2" max="2" width="10.42578125" bestFit="1" customWidth="1"/>
    <col min="3" max="3" width="36.7109375" bestFit="1" customWidth="1"/>
    <col min="4" max="4" width="19.7109375" bestFit="1" customWidth="1"/>
    <col min="5" max="5" width="6.42578125" style="1" bestFit="1" customWidth="1"/>
    <col min="6" max="6" width="20.140625" bestFit="1" customWidth="1"/>
    <col min="7" max="7" width="44.28515625" hidden="1" customWidth="1"/>
    <col min="8" max="8" width="12.85546875" style="1" bestFit="1" customWidth="1"/>
    <col min="9" max="9" width="11.7109375" style="2" bestFit="1" customWidth="1"/>
    <col min="10" max="10" width="22.5703125" style="1" bestFit="1" customWidth="1"/>
    <col min="11" max="11" width="20.140625" bestFit="1" customWidth="1"/>
    <col min="12" max="12" width="18.5703125" bestFit="1" customWidth="1"/>
    <col min="13" max="13" width="15.7109375" customWidth="1"/>
  </cols>
  <sheetData>
    <row r="1" spans="1:13" x14ac:dyDescent="0.25">
      <c r="A1" s="3"/>
      <c r="B1" s="3"/>
      <c r="C1" s="3"/>
      <c r="D1" s="3"/>
      <c r="E1" s="4"/>
      <c r="F1" s="3"/>
      <c r="G1" s="3"/>
      <c r="H1" s="4"/>
      <c r="I1" s="6"/>
      <c r="K1" s="6"/>
      <c r="L1" s="1"/>
    </row>
    <row r="2" spans="1:13" ht="48" customHeight="1" x14ac:dyDescent="0.45">
      <c r="A2" s="5" t="s">
        <v>54</v>
      </c>
      <c r="B2" s="5"/>
      <c r="C2" s="3"/>
      <c r="D2" s="3"/>
      <c r="E2" s="4"/>
      <c r="F2" s="3"/>
      <c r="G2" s="3"/>
      <c r="H2" s="4"/>
      <c r="I2" s="6"/>
      <c r="K2" s="6"/>
      <c r="L2" s="1"/>
    </row>
    <row r="3" spans="1:13" s="50" customFormat="1" ht="51.75" x14ac:dyDescent="0.25">
      <c r="A3" s="72" t="s">
        <v>0</v>
      </c>
      <c r="B3" s="72" t="s">
        <v>34</v>
      </c>
      <c r="C3" s="72" t="s">
        <v>22</v>
      </c>
      <c r="D3" s="72" t="s">
        <v>70</v>
      </c>
      <c r="E3" s="73" t="s">
        <v>23</v>
      </c>
      <c r="F3" s="72" t="s">
        <v>71</v>
      </c>
      <c r="G3" s="72"/>
      <c r="H3" s="74" t="s">
        <v>32</v>
      </c>
      <c r="I3" s="75" t="s">
        <v>69</v>
      </c>
      <c r="J3" s="76" t="s">
        <v>77</v>
      </c>
      <c r="K3" s="76" t="s">
        <v>42</v>
      </c>
      <c r="L3" s="77" t="s">
        <v>76</v>
      </c>
      <c r="M3" s="78" t="s">
        <v>40</v>
      </c>
    </row>
    <row r="4" spans="1:13" s="50" customFormat="1" x14ac:dyDescent="0.25">
      <c r="A4" s="80" t="s">
        <v>3</v>
      </c>
      <c r="B4" s="80" t="s">
        <v>37</v>
      </c>
      <c r="C4" s="80" t="s">
        <v>45</v>
      </c>
      <c r="D4" s="81" t="s">
        <v>59</v>
      </c>
      <c r="E4" s="82">
        <v>1</v>
      </c>
      <c r="F4" s="81" t="s">
        <v>60</v>
      </c>
      <c r="G4" s="46" t="str">
        <f>CONCATENATE(D4," ",F4)</f>
        <v>Restafval Perscontainer 20 m3</v>
      </c>
      <c r="H4" s="81" t="s">
        <v>25</v>
      </c>
      <c r="I4" s="47" t="s">
        <v>31</v>
      </c>
      <c r="J4" s="80">
        <v>5</v>
      </c>
      <c r="K4" s="48">
        <f>(VLOOKUP(G4,'Invulblad tarieven'!$C$5:$E$35,2))*E4</f>
        <v>0</v>
      </c>
      <c r="L4" s="48">
        <f>(VLOOKUP(G4,'Invulblad tarieven'!$C$5:$E$35,3))*J4*E4</f>
        <v>0</v>
      </c>
      <c r="M4" s="48">
        <f>K4+L4</f>
        <v>0</v>
      </c>
    </row>
    <row r="5" spans="1:13" s="50" customFormat="1" x14ac:dyDescent="0.25">
      <c r="A5" s="45" t="s">
        <v>3</v>
      </c>
      <c r="B5" s="80" t="s">
        <v>37</v>
      </c>
      <c r="C5" s="80" t="s">
        <v>45</v>
      </c>
      <c r="D5" s="46" t="s">
        <v>18</v>
      </c>
      <c r="E5" s="47">
        <v>2</v>
      </c>
      <c r="F5" s="46" t="s">
        <v>26</v>
      </c>
      <c r="G5" s="46" t="str">
        <f t="shared" ref="G5:G11" si="0">CONCATENATE(D5," ",F5)</f>
        <v>Flessenglas Rolcontainer 240 liter</v>
      </c>
      <c r="H5" s="46" t="s">
        <v>25</v>
      </c>
      <c r="I5" s="47" t="s">
        <v>31</v>
      </c>
      <c r="J5" s="80">
        <v>3</v>
      </c>
      <c r="K5" s="48">
        <f>(VLOOKUP(G5,'Invulblad tarieven'!$C$5:$E$35,2))*E5</f>
        <v>0</v>
      </c>
      <c r="L5" s="48">
        <f>(VLOOKUP(G5,'Invulblad tarieven'!$C$5:$E$35,3))*J5*E5</f>
        <v>0</v>
      </c>
      <c r="M5" s="48">
        <f t="shared" ref="M5:M11" si="1">K5+L5</f>
        <v>0</v>
      </c>
    </row>
    <row r="6" spans="1:13" s="50" customFormat="1" x14ac:dyDescent="0.25">
      <c r="A6" s="45" t="s">
        <v>3</v>
      </c>
      <c r="B6" s="80" t="s">
        <v>37</v>
      </c>
      <c r="C6" s="80" t="s">
        <v>45</v>
      </c>
      <c r="D6" s="46" t="s">
        <v>18</v>
      </c>
      <c r="E6" s="47">
        <v>1</v>
      </c>
      <c r="F6" s="46" t="s">
        <v>27</v>
      </c>
      <c r="G6" s="46" t="str">
        <f t="shared" si="0"/>
        <v>Flessenglas Rolcontainer 660 liter</v>
      </c>
      <c r="H6" s="46" t="s">
        <v>25</v>
      </c>
      <c r="I6" s="47" t="s">
        <v>31</v>
      </c>
      <c r="J6" s="80">
        <v>3</v>
      </c>
      <c r="K6" s="48">
        <f>(VLOOKUP(G6,'Invulblad tarieven'!$C$5:$E$35,2))*E6</f>
        <v>0</v>
      </c>
      <c r="L6" s="48">
        <f>(VLOOKUP(G6,'Invulblad tarieven'!$C$5:$E$35,3))*J6*E6</f>
        <v>0</v>
      </c>
      <c r="M6" s="48">
        <f t="shared" si="1"/>
        <v>0</v>
      </c>
    </row>
    <row r="7" spans="1:13" s="50" customFormat="1" x14ac:dyDescent="0.25">
      <c r="A7" s="45" t="s">
        <v>3</v>
      </c>
      <c r="B7" s="80" t="s">
        <v>37</v>
      </c>
      <c r="C7" s="80" t="s">
        <v>45</v>
      </c>
      <c r="D7" s="46" t="s">
        <v>41</v>
      </c>
      <c r="E7" s="47">
        <v>1</v>
      </c>
      <c r="F7" s="46" t="s">
        <v>60</v>
      </c>
      <c r="G7" s="46" t="str">
        <f t="shared" si="0"/>
        <v>PMD Perscontainer 20 m3</v>
      </c>
      <c r="H7" s="46" t="s">
        <v>25</v>
      </c>
      <c r="I7" s="47" t="s">
        <v>31</v>
      </c>
      <c r="J7" s="80">
        <v>3</v>
      </c>
      <c r="K7" s="48">
        <f>(VLOOKUP(G7,'Invulblad tarieven'!$C$5:$E$35,2))*E7</f>
        <v>0</v>
      </c>
      <c r="L7" s="48">
        <f>(VLOOKUP(G7,'Invulblad tarieven'!$C$5:$E$35,3))*J7*E7</f>
        <v>0</v>
      </c>
      <c r="M7" s="48">
        <f t="shared" si="1"/>
        <v>0</v>
      </c>
    </row>
    <row r="8" spans="1:13" s="50" customFormat="1" x14ac:dyDescent="0.25">
      <c r="A8" s="45" t="s">
        <v>3</v>
      </c>
      <c r="B8" s="80" t="s">
        <v>37</v>
      </c>
      <c r="C8" s="80" t="s">
        <v>45</v>
      </c>
      <c r="D8" s="46" t="s">
        <v>16</v>
      </c>
      <c r="E8" s="47">
        <v>1</v>
      </c>
      <c r="F8" s="46" t="s">
        <v>60</v>
      </c>
      <c r="G8" s="46" t="str">
        <f t="shared" si="0"/>
        <v>Papier/Karton Perscontainer 20 m3</v>
      </c>
      <c r="H8" s="46" t="s">
        <v>25</v>
      </c>
      <c r="I8" s="47" t="s">
        <v>31</v>
      </c>
      <c r="J8" s="80">
        <v>3</v>
      </c>
      <c r="K8" s="48">
        <f>(VLOOKUP(G8,'Invulblad tarieven'!$C$5:$E$35,2))*E8</f>
        <v>0</v>
      </c>
      <c r="L8" s="48">
        <f>(VLOOKUP(G8,'Invulblad tarieven'!$C$5:$E$35,3))*J8*E8</f>
        <v>0</v>
      </c>
      <c r="M8" s="48">
        <f t="shared" si="1"/>
        <v>0</v>
      </c>
    </row>
    <row r="9" spans="1:13" s="50" customFormat="1" x14ac:dyDescent="0.25">
      <c r="A9" s="45" t="s">
        <v>3</v>
      </c>
      <c r="B9" s="80" t="s">
        <v>37</v>
      </c>
      <c r="C9" s="80" t="s">
        <v>45</v>
      </c>
      <c r="D9" s="46" t="s">
        <v>17</v>
      </c>
      <c r="E9" s="47">
        <v>1</v>
      </c>
      <c r="F9" s="46" t="s">
        <v>68</v>
      </c>
      <c r="G9" s="46" t="str">
        <f t="shared" si="0"/>
        <v>Vertrouwelijk papier Rolcontainer 70 liter</v>
      </c>
      <c r="H9" s="46" t="s">
        <v>25</v>
      </c>
      <c r="I9" s="47" t="s">
        <v>31</v>
      </c>
      <c r="J9" s="80">
        <v>5</v>
      </c>
      <c r="K9" s="48">
        <f>(VLOOKUP(G9,'Invulblad tarieven'!$C$5:$E$35,2))*E9</f>
        <v>0</v>
      </c>
      <c r="L9" s="48">
        <f>(VLOOKUP(G9,'Invulblad tarieven'!$C$5:$E$35,3))*J9*E9</f>
        <v>0</v>
      </c>
      <c r="M9" s="48">
        <f t="shared" si="1"/>
        <v>0</v>
      </c>
    </row>
    <row r="10" spans="1:13" s="50" customFormat="1" x14ac:dyDescent="0.25">
      <c r="A10" s="45" t="s">
        <v>3</v>
      </c>
      <c r="B10" s="80" t="s">
        <v>37</v>
      </c>
      <c r="C10" s="80" t="s">
        <v>45</v>
      </c>
      <c r="D10" s="46" t="s">
        <v>17</v>
      </c>
      <c r="E10" s="47">
        <v>25</v>
      </c>
      <c r="F10" s="45" t="s">
        <v>26</v>
      </c>
      <c r="G10" s="46" t="str">
        <f t="shared" si="0"/>
        <v>Vertrouwelijk papier Rolcontainer 240 liter</v>
      </c>
      <c r="H10" s="46" t="s">
        <v>25</v>
      </c>
      <c r="I10" s="47" t="s">
        <v>31</v>
      </c>
      <c r="J10" s="80">
        <v>5</v>
      </c>
      <c r="K10" s="48">
        <f>(VLOOKUP(G10,'Invulblad tarieven'!$C$5:$E$35,2))*E10</f>
        <v>0</v>
      </c>
      <c r="L10" s="48">
        <f>(VLOOKUP(G10,'Invulblad tarieven'!$C$5:$E$35,3))*J10*E10</f>
        <v>0</v>
      </c>
      <c r="M10" s="48">
        <f t="shared" si="1"/>
        <v>0</v>
      </c>
    </row>
    <row r="11" spans="1:13" s="50" customFormat="1" x14ac:dyDescent="0.25">
      <c r="A11" s="45" t="s">
        <v>3</v>
      </c>
      <c r="B11" s="80" t="s">
        <v>37</v>
      </c>
      <c r="C11" s="80" t="s">
        <v>45</v>
      </c>
      <c r="D11" s="46" t="s">
        <v>17</v>
      </c>
      <c r="E11" s="47">
        <v>6</v>
      </c>
      <c r="F11" s="46" t="s">
        <v>29</v>
      </c>
      <c r="G11" s="46" t="str">
        <f t="shared" si="0"/>
        <v>Vertrouwelijk papier Rolcontainer 500 liter</v>
      </c>
      <c r="H11" s="46" t="s">
        <v>25</v>
      </c>
      <c r="I11" s="47" t="s">
        <v>31</v>
      </c>
      <c r="J11" s="80">
        <v>5</v>
      </c>
      <c r="K11" s="48">
        <f>(VLOOKUP(G11,'Invulblad tarieven'!$C$5:$E$35,2))*E11</f>
        <v>0</v>
      </c>
      <c r="L11" s="48">
        <f>(VLOOKUP(G11,'Invulblad tarieven'!$C$5:$E$35,3))*J11*E11</f>
        <v>0</v>
      </c>
      <c r="M11" s="48">
        <f t="shared" si="1"/>
        <v>0</v>
      </c>
    </row>
    <row r="12" spans="1:13" ht="15.75" thickBot="1" x14ac:dyDescent="0.3">
      <c r="A12" s="3"/>
      <c r="B12" s="3"/>
      <c r="C12" s="3"/>
      <c r="D12" s="3"/>
      <c r="E12" s="4"/>
      <c r="F12" s="3"/>
      <c r="G12" s="3"/>
      <c r="H12" s="4"/>
      <c r="I12" s="6"/>
      <c r="J12" s="4"/>
      <c r="K12" s="3"/>
    </row>
    <row r="13" spans="1:13" ht="15.75" thickBot="1" x14ac:dyDescent="0.3">
      <c r="A13" s="3"/>
      <c r="B13" s="3"/>
      <c r="E13"/>
      <c r="K13" s="3"/>
      <c r="M13" s="24">
        <f>SUM(M4:M11)</f>
        <v>0</v>
      </c>
    </row>
    <row r="14" spans="1:13" x14ac:dyDescent="0.25">
      <c r="A14" s="3"/>
      <c r="B14" s="3"/>
      <c r="E14"/>
      <c r="K14" s="3"/>
    </row>
    <row r="15" spans="1:13" x14ac:dyDescent="0.25">
      <c r="A15" s="3"/>
      <c r="B15" s="3"/>
      <c r="E15"/>
      <c r="K15" s="3"/>
    </row>
    <row r="16" spans="1:13" x14ac:dyDescent="0.25">
      <c r="A16" s="3"/>
      <c r="B16" s="3"/>
      <c r="E16"/>
      <c r="K16" s="3"/>
    </row>
    <row r="17" spans="1:11" x14ac:dyDescent="0.25">
      <c r="A17" s="3"/>
      <c r="B17" s="3"/>
      <c r="E17"/>
      <c r="K17" s="3"/>
    </row>
    <row r="18" spans="1:11" x14ac:dyDescent="0.25">
      <c r="A18" s="3"/>
      <c r="B18" s="3"/>
      <c r="E18"/>
      <c r="K18" s="3"/>
    </row>
    <row r="19" spans="1:11" x14ac:dyDescent="0.25">
      <c r="A19" s="3"/>
      <c r="B19" s="3"/>
      <c r="E19"/>
      <c r="K19" s="3"/>
    </row>
    <row r="20" spans="1:11" x14ac:dyDescent="0.25">
      <c r="A20" s="3"/>
      <c r="B20" s="3"/>
      <c r="E20"/>
      <c r="K20" s="3"/>
    </row>
    <row r="21" spans="1:11" x14ac:dyDescent="0.25">
      <c r="A21" s="3"/>
      <c r="B21" s="3"/>
      <c r="E21"/>
      <c r="K21" s="3"/>
    </row>
    <row r="22" spans="1:11" x14ac:dyDescent="0.25">
      <c r="A22" s="3"/>
      <c r="B22" s="3"/>
      <c r="E22"/>
      <c r="K22" s="3"/>
    </row>
    <row r="23" spans="1:11" x14ac:dyDescent="0.25">
      <c r="A23" s="3"/>
      <c r="B23" s="3"/>
      <c r="E23"/>
      <c r="K23" s="3"/>
    </row>
    <row r="24" spans="1:11" x14ac:dyDescent="0.25">
      <c r="A24" s="3"/>
      <c r="B24" s="3"/>
      <c r="C24" s="3"/>
      <c r="D24" s="3"/>
      <c r="E24" s="4"/>
      <c r="F24" s="3"/>
      <c r="G24" s="3"/>
      <c r="H24" s="4"/>
      <c r="I24" s="6"/>
      <c r="J24" s="4"/>
      <c r="K24" s="3"/>
    </row>
    <row r="25" spans="1:11" x14ac:dyDescent="0.25">
      <c r="A25" s="3"/>
      <c r="B25" s="3"/>
      <c r="C25" s="3"/>
      <c r="D25" s="3"/>
      <c r="E25" s="4"/>
      <c r="F25" s="3"/>
      <c r="G25" s="3"/>
      <c r="H25" s="4"/>
      <c r="I25" s="6"/>
      <c r="J25" s="4"/>
      <c r="K25" s="3"/>
    </row>
  </sheetData>
  <sheetProtection algorithmName="SHA-512" hashValue="ounF2hEk/W8SQUbrVE39Nku2OTf67J0+QWUQHLoOtRaoFetou3W3p+ZB6MbyvEovC8zAMC9WSrT9kR/fPGkjQQ==" saltValue="iFRohXk4VScQs1u7uxda9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83C3F342D4214EAB90D3B3EFE861B0" ma:contentTypeVersion="8" ma:contentTypeDescription="Een nieuw document maken." ma:contentTypeScope="" ma:versionID="5b00ec68323afcd619687f61c0edbd48">
  <xsd:schema xmlns:xsd="http://www.w3.org/2001/XMLSchema" xmlns:xs="http://www.w3.org/2001/XMLSchema" xmlns:p="http://schemas.microsoft.com/office/2006/metadata/properties" xmlns:ns3="92823a0f-e0b7-4e9b-85c4-83a580c4140a" targetNamespace="http://schemas.microsoft.com/office/2006/metadata/properties" ma:root="true" ma:fieldsID="ede05656173add61feada40b75233fdf" ns3:_="">
    <xsd:import namespace="92823a0f-e0b7-4e9b-85c4-83a580c4140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23a0f-e0b7-4e9b-85c4-83a580c414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550F3C-1868-4E4C-88D9-980A2C093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823a0f-e0b7-4e9b-85c4-83a580c414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063029-F5F7-44C1-8B92-782251F196D3}">
  <ds:schemaRefs>
    <ds:schemaRef ds:uri="http://schemas.microsoft.com/sharepoint/v3/contenttype/forms"/>
  </ds:schemaRefs>
</ds:datastoreItem>
</file>

<file path=customXml/itemProps3.xml><?xml version="1.0" encoding="utf-8"?>
<ds:datastoreItem xmlns:ds="http://schemas.openxmlformats.org/officeDocument/2006/customXml" ds:itemID="{8311F3EE-5577-4569-809E-D88E2A9FD201}">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92823a0f-e0b7-4e9b-85c4-83a580c4140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Invulinstructie</vt:lpstr>
      <vt:lpstr>Invulblad tarieven</vt:lpstr>
      <vt:lpstr>TOTAALBLAD</vt:lpstr>
      <vt:lpstr>Bisschop Zwijsenstr en Plein</vt:lpstr>
      <vt:lpstr>Stappegoorweg</vt:lpstr>
      <vt:lpstr>Frans Fransenstraat</vt:lpstr>
      <vt:lpstr>DS Th.Fliednerstraat</vt:lpstr>
      <vt:lpstr>Emmasingel</vt:lpstr>
      <vt:lpstr>Rachelsmolen</vt:lpstr>
      <vt:lpstr>Theo Koomenlaan</vt:lpstr>
      <vt:lpstr>Tegelseweg</vt:lpstr>
      <vt:lpstr>Mgr Claessenstraat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Rutger Korting</dc:creator>
  <cp:lastModifiedBy>Hoefmans,Miriam M.J.P.</cp:lastModifiedBy>
  <dcterms:created xsi:type="dcterms:W3CDTF">2022-02-10T12:29:51Z</dcterms:created>
  <dcterms:modified xsi:type="dcterms:W3CDTF">2022-06-23T19:11:46Z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0x0101003183C3F342D4214EAB90D3B3EFE861B0</vt:lpwstr>
  </property>
</Properties>
</file>