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66925"/>
  <mc:AlternateContent xmlns:mc="http://schemas.openxmlformats.org/markup-compatibility/2006">
    <mc:Choice Requires="x15">
      <x15ac:absPath xmlns:x15ac="http://schemas.microsoft.com/office/spreadsheetml/2010/11/ac" url="/Users/p.j.dingemans/Desktop/PD-files/Dingemans Management BV/Spark &amp; MONIT - Parkeren/Spark Parkeren/Projecten/Den Helder Sluisdijk/NvI/Aanpassing Prijsformulier 10 02 2022/"/>
    </mc:Choice>
  </mc:AlternateContent>
  <xr:revisionPtr revIDLastSave="0" documentId="8_{94A8D24F-8ED4-3548-A565-8D8959AC447B}" xr6:coauthVersionLast="47" xr6:coauthVersionMax="47" xr10:uidLastSave="{00000000-0000-0000-0000-000000000000}"/>
  <workbookProtection workbookAlgorithmName="SHA-512" workbookHashValue="2FrhZFv8PCTFVZSogQqVs6wXXm8GIzwD/Mi7kOPhOnzZYo9WB7WLEmMsemYK4IzEb2qMR6Fdk2mwHRuNBEba0g==" workbookSaltValue="x7pCgp8W4me2aKiWBsI+fQ==" workbookSpinCount="100000" lockStructure="1"/>
  <bookViews>
    <workbookView xWindow="-35340" yWindow="3240" windowWidth="28360" windowHeight="16620" activeTab="4" xr2:uid="{0A0DEAEA-F811-4B32-8F07-9F2E0D9CF808}"/>
  </bookViews>
  <sheets>
    <sheet name="Totaalblad" sheetId="1" r:id="rId1"/>
    <sheet name="PA" sheetId="2" r:id="rId2"/>
    <sheet name="terugkerende kosten" sheetId="3" r:id="rId3"/>
    <sheet name="CCTV" sheetId="5" r:id="rId4"/>
    <sheet name="reserve en diversen"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0" i="2" l="1"/>
  <c r="F49" i="2"/>
  <c r="B53" i="2"/>
  <c r="B50" i="2"/>
  <c r="G14" i="3"/>
  <c r="G13" i="3"/>
  <c r="F45" i="2"/>
  <c r="F33" i="2" l="1"/>
  <c r="C34" i="2"/>
  <c r="C36" i="2"/>
  <c r="F46" i="2"/>
  <c r="F44" i="2"/>
  <c r="F41" i="2" l="1"/>
  <c r="F25" i="2"/>
  <c r="F53" i="2"/>
  <c r="C37" i="2"/>
  <c r="C100" i="2"/>
  <c r="F11" i="5" l="1"/>
  <c r="F12" i="5"/>
  <c r="F22" i="2"/>
  <c r="F17" i="2"/>
  <c r="F34" i="4"/>
  <c r="F9" i="4"/>
  <c r="F9" i="5"/>
  <c r="B20" i="2" l="1"/>
  <c r="C23" i="5"/>
  <c r="F22" i="5"/>
  <c r="F21" i="5"/>
  <c r="F20" i="5"/>
  <c r="F19" i="5"/>
  <c r="F18" i="5"/>
  <c r="F17" i="5"/>
  <c r="F16" i="5"/>
  <c r="F15" i="5"/>
  <c r="F14" i="5"/>
  <c r="F13" i="5"/>
  <c r="F8" i="5"/>
  <c r="F7" i="5"/>
  <c r="F6" i="5"/>
  <c r="F5" i="5"/>
  <c r="C2" i="5"/>
  <c r="F23" i="5" l="1"/>
  <c r="F26" i="5" s="1"/>
  <c r="F28" i="5" s="1"/>
  <c r="F30" i="5" s="1"/>
  <c r="F7" i="3" s="1"/>
  <c r="F10" i="4"/>
  <c r="G30" i="3"/>
  <c r="G28" i="3"/>
  <c r="G20" i="3"/>
  <c r="G15" i="3"/>
  <c r="G12" i="3"/>
  <c r="G11" i="3"/>
  <c r="C7" i="1" l="1"/>
  <c r="F28" i="2"/>
  <c r="F27" i="2"/>
  <c r="F26" i="2"/>
  <c r="F21" i="2"/>
  <c r="F20" i="2"/>
  <c r="F18" i="2"/>
  <c r="F16" i="2"/>
  <c r="F15" i="2"/>
  <c r="F14" i="2"/>
  <c r="F13" i="2"/>
  <c r="F12" i="2"/>
  <c r="F11" i="2"/>
  <c r="F10" i="2"/>
  <c r="F9" i="2"/>
  <c r="F8" i="2"/>
  <c r="F7" i="2"/>
  <c r="F6" i="2"/>
  <c r="F86" i="2"/>
  <c r="F27" i="4"/>
  <c r="F26" i="4"/>
  <c r="F25" i="4"/>
  <c r="F4" i="4"/>
  <c r="C37" i="4"/>
  <c r="C38" i="4"/>
  <c r="F33" i="4"/>
  <c r="F32" i="4"/>
  <c r="F31" i="4"/>
  <c r="F30" i="4"/>
  <c r="F29" i="4"/>
  <c r="F28" i="4"/>
  <c r="F20" i="4"/>
  <c r="F19" i="4"/>
  <c r="F18" i="4"/>
  <c r="F17" i="4"/>
  <c r="F16" i="4"/>
  <c r="F15" i="4"/>
  <c r="F14" i="4"/>
  <c r="F13" i="4"/>
  <c r="F12" i="4"/>
  <c r="F11" i="4"/>
  <c r="F8" i="4"/>
  <c r="F7" i="4"/>
  <c r="F6" i="4"/>
  <c r="F5" i="4"/>
  <c r="D29" i="3"/>
  <c r="G29" i="3" s="1"/>
  <c r="G26" i="3"/>
  <c r="G25" i="3"/>
  <c r="G24" i="3"/>
  <c r="G23" i="3"/>
  <c r="G22" i="3"/>
  <c r="G19" i="3"/>
  <c r="G18" i="3"/>
  <c r="G17" i="3"/>
  <c r="G16" i="3"/>
  <c r="F83" i="2"/>
  <c r="F82" i="2"/>
  <c r="F81" i="2"/>
  <c r="F80" i="2"/>
  <c r="F76" i="2"/>
  <c r="F75" i="2"/>
  <c r="F74" i="2"/>
  <c r="F73" i="2"/>
  <c r="F69" i="2"/>
  <c r="F68" i="2"/>
  <c r="F67" i="2"/>
  <c r="F66" i="2"/>
  <c r="F65" i="2"/>
  <c r="F64" i="2"/>
  <c r="F63" i="2"/>
  <c r="F62" i="2"/>
  <c r="F61" i="2"/>
  <c r="F60" i="2"/>
  <c r="F59" i="2"/>
  <c r="F58" i="2"/>
  <c r="F57" i="2"/>
  <c r="C90" i="2"/>
  <c r="F38" i="2"/>
  <c r="C38" i="2"/>
  <c r="F37" i="2"/>
  <c r="F36" i="2"/>
  <c r="F35" i="2"/>
  <c r="C35" i="2"/>
  <c r="F34" i="2"/>
  <c r="B33" i="2"/>
  <c r="F30" i="2"/>
  <c r="F29" i="2"/>
  <c r="B21" i="2"/>
  <c r="B22" i="2" s="1"/>
  <c r="B25" i="2" s="1"/>
  <c r="B7" i="2"/>
  <c r="B8" i="2" s="1"/>
  <c r="B9" i="2" s="1"/>
  <c r="B10" i="2" s="1"/>
  <c r="B11" i="2" s="1"/>
  <c r="B12" i="2" s="1"/>
  <c r="B13" i="2" s="1"/>
  <c r="B14" i="2" s="1"/>
  <c r="B34" i="2" l="1"/>
  <c r="B35" i="2" s="1"/>
  <c r="F21" i="4"/>
  <c r="C40" i="5"/>
  <c r="C37" i="3"/>
  <c r="C49" i="4"/>
  <c r="B26" i="2"/>
  <c r="B27" i="2" s="1"/>
  <c r="B28" i="2" s="1"/>
  <c r="B29" i="2" s="1"/>
  <c r="F77" i="2"/>
  <c r="F54" i="2"/>
  <c r="F38" i="4"/>
  <c r="F70" i="2"/>
  <c r="B36" i="2" l="1"/>
  <c r="B37" i="2" s="1"/>
  <c r="B38" i="2" s="1"/>
  <c r="B41" i="2" s="1"/>
  <c r="E85" i="2"/>
  <c r="F37" i="4"/>
  <c r="F6" i="3"/>
  <c r="B44" i="2" l="1"/>
  <c r="B45" i="2" s="1"/>
  <c r="B46" i="2" s="1"/>
  <c r="F39" i="4"/>
  <c r="C8" i="1" s="1"/>
  <c r="F85" i="2"/>
  <c r="F87" i="2" s="1"/>
  <c r="F90" i="2" s="1"/>
  <c r="B49" i="2" l="1"/>
  <c r="B57" i="2" s="1"/>
  <c r="B58" i="2" s="1"/>
  <c r="B59" i="2" s="1"/>
  <c r="B60" i="2" s="1"/>
  <c r="B61" i="2" s="1"/>
  <c r="B62" i="2" s="1"/>
  <c r="B63" i="2" s="1"/>
  <c r="B64" i="2" s="1"/>
  <c r="B65" i="2" s="1"/>
  <c r="B66" i="2" s="1"/>
  <c r="B67" i="2" s="1"/>
  <c r="B68" i="2" s="1"/>
  <c r="B69" i="2" s="1"/>
  <c r="B73" i="2" s="1"/>
  <c r="B74" i="2" s="1"/>
  <c r="B75" i="2" s="1"/>
  <c r="B76" i="2" s="1"/>
  <c r="B80" i="2" s="1"/>
  <c r="B81" i="2" s="1"/>
  <c r="B82" i="2" s="1"/>
  <c r="B83" i="2" s="1"/>
  <c r="B85" i="2" s="1"/>
  <c r="B86" i="2" s="1"/>
  <c r="B4" i="3" s="1"/>
  <c r="B5" i="3" s="1"/>
  <c r="B6" i="3" s="1"/>
  <c r="B7" i="3" s="1"/>
  <c r="B8" i="3" s="1"/>
  <c r="B9" i="3" s="1"/>
  <c r="B11" i="3" s="1"/>
  <c r="B12" i="3" s="1"/>
  <c r="C5" i="1"/>
  <c r="F5" i="3"/>
  <c r="F9" i="3" s="1"/>
  <c r="G9" i="3" s="1"/>
  <c r="B13" i="3" l="1"/>
  <c r="B14" i="3" s="1"/>
  <c r="B15" i="3" s="1"/>
  <c r="B16" i="3" s="1"/>
  <c r="B17" i="3" s="1"/>
  <c r="B18" i="3" s="1"/>
  <c r="B19" i="3" s="1"/>
  <c r="B20" i="3" s="1"/>
  <c r="B22" i="3" s="1"/>
  <c r="B23" i="3" s="1"/>
  <c r="B24" i="3" s="1"/>
  <c r="B25" i="3" s="1"/>
  <c r="B26" i="3" s="1"/>
  <c r="B28" i="3" s="1"/>
  <c r="B29" i="3" s="1"/>
  <c r="B30" i="3" s="1"/>
  <c r="B5" i="5" s="1"/>
  <c r="B6" i="5" s="1"/>
  <c r="B7" i="5" s="1"/>
  <c r="B8" i="5" s="1"/>
  <c r="B9" i="5" s="1"/>
  <c r="B11" i="5" s="1"/>
  <c r="B12" i="5" s="1"/>
  <c r="B13" i="5" s="1"/>
  <c r="B14" i="5" s="1"/>
  <c r="B15" i="5" s="1"/>
  <c r="B16" i="5" s="1"/>
  <c r="B17" i="5" s="1"/>
  <c r="B18" i="5" s="1"/>
  <c r="B19" i="5" s="1"/>
  <c r="B20" i="5" s="1"/>
  <c r="B21" i="5" s="1"/>
  <c r="B22" i="5" s="1"/>
  <c r="B26" i="5" s="1"/>
  <c r="B27" i="5" s="1"/>
  <c r="B4" i="4" s="1"/>
  <c r="B5" i="4" s="1"/>
  <c r="B6" i="4" s="1"/>
  <c r="B7" i="4" s="1"/>
  <c r="B8" i="4" s="1"/>
  <c r="B9" i="4" s="1"/>
  <c r="B10" i="4" s="1"/>
  <c r="G31" i="3"/>
  <c r="C6" i="1" s="1"/>
  <c r="C9" i="1" s="1"/>
  <c r="B25" i="4" l="1"/>
  <c r="B26" i="4" s="1"/>
  <c r="B27" i="4" s="1"/>
  <c r="B28" i="4" s="1"/>
  <c r="B29" i="4" s="1"/>
  <c r="B30" i="4" s="1"/>
  <c r="B31" i="4" s="1"/>
  <c r="B32" i="4" s="1"/>
  <c r="B33" i="4" s="1"/>
  <c r="B37" i="4" s="1"/>
  <c r="B38" i="4" s="1"/>
</calcChain>
</file>

<file path=xl/sharedStrings.xml><?xml version="1.0" encoding="utf-8"?>
<sst xmlns="http://schemas.openxmlformats.org/spreadsheetml/2006/main" count="194" uniqueCount="150">
  <si>
    <t>DB2020</t>
  </si>
  <si>
    <t>Onderdelen</t>
  </si>
  <si>
    <t>Prijs</t>
  </si>
  <si>
    <t>Totaal PA, totaal netwerk en totaal overige installatie</t>
  </si>
  <si>
    <t>Totaal terugkerende kosten (10 jaar garantie en onderhoud)</t>
  </si>
  <si>
    <t>Totaal reserve en diversen</t>
  </si>
  <si>
    <t>TCO (koop + 10 jaar onderhoud):</t>
  </si>
  <si>
    <t>Alle prijzen op basis prijspeil 1-1-2022, exclusief btw.</t>
  </si>
  <si>
    <t>Ondertekening rechtsgeldig vertegenwoordiger</t>
  </si>
  <si>
    <t>Datum:</t>
  </si>
  <si>
    <t>Opmerking:</t>
  </si>
  <si>
    <t>2. Cellen met omschrijvingen van te beprijzen componenten kunnen binnen een oranje kader vallen. Alle cellen binnen de omkadering vormen een cluster. Aan dit cluster hangt een SLA weging varierend van Laag naar Kritisch.</t>
  </si>
  <si>
    <t>Stukprijs</t>
  </si>
  <si>
    <t>Aantal</t>
  </si>
  <si>
    <t>Totaal prijs</t>
  </si>
  <si>
    <t>SLA weging: -&gt;</t>
  </si>
  <si>
    <t>Kritisch</t>
  </si>
  <si>
    <t>software incl. licenties t.b.v. besturing &amp; managementrapportages (Kentekenherkenning)</t>
  </si>
  <si>
    <t>software incl. licenties t.b.v. besturing &amp; managementrapportages (PMS)</t>
  </si>
  <si>
    <t>software incl. licenties t.b.v. het DVMS</t>
  </si>
  <si>
    <t>Inrichten van de fysiek separate acceptatieomgeving van de software (PMS)</t>
  </si>
  <si>
    <t>aansluiting meldkamer op afstand</t>
  </si>
  <si>
    <t>intercom hoofdpost</t>
  </si>
  <si>
    <t>Minimaal 22“ TFT monitoren (multi monitor) t.b.v. PMS, Spot, CCTV</t>
  </si>
  <si>
    <t>Midden</t>
  </si>
  <si>
    <t>Bedienpost</t>
  </si>
  <si>
    <t>Kortinggever</t>
  </si>
  <si>
    <t>Inrit</t>
  </si>
  <si>
    <t>Hoog</t>
  </si>
  <si>
    <t>Uitrit</t>
  </si>
  <si>
    <t>LED-displays beschikbaarheidsinformatie</t>
  </si>
  <si>
    <t>Laag</t>
  </si>
  <si>
    <t>Deurlezer</t>
  </si>
  <si>
    <t>Betaalfunctionaliteit</t>
  </si>
  <si>
    <t>SLA weging</t>
  </si>
  <si>
    <t>Totaal PA</t>
  </si>
  <si>
    <t>Stuksprijs</t>
  </si>
  <si>
    <t>totaal netwerk</t>
  </si>
  <si>
    <t>totaal overige voorzieningen</t>
  </si>
  <si>
    <t>Installatie</t>
  </si>
  <si>
    <t>aansluiting NPR</t>
  </si>
  <si>
    <t>aansluiting RDW (dynamische data)</t>
  </si>
  <si>
    <t>Bouwkundige aanpassing ivm foutpercentage KTH</t>
  </si>
  <si>
    <t>nvt</t>
  </si>
  <si>
    <t>overige installatie</t>
  </si>
  <si>
    <t>totaal overige installatie</t>
  </si>
  <si>
    <t>Alle opgegeven aantallen zijn indicatief en er kunnen geen rechten aan worden ontleend.</t>
  </si>
  <si>
    <t xml:space="preserve">
</t>
  </si>
  <si>
    <t xml:space="preserve">Het opgeven van een prijs nihil ( € 0,- ) of een negatieve prijs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 </t>
  </si>
  <si>
    <t>Alleen de nietgeblokkeerde paarse cellen invullen de overige cellen zijn vastgesteld of worden automatisch gevuld.</t>
  </si>
  <si>
    <t>terugkerende kosten</t>
  </si>
  <si>
    <t>Garantie en onderhoud</t>
  </si>
  <si>
    <t>Aantal jaar</t>
  </si>
  <si>
    <t>Prijs / Percentage</t>
  </si>
  <si>
    <t>Garantie jaar 1 (vanaf Acceptatie)</t>
  </si>
  <si>
    <t>"totaal PA" en "totaal netwerk" (zie tab "PA")</t>
  </si>
  <si>
    <t>"Totaal reserve onderdelen"  (zie tab "reserve en diversen")</t>
  </si>
  <si>
    <t>% Onderhoud (jaar 2 tot en met 10 PMS en PA incl. reserve-onderdelen en alle overige onderdelen die de Opdrachtnemer noodzakelijk acht voor het adequaat uitvoeren)</t>
  </si>
  <si>
    <t xml:space="preserve">
</t>
  </si>
  <si>
    <t>onderhoudskosten per jaar (vanaf het tweede jaar - PMS en PA)</t>
  </si>
  <si>
    <t>Jaarlijks terugkerende kosten</t>
  </si>
  <si>
    <t>locatie/ aantal stuks</t>
  </si>
  <si>
    <t>Prijs per stuk per jaar</t>
  </si>
  <si>
    <t>terugkerende kosten Virusscanner(s), firewalls en ander hieronder niet gespecificeerde jaarlijkse kosten</t>
  </si>
  <si>
    <t>updates PMS en PA (besturingssystemen, componenten etc)</t>
  </si>
  <si>
    <t>In stand houden fysiek gescheiden acceptatieomgeving PMS</t>
  </si>
  <si>
    <t>girale kaartlezer Betaalautomaten</t>
  </si>
  <si>
    <t>girale kaartlezer inritten</t>
  </si>
  <si>
    <t>girale kaartlezer deurlezers</t>
  </si>
  <si>
    <t>girale kaartlezer uitritten</t>
  </si>
  <si>
    <t>pool- en reserveringsfunctionaliteit (forfaitair aantal)</t>
  </si>
  <si>
    <t>Koppelvlakken</t>
  </si>
  <si>
    <t>Prijs per jaar</t>
  </si>
  <si>
    <t>Indicatief aantal jaar</t>
  </si>
  <si>
    <t>Verwijsindex methode III - handmatig</t>
  </si>
  <si>
    <t>Verwijsindex methode II - halfautomatisch (meerprijs tov handmatig)</t>
  </si>
  <si>
    <t>Verwijsindex methode I - volledig automatisch (meerprijs tov halfautomatisch)</t>
  </si>
  <si>
    <t>RDW (dynamische data)</t>
  </si>
  <si>
    <t>API</t>
  </si>
  <si>
    <t>Storingsherstel buiten onderhoudscontract i.v.m. Calamiteit (uurtarief, inclusief eventuele voorrijkosten)</t>
  </si>
  <si>
    <t>Forfaitair aantal per jaar</t>
  </si>
  <si>
    <t>Prijs per uur</t>
  </si>
  <si>
    <t xml:space="preserve">voor werkzaamheden die worden uitgevoerd op maandag - zaterdag tussen 08.30 en 18.00 uur. </t>
  </si>
  <si>
    <t xml:space="preserve">voor werkzaamheden die worden uitgevoerd op maandag - zaterdag tussen 18:00 en 08:30 uur. </t>
  </si>
  <si>
    <t>voor werkzaamheden buiten bovenstaande tijden (op zondagen)</t>
  </si>
  <si>
    <t>Specificatie reserve en diversen</t>
  </si>
  <si>
    <t>Reserve onderdelen</t>
  </si>
  <si>
    <t>ParkeerID lezer in- uitrit (inclusief alle voor vervanging benodigde materialen)</t>
  </si>
  <si>
    <t>Alle overige onderdelen die de Opdrachtnemer noodzakelijk acht voor het adequaat uitvoeren van het 1e lijns onderhoud door de Beheerder</t>
  </si>
  <si>
    <t>Totaal Reserve onderdelen</t>
  </si>
  <si>
    <t>Specificatie diversen,  aantal is forfaittair</t>
  </si>
  <si>
    <t>Aantal 
(tbv TCO berekening)</t>
  </si>
  <si>
    <t>opleiding 1e lijns preventief en correctief onderhoud en beheer</t>
  </si>
  <si>
    <t>opleiding beheer (management)</t>
  </si>
  <si>
    <t>opleiding beheer pool (huurders)</t>
  </si>
  <si>
    <t>Totaal diversen</t>
  </si>
  <si>
    <t>Reserve en diversen</t>
  </si>
  <si>
    <t>Alle opgegeven aantallen zijn indicatief en er kunnen geen rechten aan worden ontleend</t>
  </si>
  <si>
    <t>Indien voor het goed functioneren van de te leveren PMS en PA leveringen/installaties nodig zijn die niet in de overige tabbladen zijn voorzien kunnen deze onder "reserve en diversen" worden opgenomen. U dient een beschrijving, het aantal en de stuksprijs apart in te vullen.</t>
  </si>
  <si>
    <t>Locatie</t>
  </si>
  <si>
    <t>Totaal aantal</t>
  </si>
  <si>
    <t>Installatie (glasvezel)netwerkcomponenten ten behoeve van het cameraplan</t>
  </si>
  <si>
    <t>Totaal overige installatie</t>
  </si>
  <si>
    <t>Het opgeven van een prijs nihil ( € 0,- ) op één of meer aspecten is niet toegestaan en zal leiden tot ongeldigheid van de inschrijving, tenzij het volgende van toepassing is: Indien bij de Inschrijver onderdelen / prijzen niet van toepassing zijn of onlosmakelijk opgenomen zijn in een ander onderdeel / prijs dient de Inschrijver dit per onderdeel expliciet te vermelden. De prijzen / onderdelen waarvoor dit geldt dienen uitputtend in een lijst toegevoegd te worden bij het prijsformulier. Indien de Inschrijver dit niet expliciet vermeldt, zal dit leiden tot ongeldigheid van de inschrijving.</t>
  </si>
  <si>
    <t>Overige installatie en projectkosten (% opgeven ten opzichte van "camera's en componenten" voor de Parkeervoorziening)</t>
  </si>
  <si>
    <t>Totaal CCTV incl. instalatie:</t>
  </si>
  <si>
    <t>UPS (t.b.v. DVMS)</t>
  </si>
  <si>
    <t>Totaal CCTV (zie tab CCTV)</t>
  </si>
  <si>
    <t>Totaal CCTV incl. installatie</t>
  </si>
  <si>
    <t>Naam:</t>
  </si>
  <si>
    <t>Cashlessbetaalautomaat (pin /credit card / contactloos)</t>
  </si>
  <si>
    <t>Snelloopdeuren</t>
  </si>
  <si>
    <t>Parkeergarage Sluisdijk Den Helder</t>
  </si>
  <si>
    <t>Serverruimte en Beheerderruimte</t>
  </si>
  <si>
    <t>Aansturing van de snelloopdeuren vanuit het PMS (incl. automatische klokinstelling t.b.v. vergrendeld open/dicht en aansturing vanuit de uitritterminals)</t>
  </si>
  <si>
    <t>Snelloopdeuren bij entree Parkeervoorziening, incl. detectielussen en verkeerslichtregeling</t>
  </si>
  <si>
    <t>aansluiting brandmeldcentrale (optioneel)</t>
  </si>
  <si>
    <t>Overige (glasvezel)netwerkcomponenten en bekabeling ten behoeve van de PA</t>
  </si>
  <si>
    <t>Overige voorzieningen ten behoeve van de PA</t>
  </si>
  <si>
    <t>Overige installatie en projectkosten (% opgeven ten opzichte van "totaal PA" en "totaal netwerk" voor deze Parkeervoorziening)</t>
  </si>
  <si>
    <t>Barcodekaarten voor inrit- en uitriterminals (4x) en betaalautomaat (1x)</t>
  </si>
  <si>
    <t>Specifieke voor onderhoud benodigde gereedschapsset en schoonmaak- en smeermiddelen</t>
  </si>
  <si>
    <t>Slagboom met knik-arm (inclusief alle voor vervanging benodigde materialen)</t>
  </si>
  <si>
    <t>Betaalautomaat kaartlezer</t>
  </si>
  <si>
    <t>Kaartcodeerstation</t>
  </si>
  <si>
    <t>Digitale intercomcentrale  (SaaS)</t>
  </si>
  <si>
    <t>Uitritterminal compleet (intercom, (ParkeerID)kaartlezers en Betaalunit)</t>
  </si>
  <si>
    <t>Inritterminal compleet (intercom, (ParkeerdID)kaartlezer)</t>
  </si>
  <si>
    <t>Slagboomterminal, met knikarm-slagboom</t>
  </si>
  <si>
    <t>Aansturing van de snelloopdeur (incl. automatische klokinstelling t.b.v. vergrendeld open/dicht)</t>
  </si>
  <si>
    <t xml:space="preserve">Sluit- en detectielus terminal en slagboom </t>
  </si>
  <si>
    <t>Camera's met software ten behoeve van kentekenherkenning incl. licenties</t>
  </si>
  <si>
    <t>Rijstrook signalering (kruis, rood/pijlbak, groen)</t>
  </si>
  <si>
    <t>Totaal prijsformulier PMS en PA Parkeervoorziening Sluisdijk Den Helder</t>
  </si>
  <si>
    <t>Door leverancier t.b.v. de werking van PMS en PA aan te leggen netwerk en bekabelingsvoorzieningen</t>
  </si>
  <si>
    <t>Overige DVMS componenten</t>
  </si>
  <si>
    <t>Koppeling met bestaande overzichtscamera's</t>
  </si>
  <si>
    <t xml:space="preserve">Aanvullende DVMS-voorzieningen t.b.v. in PMS en PA geintegreerde DVMS-functionaliteit </t>
  </si>
  <si>
    <t>Apparatuur ten behoeve van DVMS integratie</t>
  </si>
  <si>
    <t>Server ten behoeve van PMS Apparatuur (SaaS)</t>
  </si>
  <si>
    <t>Server ten behoeve van Kentekenherkenning (SaaS)</t>
  </si>
  <si>
    <t>Levering, montage en aansturing van LED-displays VOL/VRIJ signalering bij entree Parkeervoorziening</t>
  </si>
  <si>
    <t>Camera's met software ten behoeve van kentekenherkenning incl. licenties bij inrit snelloopdeur</t>
  </si>
  <si>
    <t>Demonteren en afvoeren oude PA (PMS, apparatuur, signalering, bekabeling en rolhekken)</t>
  </si>
  <si>
    <t>in stand houden PMS als SaaS omgeving</t>
  </si>
  <si>
    <t>in stand houden Intercom als SaaS omgeving</t>
  </si>
  <si>
    <t>1. Alleen de niet-geblokkeerde paarse cellen invullen de overige cellen zijn vastgesteld of worden automatisch gevuld.</t>
  </si>
  <si>
    <t>Deurlezer compleet, wandmontage model (alle ParkeerID's + intercom), 1x entree voetgangers</t>
  </si>
  <si>
    <t>Deurlezer compleet, wandmontage model (alle ParkeerID's + intercom), 1x entree snelloopdeur/ backup</t>
  </si>
  <si>
    <t>Mifare, abonnementspassen, bedrukt met kleurenlogo en oplopende nummering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</si>
</sst>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quot;€&quot;\ * #,##0.00_ ;_ &quot;€&quot;\ * \-#,##0.00_ ;_ &quot;€&quot;\ * &quot;-&quot;??_ ;_ @_ "/>
    <numFmt numFmtId="165" formatCode="[$-413]mmm/yy;@"/>
    <numFmt numFmtId="166" formatCode="_-&quot;€&quot;\ * #,##0_-;_-&quot;€&quot;\ * #,##0\-;_-&quot;€&quot;\ * &quot;-&quot;_-;_-@_-"/>
    <numFmt numFmtId="167" formatCode="_ &quot;€&quot;\ * #,##0_ ;_ &quot;€&quot;\ * \-#,##0_ ;_ &quot;€&quot;\ * &quot;-&quot;??_ ;_ @_ "/>
    <numFmt numFmtId="168" formatCode="0.000%"/>
    <numFmt numFmtId="169" formatCode="&quot;€&quot;\ #,##0.00"/>
    <numFmt numFmtId="170" formatCode="_-&quot;€&quot;\ * #,##0.00_-;_-&quot;€&quot;\ * #,##0.00\-;_-&quot;€&quot;\ * &quot;-&quot;??_-;_-@_-"/>
    <numFmt numFmtId="171" formatCode="_ [$€-413]\ * #,##0.00_ ;_ [$€-413]\ * \-#,##0.00_ ;_ [$€-413]\ * &quot;-&quot;??_ ;_ @_ "/>
    <numFmt numFmtId="172" formatCode="0.0%"/>
    <numFmt numFmtId="173" formatCode="_-&quot;€&quot;\ * #,##0.00_-;_-&quot;€&quot;\ * #,##0.00\-;_-&quot;€&quot;\ * &quot;-&quot;_-;_-@_-"/>
  </numFmts>
  <fonts count="24">
    <font>
      <sz val="11"/>
      <color theme="1"/>
      <name val="Calibri"/>
      <family val="2"/>
      <scheme val="minor"/>
    </font>
    <font>
      <sz val="11"/>
      <color theme="1"/>
      <name val="Calibri"/>
      <family val="2"/>
      <scheme val="minor"/>
    </font>
    <font>
      <sz val="10"/>
      <color theme="0" tint="-0.249977111117893"/>
      <name val="Arial"/>
      <family val="2"/>
    </font>
    <font>
      <sz val="10"/>
      <name val="Arial"/>
      <family val="2"/>
    </font>
    <font>
      <sz val="9"/>
      <color indexed="9"/>
      <name val="Arial"/>
      <family val="2"/>
    </font>
    <font>
      <sz val="8"/>
      <name val="Arial"/>
      <family val="2"/>
    </font>
    <font>
      <sz val="8"/>
      <color indexed="8"/>
      <name val="Arial"/>
      <family val="2"/>
    </font>
    <font>
      <b/>
      <sz val="9"/>
      <color indexed="9"/>
      <name val="Arial"/>
      <family val="2"/>
    </font>
    <font>
      <b/>
      <sz val="9"/>
      <color theme="0"/>
      <name val="Arial"/>
      <family val="2"/>
    </font>
    <font>
      <sz val="11"/>
      <color theme="1"/>
      <name val="Arial"/>
      <family val="2"/>
    </font>
    <font>
      <sz val="9"/>
      <color rgb="FFFFFFFF"/>
      <name val="Arial"/>
      <family val="2"/>
    </font>
    <font>
      <sz val="8"/>
      <color rgb="FF000000"/>
      <name val="Arial"/>
      <family val="2"/>
    </font>
    <font>
      <sz val="11"/>
      <color rgb="FF000000"/>
      <name val="Arial"/>
      <family val="2"/>
    </font>
    <font>
      <sz val="10"/>
      <color rgb="FF333333"/>
      <name val="Arial"/>
      <family val="2"/>
    </font>
    <font>
      <sz val="10"/>
      <color indexed="9"/>
      <name val="Arial"/>
      <family val="2"/>
    </font>
    <font>
      <sz val="10"/>
      <color rgb="FF000000"/>
      <name val="Arial"/>
      <family val="2"/>
    </font>
    <font>
      <sz val="2"/>
      <name val="Arial"/>
      <family val="2"/>
    </font>
    <font>
      <sz val="9"/>
      <name val="Arial"/>
      <family val="2"/>
    </font>
    <font>
      <sz val="10"/>
      <color rgb="FF000000"/>
      <name val="Arial"/>
      <family val="2"/>
    </font>
    <font>
      <sz val="10"/>
      <color rgb="FFFFFFFF"/>
      <name val="Arial"/>
      <family val="2"/>
    </font>
    <font>
      <sz val="2"/>
      <color rgb="FF000000"/>
      <name val="Arial"/>
      <family val="2"/>
    </font>
    <font>
      <sz val="8"/>
      <color rgb="FFFF0000"/>
      <name val="Arial"/>
      <family val="2"/>
    </font>
    <font>
      <sz val="10"/>
      <color theme="1"/>
      <name val="Arial"/>
      <family val="2"/>
    </font>
    <font>
      <sz val="10"/>
      <color indexed="8"/>
      <name val="Arial"/>
      <family val="2"/>
    </font>
  </fonts>
  <fills count="20">
    <fill>
      <patternFill patternType="none"/>
    </fill>
    <fill>
      <patternFill patternType="gray125"/>
    </fill>
    <fill>
      <patternFill patternType="solid">
        <fgColor indexed="22"/>
        <bgColor indexed="64"/>
      </patternFill>
    </fill>
    <fill>
      <patternFill patternType="solid">
        <fgColor rgb="FF007099"/>
        <bgColor indexed="64"/>
      </patternFill>
    </fill>
    <fill>
      <patternFill patternType="solid">
        <fgColor rgb="FFD0EBEC"/>
        <bgColor indexed="64"/>
      </patternFill>
    </fill>
    <fill>
      <patternFill patternType="solid">
        <fgColor rgb="FFE7F5F5"/>
        <bgColor indexed="64"/>
      </patternFill>
    </fill>
    <fill>
      <patternFill patternType="solid">
        <fgColor rgb="FFCE97CA"/>
        <bgColor indexed="64"/>
      </patternFill>
    </fill>
    <fill>
      <patternFill patternType="solid">
        <fgColor rgb="FFE7CBE5"/>
        <bgColor indexed="64"/>
      </patternFill>
    </fill>
    <fill>
      <patternFill patternType="solid">
        <fgColor theme="0" tint="-0.249977111117893"/>
        <bgColor indexed="64"/>
      </patternFill>
    </fill>
    <fill>
      <patternFill patternType="solid">
        <fgColor rgb="FFC0C0C0"/>
        <bgColor rgb="FF000000"/>
      </patternFill>
    </fill>
    <fill>
      <patternFill patternType="solid">
        <fgColor rgb="FF007099"/>
        <bgColor rgb="FF000000"/>
      </patternFill>
    </fill>
    <fill>
      <patternFill patternType="solid">
        <fgColor rgb="FFD0EBEC"/>
        <bgColor rgb="FF000000"/>
      </patternFill>
    </fill>
    <fill>
      <patternFill patternType="solid">
        <fgColor rgb="FFE7F5F5"/>
        <bgColor rgb="FF000000"/>
      </patternFill>
    </fill>
    <fill>
      <patternFill patternType="solid">
        <fgColor rgb="FFCE97CA"/>
        <bgColor rgb="FF000000"/>
      </patternFill>
    </fill>
    <fill>
      <patternFill patternType="solid">
        <fgColor rgb="FFE7CBE5"/>
        <bgColor rgb="FF000000"/>
      </patternFill>
    </fill>
    <fill>
      <patternFill patternType="solid">
        <fgColor rgb="FFBFBFBF"/>
        <bgColor rgb="FF000000"/>
      </patternFill>
    </fill>
    <fill>
      <patternFill patternType="solid">
        <fgColor rgb="FF5EC4FF"/>
        <bgColor rgb="FF000000"/>
      </patternFill>
    </fill>
    <fill>
      <patternFill patternType="solid">
        <fgColor rgb="FFC5D9F1"/>
        <bgColor rgb="FF000000"/>
      </patternFill>
    </fill>
    <fill>
      <patternFill patternType="solid">
        <fgColor rgb="FF5EC4FF"/>
        <bgColor indexed="64"/>
      </patternFill>
    </fill>
    <fill>
      <patternFill patternType="solid">
        <fgColor theme="3" tint="0.79998168889431442"/>
        <bgColor indexed="64"/>
      </patternFill>
    </fill>
  </fills>
  <borders count="32">
    <border>
      <left/>
      <right/>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style="thin">
        <color rgb="FFFFFFFF"/>
      </bottom>
      <diagonal/>
    </border>
    <border>
      <left style="thick">
        <color rgb="FFF79646"/>
      </left>
      <right style="thick">
        <color rgb="FFF79646"/>
      </right>
      <top style="thick">
        <color rgb="FFF79646"/>
      </top>
      <bottom style="thin">
        <color rgb="FFFFFFFF"/>
      </bottom>
      <diagonal/>
    </border>
    <border>
      <left style="thick">
        <color rgb="FFF79646"/>
      </left>
      <right style="thick">
        <color rgb="FFF79646"/>
      </right>
      <top style="thin">
        <color rgb="FFFFFFFF"/>
      </top>
      <bottom style="thin">
        <color rgb="FFFFFFFF"/>
      </bottom>
      <diagonal/>
    </border>
    <border>
      <left style="thick">
        <color rgb="FFF79646"/>
      </left>
      <right style="thick">
        <color rgb="FFF79646"/>
      </right>
      <top style="thin">
        <color rgb="FFFFFFFF"/>
      </top>
      <bottom/>
      <diagonal/>
    </border>
    <border>
      <left style="thick">
        <color rgb="FFF79646"/>
      </left>
      <right style="thick">
        <color rgb="FFF79646"/>
      </right>
      <top style="thin">
        <color rgb="FFFFFFFF"/>
      </top>
      <bottom style="thick">
        <color rgb="FFF79646"/>
      </bottom>
      <diagonal/>
    </border>
    <border>
      <left/>
      <right/>
      <top/>
      <bottom style="thin">
        <color rgb="FFFFFFFF"/>
      </bottom>
      <diagonal/>
    </border>
    <border>
      <left style="thin">
        <color rgb="FFFFFFFF"/>
      </left>
      <right style="thin">
        <color rgb="FFFFFFFF"/>
      </right>
      <top style="thin">
        <color rgb="FFFFFFFF"/>
      </top>
      <bottom style="thick">
        <color rgb="FFF79646"/>
      </bottom>
      <diagonal/>
    </border>
    <border>
      <left style="thick">
        <color rgb="FFF79646"/>
      </left>
      <right style="thick">
        <color rgb="FFF79646"/>
      </right>
      <top/>
      <bottom style="thin">
        <color rgb="FFFFFFFF"/>
      </bottom>
      <diagonal/>
    </border>
    <border>
      <left style="thick">
        <color rgb="FFF79646"/>
      </left>
      <right style="thick">
        <color rgb="FFF79646"/>
      </right>
      <top style="thick">
        <color rgb="FFF79646"/>
      </top>
      <bottom style="thick">
        <color rgb="FFF79646"/>
      </bottom>
      <diagonal/>
    </border>
    <border>
      <left style="thin">
        <color rgb="FFFFFFFF"/>
      </left>
      <right style="thin">
        <color rgb="FFFFFFFF"/>
      </right>
      <top/>
      <bottom style="thin">
        <color rgb="FFFFFFFF"/>
      </bottom>
      <diagonal/>
    </border>
    <border>
      <left/>
      <right style="thin">
        <color rgb="FFFFFFFF"/>
      </right>
      <top/>
      <bottom/>
      <diagonal/>
    </border>
    <border>
      <left style="thin">
        <color rgb="FFFFFFFF"/>
      </left>
      <right/>
      <top style="thin">
        <color rgb="FFFFFFFF"/>
      </top>
      <bottom/>
      <diagonal/>
    </border>
    <border>
      <left style="thin">
        <color rgb="FFFFFFFF"/>
      </left>
      <right/>
      <top/>
      <bottom/>
      <diagonal/>
    </border>
    <border>
      <left/>
      <right/>
      <top style="thin">
        <color rgb="FFFFFFFF"/>
      </top>
      <bottom style="thin">
        <color rgb="FFFFFFFF"/>
      </bottom>
      <diagonal/>
    </border>
    <border>
      <left style="thick">
        <color rgb="FFF79646"/>
      </left>
      <right style="thick">
        <color rgb="FFF79646"/>
      </right>
      <top/>
      <bottom style="thick">
        <color rgb="FFF79646"/>
      </bottom>
      <diagonal/>
    </border>
    <border>
      <left/>
      <right/>
      <top style="thin">
        <color theme="0"/>
      </top>
      <bottom style="thick">
        <color theme="9"/>
      </bottom>
      <diagonal/>
    </border>
    <border>
      <left/>
      <right/>
      <top style="thin">
        <color theme="0"/>
      </top>
      <bottom style="thin">
        <color theme="0"/>
      </bottom>
      <diagonal/>
    </border>
    <border>
      <left/>
      <right style="thin">
        <color theme="0"/>
      </right>
      <top/>
      <bottom/>
      <diagonal/>
    </border>
    <border>
      <left style="thick">
        <color theme="9"/>
      </left>
      <right style="thick">
        <color theme="9"/>
      </right>
      <top/>
      <bottom/>
      <diagonal/>
    </border>
    <border>
      <left style="thin">
        <color theme="0"/>
      </left>
      <right/>
      <top/>
      <bottom style="thin">
        <color theme="0"/>
      </bottom>
      <diagonal/>
    </border>
    <border>
      <left style="thick">
        <color theme="9"/>
      </left>
      <right style="thick">
        <color theme="9"/>
      </right>
      <top style="thin">
        <color theme="0"/>
      </top>
      <bottom style="thick">
        <color theme="9"/>
      </bottom>
      <diagonal/>
    </border>
    <border>
      <left style="thin">
        <color theme="0"/>
      </left>
      <right style="thin">
        <color theme="0"/>
      </right>
      <top/>
      <bottom style="thin">
        <color theme="0"/>
      </bottom>
      <diagonal/>
    </border>
    <border>
      <left style="thin">
        <color theme="0"/>
      </left>
      <right/>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2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165" fontId="4" fillId="3" borderId="1" xfId="0" applyNumberFormat="1" applyFont="1" applyFill="1" applyBorder="1" applyAlignment="1">
      <alignment vertical="center" wrapText="1"/>
    </xf>
    <xf numFmtId="165" fontId="4" fillId="3" borderId="3" xfId="0" applyNumberFormat="1" applyFont="1" applyFill="1" applyBorder="1" applyAlignment="1">
      <alignment vertical="center" wrapText="1"/>
    </xf>
    <xf numFmtId="3" fontId="5" fillId="4" borderId="4" xfId="3" applyNumberFormat="1" applyFont="1" applyFill="1" applyBorder="1" applyAlignment="1">
      <alignment horizontal="left" vertical="center" wrapText="1"/>
    </xf>
    <xf numFmtId="166" fontId="5" fillId="4" borderId="3" xfId="3" applyNumberFormat="1" applyFont="1" applyFill="1" applyBorder="1" applyAlignment="1">
      <alignment horizontal="right" vertical="center"/>
    </xf>
    <xf numFmtId="0" fontId="6" fillId="5" borderId="3" xfId="0" applyFont="1" applyFill="1" applyBorder="1" applyAlignment="1">
      <alignment vertical="center" wrapText="1"/>
    </xf>
    <xf numFmtId="166" fontId="5" fillId="5" borderId="3" xfId="3" applyNumberFormat="1" applyFont="1" applyFill="1" applyBorder="1" applyAlignment="1">
      <alignment horizontal="right" vertical="center"/>
    </xf>
    <xf numFmtId="165" fontId="7" fillId="3" borderId="1" xfId="0" applyNumberFormat="1" applyFont="1" applyFill="1" applyBorder="1" applyAlignment="1">
      <alignment horizontal="right" vertical="center" wrapText="1"/>
    </xf>
    <xf numFmtId="166" fontId="8" fillId="3" borderId="3" xfId="3" applyNumberFormat="1" applyFont="1" applyFill="1" applyBorder="1" applyAlignment="1">
      <alignment horizontal="right" vertical="center"/>
    </xf>
    <xf numFmtId="0" fontId="5" fillId="2" borderId="0" xfId="0" applyFont="1" applyFill="1" applyAlignment="1">
      <alignment horizontal="right" vertical="center"/>
    </xf>
    <xf numFmtId="9" fontId="5" fillId="2" borderId="0" xfId="0" applyNumberFormat="1" applyFont="1" applyFill="1" applyAlignment="1">
      <alignment vertical="center"/>
    </xf>
    <xf numFmtId="0" fontId="3" fillId="2" borderId="0" xfId="0" applyFont="1" applyFill="1"/>
    <xf numFmtId="14" fontId="5" fillId="6" borderId="3" xfId="3" applyNumberFormat="1" applyFont="1" applyFill="1" applyBorder="1" applyAlignment="1" applyProtection="1">
      <alignment horizontal="center" vertical="center"/>
      <protection locked="0"/>
    </xf>
    <xf numFmtId="49" fontId="5" fillId="7" borderId="3" xfId="3" applyNumberFormat="1" applyFont="1" applyFill="1" applyBorder="1" applyAlignment="1" applyProtection="1">
      <alignment horizontal="center" vertical="center"/>
      <protection locked="0"/>
    </xf>
    <xf numFmtId="0" fontId="5" fillId="2" borderId="0" xfId="0" applyFont="1" applyFill="1" applyAlignment="1">
      <alignment vertical="center"/>
    </xf>
    <xf numFmtId="0" fontId="9" fillId="0" borderId="0" xfId="0" applyFont="1" applyAlignment="1">
      <alignment vertical="center"/>
    </xf>
    <xf numFmtId="0" fontId="6" fillId="0" borderId="0" xfId="0" applyFont="1" applyAlignment="1">
      <alignment vertical="center"/>
    </xf>
    <xf numFmtId="0" fontId="3" fillId="9" borderId="0" xfId="0" applyFont="1" applyFill="1" applyAlignment="1">
      <alignment vertical="center"/>
    </xf>
    <xf numFmtId="165" fontId="10" fillId="10" borderId="5" xfId="0" applyNumberFormat="1" applyFont="1" applyFill="1" applyBorder="1" applyAlignment="1">
      <alignment vertical="center" wrapText="1"/>
    </xf>
    <xf numFmtId="166" fontId="5" fillId="11" borderId="7" xfId="3" applyNumberFormat="1" applyFont="1" applyFill="1" applyBorder="1" applyAlignment="1">
      <alignment horizontal="right" vertical="center"/>
    </xf>
    <xf numFmtId="166" fontId="5" fillId="12" borderId="7" xfId="3" applyNumberFormat="1" applyFont="1" applyFill="1" applyBorder="1" applyAlignment="1">
      <alignment horizontal="right" vertical="center"/>
    </xf>
    <xf numFmtId="0" fontId="5" fillId="9" borderId="0" xfId="0" applyFont="1" applyFill="1" applyAlignment="1">
      <alignment vertical="center"/>
    </xf>
    <xf numFmtId="0" fontId="12"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3" fillId="0" borderId="0" xfId="0" applyFont="1"/>
    <xf numFmtId="0" fontId="3" fillId="9" borderId="0" xfId="0" applyFont="1" applyFill="1" applyAlignment="1">
      <alignment horizontal="center" vertical="center"/>
    </xf>
    <xf numFmtId="0" fontId="18" fillId="0" borderId="0" xfId="0" applyFont="1" applyAlignment="1">
      <alignment vertical="center"/>
    </xf>
    <xf numFmtId="165" fontId="19" fillId="10" borderId="7" xfId="0" applyNumberFormat="1" applyFont="1" applyFill="1" applyBorder="1" applyAlignment="1">
      <alignment vertical="center" wrapText="1"/>
    </xf>
    <xf numFmtId="165" fontId="19" fillId="10" borderId="7" xfId="0" applyNumberFormat="1" applyFont="1" applyFill="1" applyBorder="1" applyAlignment="1">
      <alignment horizontal="center" vertical="center" wrapText="1"/>
    </xf>
    <xf numFmtId="3" fontId="18" fillId="16" borderId="7" xfId="3" applyNumberFormat="1" applyFont="1" applyFill="1" applyBorder="1" applyAlignment="1">
      <alignment vertical="center"/>
    </xf>
    <xf numFmtId="3" fontId="15" fillId="16" borderId="7" xfId="3" applyNumberFormat="1" applyFont="1" applyFill="1" applyBorder="1" applyAlignment="1">
      <alignment horizontal="center" vertical="center" wrapText="1"/>
    </xf>
    <xf numFmtId="3" fontId="18" fillId="16" borderId="7" xfId="3" applyNumberFormat="1" applyFont="1" applyFill="1" applyBorder="1" applyAlignment="1">
      <alignment horizontal="left" vertical="center" wrapText="1"/>
    </xf>
    <xf numFmtId="0" fontId="16" fillId="9" borderId="0" xfId="0" applyFont="1" applyFill="1" applyAlignment="1">
      <alignment vertical="center"/>
    </xf>
    <xf numFmtId="0" fontId="20" fillId="0" borderId="0" xfId="0" applyFont="1" applyAlignment="1">
      <alignment vertical="center"/>
    </xf>
    <xf numFmtId="3" fontId="18" fillId="16" borderId="8" xfId="3" applyNumberFormat="1" applyFont="1" applyFill="1" applyBorder="1" applyAlignment="1">
      <alignment vertical="center"/>
    </xf>
    <xf numFmtId="3" fontId="18" fillId="17" borderId="7" xfId="3" applyNumberFormat="1" applyFont="1" applyFill="1" applyBorder="1" applyAlignment="1">
      <alignment vertical="center"/>
    </xf>
    <xf numFmtId="3" fontId="18" fillId="17" borderId="7" xfId="3" applyNumberFormat="1" applyFont="1" applyFill="1" applyBorder="1" applyAlignment="1">
      <alignment horizontal="center" vertical="center"/>
    </xf>
    <xf numFmtId="3" fontId="18" fillId="16" borderId="7" xfId="3" applyNumberFormat="1" applyFont="1" applyFill="1" applyBorder="1" applyAlignment="1">
      <alignment horizontal="center" vertical="center" wrapText="1"/>
    </xf>
    <xf numFmtId="3" fontId="11" fillId="12" borderId="9" xfId="0" applyNumberFormat="1" applyFont="1" applyFill="1" applyBorder="1" applyAlignment="1">
      <alignment horizontal="left" vertical="center" wrapText="1"/>
    </xf>
    <xf numFmtId="0" fontId="11" fillId="12" borderId="10" xfId="0" applyFont="1" applyFill="1" applyBorder="1" applyAlignment="1">
      <alignment horizontal="left" vertical="center" wrapText="1"/>
    </xf>
    <xf numFmtId="166" fontId="5" fillId="14" borderId="6" xfId="3" applyNumberFormat="1" applyFont="1" applyFill="1" applyBorder="1" applyAlignment="1" applyProtection="1">
      <alignment horizontal="right" vertical="center"/>
      <protection locked="0"/>
    </xf>
    <xf numFmtId="0" fontId="11" fillId="12" borderId="7" xfId="0" applyFont="1" applyFill="1" applyBorder="1" applyAlignment="1">
      <alignment horizontal="center" vertical="center" wrapText="1"/>
    </xf>
    <xf numFmtId="167" fontId="11" fillId="12" borderId="7" xfId="1" applyNumberFormat="1" applyFont="1" applyFill="1" applyBorder="1" applyAlignment="1">
      <alignment horizontal="center" vertical="center" wrapText="1"/>
    </xf>
    <xf numFmtId="3" fontId="5" fillId="11" borderId="11" xfId="3" applyNumberFormat="1" applyFont="1" applyFill="1" applyBorder="1" applyAlignment="1">
      <alignment horizontal="left" vertical="center" wrapText="1"/>
    </xf>
    <xf numFmtId="166" fontId="5" fillId="13" borderId="6" xfId="3" applyNumberFormat="1" applyFont="1" applyFill="1" applyBorder="1" applyAlignment="1" applyProtection="1">
      <alignment horizontal="right" vertical="center"/>
      <protection locked="0"/>
    </xf>
    <xf numFmtId="3" fontId="5" fillId="11" borderId="7" xfId="3" applyNumberFormat="1" applyFont="1" applyFill="1" applyBorder="1" applyAlignment="1">
      <alignment horizontal="center" vertical="center" wrapText="1"/>
    </xf>
    <xf numFmtId="167" fontId="5" fillId="11" borderId="7" xfId="1" applyNumberFormat="1" applyFont="1" applyFill="1" applyBorder="1" applyAlignment="1">
      <alignment horizontal="center" vertical="center" wrapText="1"/>
    </xf>
    <xf numFmtId="0" fontId="11" fillId="12" borderId="11" xfId="0" applyFont="1" applyFill="1" applyBorder="1" applyAlignment="1">
      <alignment horizontal="left" vertical="center" wrapText="1"/>
    </xf>
    <xf numFmtId="0" fontId="11" fillId="12" borderId="12" xfId="0" applyFont="1" applyFill="1" applyBorder="1" applyAlignment="1">
      <alignment horizontal="left" vertical="center" wrapText="1"/>
    </xf>
    <xf numFmtId="3" fontId="5" fillId="11" borderId="13" xfId="3" applyNumberFormat="1" applyFont="1" applyFill="1" applyBorder="1" applyAlignment="1">
      <alignment horizontal="left" vertical="center" wrapText="1"/>
    </xf>
    <xf numFmtId="3" fontId="18" fillId="17" borderId="14" xfId="3" applyNumberFormat="1" applyFont="1" applyFill="1" applyBorder="1" applyAlignment="1">
      <alignment horizontal="center" vertical="center"/>
    </xf>
    <xf numFmtId="166" fontId="5" fillId="13" borderId="7" xfId="3" applyNumberFormat="1" applyFont="1" applyFill="1" applyBorder="1" applyAlignment="1" applyProtection="1">
      <alignment horizontal="right" vertical="center"/>
      <protection locked="0"/>
    </xf>
    <xf numFmtId="3" fontId="18" fillId="16" borderId="15" xfId="3" applyNumberFormat="1" applyFont="1" applyFill="1" applyBorder="1" applyAlignment="1">
      <alignment vertical="center"/>
    </xf>
    <xf numFmtId="3" fontId="18" fillId="16" borderId="7" xfId="3" applyNumberFormat="1" applyFont="1" applyFill="1" applyBorder="1" applyAlignment="1">
      <alignment horizontal="center" vertical="center"/>
    </xf>
    <xf numFmtId="0" fontId="11" fillId="12" borderId="16" xfId="0" applyFont="1" applyFill="1" applyBorder="1" applyAlignment="1">
      <alignment horizontal="left" vertical="center" wrapText="1"/>
    </xf>
    <xf numFmtId="167" fontId="5" fillId="12" borderId="7" xfId="1" applyNumberFormat="1" applyFont="1" applyFill="1" applyBorder="1" applyAlignment="1">
      <alignment horizontal="center" vertical="center" wrapText="1"/>
    </xf>
    <xf numFmtId="3" fontId="11" fillId="11" borderId="9" xfId="0" applyNumberFormat="1" applyFont="1" applyFill="1" applyBorder="1" applyAlignment="1">
      <alignment horizontal="left" vertical="center" wrapText="1"/>
    </xf>
    <xf numFmtId="164" fontId="5" fillId="11" borderId="13" xfId="1" applyFont="1" applyFill="1" applyBorder="1" applyAlignment="1">
      <alignment horizontal="left" vertical="center" wrapText="1"/>
    </xf>
    <xf numFmtId="0" fontId="3" fillId="15" borderId="0" xfId="0" applyFont="1" applyFill="1" applyAlignment="1">
      <alignment vertical="center"/>
    </xf>
    <xf numFmtId="3" fontId="5" fillId="12" borderId="7" xfId="3" applyNumberFormat="1" applyFont="1" applyFill="1" applyBorder="1" applyAlignment="1">
      <alignment horizontal="center" vertical="center" wrapText="1"/>
    </xf>
    <xf numFmtId="167" fontId="5" fillId="12" borderId="6" xfId="1" applyNumberFormat="1" applyFont="1" applyFill="1" applyBorder="1" applyAlignment="1">
      <alignment horizontal="center" vertical="center" wrapText="1"/>
    </xf>
    <xf numFmtId="0" fontId="16" fillId="9" borderId="0" xfId="0" applyFont="1" applyFill="1" applyAlignment="1">
      <alignment horizontal="left" vertical="center"/>
    </xf>
    <xf numFmtId="0" fontId="18" fillId="0" borderId="0" xfId="0" applyFont="1" applyAlignment="1">
      <alignment vertical="center" wrapText="1"/>
    </xf>
    <xf numFmtId="3" fontId="5" fillId="11" borderId="17" xfId="3" applyNumberFormat="1" applyFont="1" applyFill="1" applyBorder="1" applyAlignment="1">
      <alignment horizontal="left" vertical="center" wrapText="1"/>
    </xf>
    <xf numFmtId="165" fontId="10" fillId="10" borderId="18" xfId="0" applyNumberFormat="1" applyFont="1" applyFill="1" applyBorder="1" applyAlignment="1">
      <alignment horizontal="left" vertical="center" wrapText="1"/>
    </xf>
    <xf numFmtId="166" fontId="10" fillId="10" borderId="7" xfId="0" applyNumberFormat="1" applyFont="1" applyFill="1" applyBorder="1" applyAlignment="1">
      <alignment horizontal="center" vertical="center" wrapText="1"/>
    </xf>
    <xf numFmtId="0" fontId="11" fillId="12" borderId="19" xfId="0" applyFont="1" applyFill="1" applyBorder="1" applyAlignment="1">
      <alignment horizontal="left" vertical="center" wrapText="1"/>
    </xf>
    <xf numFmtId="0" fontId="5" fillId="14" borderId="7" xfId="3" applyFont="1" applyFill="1" applyBorder="1" applyAlignment="1" applyProtection="1">
      <alignment horizontal="left" vertical="center"/>
      <protection locked="0"/>
    </xf>
    <xf numFmtId="166" fontId="5" fillId="14" borderId="7" xfId="3" applyNumberFormat="1" applyFont="1" applyFill="1" applyBorder="1" applyAlignment="1" applyProtection="1">
      <alignment horizontal="right" vertical="center"/>
      <protection locked="0"/>
    </xf>
    <xf numFmtId="0" fontId="5" fillId="14" borderId="7" xfId="3" applyFont="1" applyFill="1" applyBorder="1" applyAlignment="1" applyProtection="1">
      <alignment horizontal="center" vertical="center"/>
      <protection locked="0"/>
    </xf>
    <xf numFmtId="0" fontId="5" fillId="13" borderId="7" xfId="3" applyFont="1" applyFill="1" applyBorder="1" applyAlignment="1" applyProtection="1">
      <alignment horizontal="left" vertical="center"/>
      <protection locked="0"/>
    </xf>
    <xf numFmtId="0" fontId="5" fillId="13" borderId="7" xfId="3" applyFont="1" applyFill="1" applyBorder="1" applyAlignment="1" applyProtection="1">
      <alignment horizontal="center" vertical="center"/>
      <protection locked="0"/>
    </xf>
    <xf numFmtId="3" fontId="5" fillId="12" borderId="0" xfId="3" applyNumberFormat="1" applyFont="1" applyFill="1" applyAlignment="1">
      <alignment horizontal="left" vertical="center" wrapText="1"/>
    </xf>
    <xf numFmtId="0" fontId="11" fillId="12" borderId="7" xfId="0" applyFont="1" applyFill="1" applyBorder="1" applyAlignment="1">
      <alignment horizontal="left" vertical="center" wrapText="1"/>
    </xf>
    <xf numFmtId="169" fontId="11" fillId="12" borderId="20" xfId="1" applyNumberFormat="1" applyFont="1" applyFill="1" applyBorder="1" applyAlignment="1">
      <alignment horizontal="center" vertical="center"/>
    </xf>
    <xf numFmtId="9" fontId="5" fillId="13" borderId="7" xfId="2" applyFont="1" applyFill="1" applyBorder="1" applyAlignment="1" applyProtection="1">
      <alignment horizontal="center" vertical="center"/>
      <protection locked="0"/>
    </xf>
    <xf numFmtId="0" fontId="17" fillId="9" borderId="0" xfId="0" applyFont="1" applyFill="1" applyAlignment="1">
      <alignment vertical="center" wrapText="1"/>
    </xf>
    <xf numFmtId="0" fontId="17" fillId="9" borderId="0" xfId="0" applyFont="1" applyFill="1" applyAlignment="1">
      <alignment vertical="center"/>
    </xf>
    <xf numFmtId="0" fontId="17" fillId="9" borderId="0" xfId="0" applyFont="1" applyFill="1" applyAlignment="1">
      <alignment horizontal="center" vertical="center"/>
    </xf>
    <xf numFmtId="0" fontId="3" fillId="9" borderId="0" xfId="0" applyFont="1" applyFill="1" applyAlignment="1">
      <alignment vertical="center" wrapText="1"/>
    </xf>
    <xf numFmtId="166" fontId="3" fillId="15" borderId="0" xfId="3" applyNumberFormat="1" applyFont="1" applyFill="1" applyAlignment="1">
      <alignment horizontal="left" vertical="center" wrapText="1"/>
    </xf>
    <xf numFmtId="166" fontId="3" fillId="15" borderId="0" xfId="3" applyNumberFormat="1" applyFont="1" applyFill="1" applyAlignment="1">
      <alignment horizontal="center" vertical="center" wrapText="1"/>
    </xf>
    <xf numFmtId="165" fontId="19" fillId="10" borderId="0" xfId="0" applyNumberFormat="1" applyFont="1" applyFill="1" applyAlignment="1">
      <alignment horizontal="left" vertical="center" wrapText="1"/>
    </xf>
    <xf numFmtId="170" fontId="18" fillId="0" borderId="0" xfId="0" applyNumberFormat="1" applyFont="1" applyAlignment="1">
      <alignment vertical="center"/>
    </xf>
    <xf numFmtId="0" fontId="18" fillId="0" borderId="0" xfId="0" applyFont="1" applyAlignment="1">
      <alignment horizontal="center" vertical="center"/>
    </xf>
    <xf numFmtId="0" fontId="21" fillId="0" borderId="0" xfId="0" applyFont="1" applyAlignment="1">
      <alignment vertical="center"/>
    </xf>
    <xf numFmtId="0" fontId="3" fillId="0" borderId="0" xfId="0" applyFont="1" applyAlignment="1">
      <alignment vertical="center"/>
    </xf>
    <xf numFmtId="0" fontId="17" fillId="0" borderId="0" xfId="0" applyFont="1" applyAlignment="1">
      <alignment vertical="center"/>
    </xf>
    <xf numFmtId="10" fontId="5" fillId="14" borderId="7" xfId="2" applyNumberFormat="1" applyFont="1" applyFill="1" applyBorder="1" applyAlignment="1" applyProtection="1">
      <alignment horizontal="right" vertical="center"/>
      <protection locked="0"/>
    </xf>
    <xf numFmtId="16" fontId="11" fillId="0" borderId="0" xfId="0" applyNumberFormat="1" applyFont="1" applyAlignment="1">
      <alignment vertical="center"/>
    </xf>
    <xf numFmtId="3" fontId="5" fillId="11" borderId="8" xfId="3" applyNumberFormat="1" applyFont="1" applyFill="1" applyBorder="1" applyAlignment="1">
      <alignment horizontal="left" vertical="center" wrapText="1"/>
    </xf>
    <xf numFmtId="3" fontId="18" fillId="16" borderId="7" xfId="3" applyNumberFormat="1" applyFont="1" applyFill="1" applyBorder="1" applyAlignment="1">
      <alignment vertical="center" wrapText="1"/>
    </xf>
    <xf numFmtId="0" fontId="11" fillId="11" borderId="7" xfId="0" applyFont="1" applyFill="1" applyBorder="1" applyAlignment="1">
      <alignment horizontal="left" vertical="center" wrapText="1"/>
    </xf>
    <xf numFmtId="0" fontId="11" fillId="11" borderId="7" xfId="0" applyFont="1" applyFill="1" applyBorder="1" applyAlignment="1">
      <alignment vertical="center"/>
    </xf>
    <xf numFmtId="164" fontId="5" fillId="11" borderId="19" xfId="1" applyFont="1" applyFill="1" applyBorder="1" applyAlignment="1">
      <alignment horizontal="left" vertical="center" wrapText="1"/>
    </xf>
    <xf numFmtId="0" fontId="11" fillId="12" borderId="7" xfId="0" applyFont="1" applyFill="1" applyBorder="1" applyAlignment="1">
      <alignment vertical="center"/>
    </xf>
    <xf numFmtId="164" fontId="5" fillId="12" borderId="19" xfId="1" applyFont="1" applyFill="1" applyBorder="1" applyAlignment="1">
      <alignment horizontal="left" vertical="center" wrapText="1"/>
    </xf>
    <xf numFmtId="167" fontId="5" fillId="12" borderId="19" xfId="1" applyNumberFormat="1" applyFont="1" applyFill="1" applyBorder="1" applyAlignment="1">
      <alignment horizontal="center" vertical="center" wrapText="1"/>
    </xf>
    <xf numFmtId="167" fontId="5" fillId="11" borderId="19" xfId="1" applyNumberFormat="1" applyFont="1" applyFill="1" applyBorder="1" applyAlignment="1">
      <alignment horizontal="center" vertical="center" wrapText="1"/>
    </xf>
    <xf numFmtId="3" fontId="5" fillId="12" borderId="7" xfId="3" applyNumberFormat="1" applyFont="1" applyFill="1" applyBorder="1" applyAlignment="1">
      <alignment vertical="center" wrapText="1"/>
    </xf>
    <xf numFmtId="0" fontId="5" fillId="9" borderId="0" xfId="0" applyFont="1" applyFill="1" applyAlignment="1">
      <alignment vertical="center" wrapText="1"/>
    </xf>
    <xf numFmtId="0" fontId="11" fillId="11" borderId="7" xfId="0" applyFont="1" applyFill="1" applyBorder="1" applyAlignment="1">
      <alignment horizontal="center" vertical="center"/>
    </xf>
    <xf numFmtId="0" fontId="11" fillId="12" borderId="7" xfId="0" applyFont="1" applyFill="1" applyBorder="1" applyAlignment="1">
      <alignment horizontal="center" vertical="center"/>
    </xf>
    <xf numFmtId="0" fontId="5" fillId="9" borderId="0" xfId="0" applyFont="1" applyFill="1" applyAlignment="1">
      <alignment horizontal="center" vertical="center" wrapText="1"/>
    </xf>
    <xf numFmtId="166" fontId="5" fillId="15" borderId="0" xfId="3" applyNumberFormat="1" applyFont="1" applyFill="1" applyAlignment="1">
      <alignment horizontal="center" vertical="center" wrapText="1"/>
    </xf>
    <xf numFmtId="0" fontId="11" fillId="0" borderId="0" xfId="0" applyFont="1" applyAlignment="1">
      <alignment horizontal="center" vertical="center"/>
    </xf>
    <xf numFmtId="0" fontId="0" fillId="0" borderId="0" xfId="0" applyAlignment="1">
      <alignment horizontal="center"/>
    </xf>
    <xf numFmtId="3" fontId="5" fillId="11" borderId="23"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5"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6" fontId="5" fillId="15" borderId="0" xfId="3" applyNumberFormat="1" applyFont="1" applyFill="1" applyAlignment="1">
      <alignment horizontal="left" vertical="center" wrapText="1"/>
    </xf>
    <xf numFmtId="165" fontId="10" fillId="10" borderId="5" xfId="0" applyNumberFormat="1" applyFont="1" applyFill="1" applyBorder="1" applyAlignment="1">
      <alignment horizontal="center" vertical="center" wrapText="1"/>
    </xf>
    <xf numFmtId="3" fontId="5" fillId="11" borderId="7" xfId="3" applyNumberFormat="1" applyFont="1" applyFill="1" applyBorder="1" applyAlignment="1">
      <alignment horizontal="left" vertical="center" wrapText="1"/>
    </xf>
    <xf numFmtId="3" fontId="5" fillId="11" borderId="5" xfId="3" applyNumberFormat="1" applyFont="1" applyFill="1" applyBorder="1" applyAlignment="1">
      <alignment horizontal="left" vertical="center" wrapText="1"/>
    </xf>
    <xf numFmtId="3" fontId="5" fillId="11" borderId="22" xfId="3" applyNumberFormat="1" applyFont="1" applyFill="1" applyBorder="1" applyAlignment="1">
      <alignment horizontal="left" vertical="center" wrapText="1"/>
    </xf>
    <xf numFmtId="3" fontId="5" fillId="11" borderId="6" xfId="3" applyNumberFormat="1" applyFont="1" applyFill="1" applyBorder="1" applyAlignment="1">
      <alignment horizontal="left" vertical="center" wrapText="1"/>
    </xf>
    <xf numFmtId="0" fontId="3" fillId="2" borderId="0" xfId="0" applyFont="1" applyFill="1" applyAlignment="1">
      <alignment horizontal="center" vertical="center"/>
    </xf>
    <xf numFmtId="165" fontId="14" fillId="3" borderId="3" xfId="0" applyNumberFormat="1" applyFont="1" applyFill="1" applyBorder="1" applyAlignment="1">
      <alignment vertical="center" wrapText="1"/>
    </xf>
    <xf numFmtId="165" fontId="14" fillId="3" borderId="3" xfId="0" applyNumberFormat="1" applyFont="1" applyFill="1" applyBorder="1" applyAlignment="1">
      <alignment horizontal="center" vertical="center" wrapText="1"/>
    </xf>
    <xf numFmtId="3" fontId="22" fillId="18" borderId="3" xfId="3" applyNumberFormat="1" applyFont="1" applyFill="1" applyBorder="1" applyAlignment="1">
      <alignment vertical="center"/>
    </xf>
    <xf numFmtId="3" fontId="22" fillId="18" borderId="3" xfId="3" applyNumberFormat="1" applyFont="1" applyFill="1" applyBorder="1" applyAlignment="1">
      <alignment horizontal="center" vertical="center" wrapText="1"/>
    </xf>
    <xf numFmtId="3" fontId="22" fillId="18" borderId="3" xfId="3" applyNumberFormat="1" applyFont="1" applyFill="1" applyBorder="1" applyAlignment="1">
      <alignment horizontal="left" vertical="center" wrapText="1"/>
    </xf>
    <xf numFmtId="3" fontId="22" fillId="18" borderId="24" xfId="3" applyNumberFormat="1" applyFont="1" applyFill="1" applyBorder="1" applyAlignment="1">
      <alignment vertical="center"/>
    </xf>
    <xf numFmtId="3" fontId="22" fillId="19" borderId="25" xfId="3" applyNumberFormat="1" applyFont="1" applyFill="1" applyBorder="1" applyAlignment="1">
      <alignment vertical="center"/>
    </xf>
    <xf numFmtId="3" fontId="22" fillId="19" borderId="25" xfId="3" applyNumberFormat="1" applyFont="1" applyFill="1" applyBorder="1" applyAlignment="1">
      <alignment horizontal="center" vertical="center"/>
    </xf>
    <xf numFmtId="3" fontId="22" fillId="18" borderId="26" xfId="3" applyNumberFormat="1" applyFont="1" applyFill="1" applyBorder="1" applyAlignment="1">
      <alignment horizontal="left" vertical="center" wrapText="1"/>
    </xf>
    <xf numFmtId="3" fontId="5" fillId="4" borderId="1" xfId="3" applyNumberFormat="1" applyFont="1" applyFill="1" applyBorder="1" applyAlignment="1">
      <alignment horizontal="left" vertical="center" wrapText="1"/>
    </xf>
    <xf numFmtId="3" fontId="5" fillId="4" borderId="27" xfId="3" applyNumberFormat="1" applyFont="1" applyFill="1" applyBorder="1" applyAlignment="1">
      <alignment horizontal="left" vertical="center" wrapText="1"/>
    </xf>
    <xf numFmtId="167" fontId="5" fillId="4" borderId="26" xfId="1" applyNumberFormat="1" applyFont="1" applyFill="1" applyBorder="1" applyAlignment="1">
      <alignment horizontal="center" vertical="center" wrapText="1"/>
    </xf>
    <xf numFmtId="3" fontId="6" fillId="5" borderId="28" xfId="0" applyNumberFormat="1" applyFont="1" applyFill="1" applyBorder="1" applyAlignment="1">
      <alignment horizontal="left" vertical="center" wrapText="1"/>
    </xf>
    <xf numFmtId="0" fontId="6" fillId="5" borderId="29" xfId="0" applyFont="1" applyFill="1" applyBorder="1" applyAlignment="1">
      <alignment horizontal="left" vertical="center" wrapText="1"/>
    </xf>
    <xf numFmtId="167" fontId="6" fillId="5" borderId="3" xfId="1" applyNumberFormat="1" applyFont="1" applyFill="1" applyBorder="1" applyAlignment="1">
      <alignment horizontal="center" vertical="center" wrapText="1"/>
    </xf>
    <xf numFmtId="3" fontId="22" fillId="18" borderId="3" xfId="3" applyNumberFormat="1" applyFont="1" applyFill="1" applyBorder="1" applyAlignment="1">
      <alignment horizontal="left" vertical="center"/>
    </xf>
    <xf numFmtId="3" fontId="5" fillId="4" borderId="3" xfId="3" applyNumberFormat="1" applyFont="1" applyFill="1" applyBorder="1" applyAlignment="1">
      <alignment horizontal="left" vertical="center" wrapText="1"/>
    </xf>
    <xf numFmtId="0" fontId="5" fillId="7" borderId="3" xfId="3" applyFont="1" applyFill="1" applyBorder="1" applyAlignment="1" applyProtection="1">
      <alignment horizontal="left" vertical="center"/>
      <protection locked="0"/>
    </xf>
    <xf numFmtId="166" fontId="5" fillId="7" borderId="3" xfId="3" applyNumberFormat="1" applyFont="1" applyFill="1" applyBorder="1" applyAlignment="1" applyProtection="1">
      <alignment horizontal="right" vertical="center"/>
      <protection locked="0"/>
    </xf>
    <xf numFmtId="0" fontId="5" fillId="7" borderId="3" xfId="3" applyFont="1" applyFill="1" applyBorder="1" applyAlignment="1" applyProtection="1">
      <alignment horizontal="center" vertical="center"/>
      <protection locked="0"/>
    </xf>
    <xf numFmtId="3" fontId="6" fillId="5" borderId="30" xfId="0" applyNumberFormat="1" applyFont="1" applyFill="1" applyBorder="1" applyAlignment="1">
      <alignment horizontal="left" vertical="center" wrapText="1"/>
    </xf>
    <xf numFmtId="0" fontId="5" fillId="6" borderId="3" xfId="3" applyFont="1" applyFill="1" applyBorder="1" applyAlignment="1" applyProtection="1">
      <alignment horizontal="left" vertical="center"/>
      <protection locked="0"/>
    </xf>
    <xf numFmtId="166" fontId="5" fillId="6" borderId="3" xfId="3" applyNumberFormat="1" applyFont="1" applyFill="1" applyBorder="1" applyAlignment="1" applyProtection="1">
      <alignment horizontal="right" vertical="center"/>
      <protection locked="0"/>
    </xf>
    <xf numFmtId="0" fontId="5" fillId="6" borderId="3" xfId="3" applyFont="1" applyFill="1" applyBorder="1" applyAlignment="1" applyProtection="1">
      <alignment horizontal="center" vertical="center"/>
      <protection locked="0"/>
    </xf>
    <xf numFmtId="164" fontId="5" fillId="5" borderId="26" xfId="1" applyFont="1" applyFill="1" applyBorder="1" applyAlignment="1">
      <alignment horizontal="left" vertical="center" wrapText="1"/>
    </xf>
    <xf numFmtId="164" fontId="5" fillId="5" borderId="26" xfId="1" applyFont="1" applyFill="1" applyBorder="1" applyAlignment="1">
      <alignment horizontal="center" vertical="center" wrapText="1"/>
    </xf>
    <xf numFmtId="164" fontId="5" fillId="4" borderId="26" xfId="1" applyFont="1" applyFill="1" applyBorder="1" applyAlignment="1">
      <alignment horizontal="left" vertical="center" wrapText="1"/>
    </xf>
    <xf numFmtId="164" fontId="5" fillId="4" borderId="26" xfId="1" applyFont="1" applyFill="1" applyBorder="1" applyAlignment="1">
      <alignment horizontal="center" vertical="center" wrapText="1"/>
    </xf>
    <xf numFmtId="165" fontId="4" fillId="3" borderId="3" xfId="0" applyNumberFormat="1" applyFont="1" applyFill="1" applyBorder="1" applyAlignment="1">
      <alignment horizontal="left" vertical="center" wrapText="1"/>
    </xf>
    <xf numFmtId="166" fontId="4" fillId="3" borderId="3" xfId="0" applyNumberFormat="1" applyFont="1" applyFill="1" applyBorder="1" applyAlignment="1">
      <alignment horizontal="center" vertical="center" wrapText="1"/>
    </xf>
    <xf numFmtId="0" fontId="23" fillId="0" borderId="0" xfId="0" applyFont="1" applyAlignment="1">
      <alignment vertical="center"/>
    </xf>
    <xf numFmtId="3" fontId="5" fillId="5" borderId="26" xfId="3" applyNumberFormat="1" applyFont="1" applyFill="1" applyBorder="1" applyAlignment="1">
      <alignment horizontal="left" vertical="center" wrapText="1"/>
    </xf>
    <xf numFmtId="3" fontId="5" fillId="5" borderId="26" xfId="3" applyNumberFormat="1" applyFont="1" applyFill="1" applyBorder="1" applyAlignment="1">
      <alignment horizontal="center" vertical="center" wrapText="1"/>
    </xf>
    <xf numFmtId="167" fontId="5" fillId="5" borderId="26" xfId="1" applyNumberFormat="1" applyFont="1" applyFill="1" applyBorder="1" applyAlignment="1">
      <alignment horizontal="center" vertical="center" wrapText="1"/>
    </xf>
    <xf numFmtId="168" fontId="5" fillId="6" borderId="3" xfId="2" applyNumberFormat="1" applyFont="1" applyFill="1" applyBorder="1" applyAlignment="1" applyProtection="1">
      <alignment horizontal="right" vertical="center"/>
      <protection locked="0"/>
    </xf>
    <xf numFmtId="169" fontId="6" fillId="4" borderId="28" xfId="1" applyNumberFormat="1" applyFont="1" applyFill="1" applyBorder="1" applyAlignment="1">
      <alignment horizontal="center" vertical="center"/>
    </xf>
    <xf numFmtId="167" fontId="5" fillId="4" borderId="3" xfId="1" applyNumberFormat="1" applyFont="1" applyFill="1" applyBorder="1" applyAlignment="1">
      <alignment horizontal="center" vertical="center" wrapText="1"/>
    </xf>
    <xf numFmtId="0" fontId="3" fillId="2" borderId="0" xfId="0" applyFont="1" applyFill="1" applyAlignment="1">
      <alignment vertical="center" wrapText="1"/>
    </xf>
    <xf numFmtId="0" fontId="17" fillId="2" borderId="0" xfId="0" applyFont="1" applyFill="1" applyAlignment="1">
      <alignment vertical="center" wrapText="1"/>
    </xf>
    <xf numFmtId="0" fontId="17" fillId="2" borderId="0" xfId="0" applyFont="1" applyFill="1" applyAlignment="1">
      <alignment vertical="center"/>
    </xf>
    <xf numFmtId="0" fontId="17" fillId="2" borderId="0" xfId="0" applyFont="1" applyFill="1" applyAlignment="1">
      <alignment horizontal="center" vertical="center"/>
    </xf>
    <xf numFmtId="0" fontId="22" fillId="0" borderId="0" xfId="0" applyFont="1" applyAlignment="1">
      <alignment vertical="center"/>
    </xf>
    <xf numFmtId="166" fontId="3" fillId="8" borderId="0" xfId="3" applyNumberFormat="1" applyFont="1" applyFill="1" applyAlignment="1">
      <alignment horizontal="left" vertical="center" wrapText="1"/>
    </xf>
    <xf numFmtId="166" fontId="3" fillId="8" borderId="0" xfId="3" applyNumberFormat="1" applyFont="1" applyFill="1" applyAlignment="1">
      <alignment horizontal="center" vertical="center" wrapText="1"/>
    </xf>
    <xf numFmtId="165" fontId="14" fillId="3" borderId="31" xfId="0" applyNumberFormat="1" applyFont="1" applyFill="1" applyBorder="1" applyAlignment="1">
      <alignment horizontal="left" vertical="center" wrapText="1"/>
    </xf>
    <xf numFmtId="165" fontId="14" fillId="3" borderId="0" xfId="0" applyNumberFormat="1" applyFont="1" applyFill="1" applyAlignment="1">
      <alignment horizontal="left" vertical="center" wrapText="1"/>
    </xf>
    <xf numFmtId="9" fontId="5" fillId="7" borderId="3" xfId="2" applyFont="1" applyFill="1" applyBorder="1" applyAlignment="1" applyProtection="1">
      <alignment horizontal="center" vertical="center"/>
      <protection locked="0"/>
    </xf>
    <xf numFmtId="164" fontId="5" fillId="11" borderId="7" xfId="1" applyFont="1" applyFill="1" applyBorder="1" applyAlignment="1">
      <alignment horizontal="center" vertical="center" wrapText="1"/>
    </xf>
    <xf numFmtId="3" fontId="11" fillId="12" borderId="19" xfId="0" applyNumberFormat="1" applyFont="1" applyFill="1" applyBorder="1" applyAlignment="1">
      <alignment horizontal="left" vertical="center" wrapText="1"/>
    </xf>
    <xf numFmtId="3" fontId="11" fillId="11" borderId="7" xfId="0" applyNumberFormat="1" applyFont="1" applyFill="1" applyBorder="1" applyAlignment="1">
      <alignment vertical="center"/>
    </xf>
    <xf numFmtId="0" fontId="11" fillId="12" borderId="13" xfId="0" applyFont="1" applyFill="1" applyBorder="1" applyAlignment="1">
      <alignment horizontal="left" vertical="center" wrapText="1"/>
    </xf>
    <xf numFmtId="3" fontId="5" fillId="11" borderId="19" xfId="3" applyNumberFormat="1" applyFont="1" applyFill="1" applyBorder="1" applyAlignment="1">
      <alignment horizontal="left" vertical="center" wrapText="1"/>
    </xf>
    <xf numFmtId="164" fontId="5" fillId="11" borderId="6" xfId="1" applyFont="1" applyFill="1" applyBorder="1" applyAlignment="1">
      <alignment horizontal="left" vertical="center" wrapText="1"/>
    </xf>
    <xf numFmtId="9" fontId="5" fillId="4" borderId="3" xfId="2" applyFont="1" applyFill="1" applyBorder="1" applyAlignment="1" applyProtection="1">
      <alignment horizontal="left" vertical="center" indent="1"/>
      <protection locked="0"/>
    </xf>
    <xf numFmtId="9" fontId="5" fillId="5" borderId="3" xfId="2" applyFont="1" applyFill="1" applyBorder="1" applyAlignment="1" applyProtection="1">
      <alignment horizontal="left" vertical="center" indent="1"/>
      <protection locked="0"/>
    </xf>
    <xf numFmtId="171" fontId="5" fillId="7" borderId="3" xfId="1" applyNumberFormat="1" applyFont="1" applyFill="1" applyBorder="1" applyAlignment="1" applyProtection="1">
      <alignment horizontal="right" vertical="center"/>
      <protection locked="0"/>
    </xf>
    <xf numFmtId="171" fontId="5" fillId="6" borderId="3" xfId="1" applyNumberFormat="1" applyFont="1" applyFill="1" applyBorder="1" applyAlignment="1" applyProtection="1">
      <alignment horizontal="right" vertical="center"/>
      <protection locked="0"/>
    </xf>
    <xf numFmtId="172" fontId="5" fillId="14" borderId="7" xfId="2" applyNumberFormat="1" applyFont="1" applyFill="1" applyBorder="1" applyAlignment="1" applyProtection="1">
      <alignment horizontal="right" vertical="center"/>
      <protection locked="0"/>
    </xf>
    <xf numFmtId="165" fontId="19" fillId="10" borderId="21" xfId="0" applyNumberFormat="1" applyFont="1" applyFill="1" applyBorder="1" applyAlignment="1">
      <alignment horizontal="center" vertical="center" wrapText="1"/>
    </xf>
    <xf numFmtId="3" fontId="15" fillId="16" borderId="5" xfId="3" applyNumberFormat="1" applyFont="1" applyFill="1" applyBorder="1" applyAlignment="1">
      <alignment vertical="center"/>
    </xf>
    <xf numFmtId="3" fontId="15" fillId="16" borderId="8" xfId="3" applyNumberFormat="1" applyFont="1" applyFill="1" applyBorder="1" applyAlignment="1">
      <alignment vertical="center"/>
    </xf>
    <xf numFmtId="3" fontId="15" fillId="17" borderId="7" xfId="3" applyNumberFormat="1" applyFont="1" applyFill="1" applyBorder="1" applyAlignment="1">
      <alignment horizontal="center" vertical="center"/>
    </xf>
    <xf numFmtId="3" fontId="5" fillId="11" borderId="7" xfId="3" applyNumberFormat="1" applyFont="1" applyFill="1" applyBorder="1" applyAlignment="1">
      <alignment horizontal="left" vertical="center" wrapText="1"/>
    </xf>
    <xf numFmtId="0" fontId="15" fillId="0" borderId="0" xfId="0" applyFont="1" applyAlignment="1">
      <alignment vertical="center"/>
    </xf>
    <xf numFmtId="3" fontId="15" fillId="16" borderId="7" xfId="3" applyNumberFormat="1" applyFont="1" applyFill="1" applyBorder="1" applyAlignment="1">
      <alignment horizontal="left" vertical="center"/>
    </xf>
    <xf numFmtId="3" fontId="11" fillId="12" borderId="7" xfId="0" applyNumberFormat="1" applyFont="1" applyFill="1" applyBorder="1" applyAlignment="1">
      <alignment horizontal="center" vertical="center"/>
    </xf>
    <xf numFmtId="3" fontId="5" fillId="12" borderId="7" xfId="3" applyNumberFormat="1" applyFont="1" applyFill="1" applyBorder="1" applyAlignment="1">
      <alignment horizontal="left" vertical="center" wrapText="1"/>
    </xf>
    <xf numFmtId="173" fontId="5" fillId="14" borderId="7" xfId="3" applyNumberFormat="1" applyFont="1" applyFill="1" applyBorder="1" applyAlignment="1" applyProtection="1">
      <alignment horizontal="right" vertical="center"/>
      <protection locked="0"/>
    </xf>
    <xf numFmtId="173" fontId="5" fillId="13" borderId="7" xfId="3" applyNumberFormat="1" applyFont="1" applyFill="1" applyBorder="1" applyAlignment="1" applyProtection="1">
      <alignment horizontal="right" vertical="center"/>
      <protection locked="0"/>
    </xf>
    <xf numFmtId="167" fontId="5" fillId="12" borderId="19" xfId="1" applyNumberFormat="1" applyFont="1" applyFill="1" applyBorder="1" applyAlignment="1" applyProtection="1">
      <alignment horizontal="center" vertical="center" wrapText="1"/>
      <protection locked="0"/>
    </xf>
    <xf numFmtId="165" fontId="4" fillId="3" borderId="1" xfId="0" applyNumberFormat="1" applyFont="1" applyFill="1" applyBorder="1" applyAlignment="1">
      <alignment horizontal="center" vertical="center" wrapText="1"/>
    </xf>
    <xf numFmtId="165" fontId="4" fillId="3" borderId="2" xfId="0" applyNumberFormat="1" applyFont="1" applyFill="1" applyBorder="1" applyAlignment="1">
      <alignment horizontal="center" vertical="center" wrapText="1"/>
    </xf>
    <xf numFmtId="166" fontId="5" fillId="8" borderId="0" xfId="3" applyNumberFormat="1" applyFont="1" applyFill="1" applyAlignment="1">
      <alignment vertical="center" wrapText="1"/>
    </xf>
    <xf numFmtId="0" fontId="17" fillId="9" borderId="0" xfId="0" applyFont="1" applyFill="1" applyAlignment="1">
      <alignment horizontal="left" vertical="center" wrapText="1"/>
    </xf>
    <xf numFmtId="166" fontId="17" fillId="15" borderId="0" xfId="3" applyNumberFormat="1" applyFont="1" applyFill="1" applyAlignment="1">
      <alignment horizontal="left" vertical="center" wrapText="1"/>
    </xf>
    <xf numFmtId="165" fontId="10" fillId="10" borderId="7" xfId="0" applyNumberFormat="1" applyFont="1" applyFill="1" applyBorder="1" applyAlignment="1">
      <alignment horizontal="left" vertical="center" wrapText="1"/>
    </xf>
    <xf numFmtId="0" fontId="5" fillId="9" borderId="0" xfId="0" applyFont="1" applyFill="1" applyAlignment="1">
      <alignment horizontal="left" vertical="center" wrapText="1"/>
    </xf>
    <xf numFmtId="166" fontId="5" fillId="15" borderId="0" xfId="3" applyNumberFormat="1" applyFont="1" applyFill="1" applyAlignment="1">
      <alignment horizontal="left" vertical="center" wrapText="1"/>
    </xf>
    <xf numFmtId="165" fontId="10" fillId="10" borderId="5" xfId="0" applyNumberFormat="1" applyFont="1" applyFill="1" applyBorder="1" applyAlignment="1">
      <alignment horizontal="center" vertical="center" wrapText="1"/>
    </xf>
    <xf numFmtId="165" fontId="10" fillId="10" borderId="22" xfId="0" applyNumberFormat="1" applyFont="1" applyFill="1" applyBorder="1" applyAlignment="1">
      <alignment horizontal="center" vertical="center" wrapText="1"/>
    </xf>
    <xf numFmtId="165" fontId="10" fillId="10" borderId="6" xfId="0" applyNumberFormat="1" applyFont="1" applyFill="1" applyBorder="1" applyAlignment="1">
      <alignment horizontal="center" vertical="center" wrapText="1"/>
    </xf>
    <xf numFmtId="3" fontId="18" fillId="16" borderId="5" xfId="3" applyNumberFormat="1" applyFont="1" applyFill="1" applyBorder="1" applyAlignment="1">
      <alignment horizontal="left" vertical="center"/>
    </xf>
    <xf numFmtId="3" fontId="18" fillId="16" borderId="6" xfId="3" applyNumberFormat="1" applyFont="1" applyFill="1" applyBorder="1" applyAlignment="1">
      <alignment horizontal="left" vertical="center"/>
    </xf>
    <xf numFmtId="3" fontId="5" fillId="12" borderId="5" xfId="3" applyNumberFormat="1" applyFont="1" applyFill="1" applyBorder="1" applyAlignment="1">
      <alignment horizontal="left" vertical="center" wrapText="1"/>
    </xf>
    <xf numFmtId="3" fontId="5" fillId="12" borderId="6" xfId="3" applyNumberFormat="1" applyFont="1" applyFill="1" applyBorder="1" applyAlignment="1">
      <alignment horizontal="left" vertical="center" wrapText="1"/>
    </xf>
    <xf numFmtId="3" fontId="5" fillId="11" borderId="7" xfId="3" applyNumberFormat="1" applyFont="1" applyFill="1" applyBorder="1" applyAlignment="1">
      <alignment horizontal="left" vertical="center" wrapText="1"/>
    </xf>
    <xf numFmtId="166" fontId="5" fillId="12" borderId="5" xfId="3" applyNumberFormat="1" applyFont="1" applyFill="1" applyBorder="1" applyAlignment="1">
      <alignment horizontal="left" vertical="center" wrapText="1"/>
    </xf>
    <xf numFmtId="166" fontId="5" fillId="12" borderId="22" xfId="3" applyNumberFormat="1" applyFont="1" applyFill="1" applyBorder="1" applyAlignment="1">
      <alignment horizontal="left" vertical="center" wrapText="1"/>
    </xf>
    <xf numFmtId="166" fontId="5" fillId="12" borderId="6" xfId="3" applyNumberFormat="1" applyFont="1" applyFill="1" applyBorder="1" applyAlignment="1">
      <alignment horizontal="left" vertical="center" wrapText="1"/>
    </xf>
    <xf numFmtId="165" fontId="19" fillId="10" borderId="5" xfId="0" applyNumberFormat="1" applyFont="1" applyFill="1" applyBorder="1" applyAlignment="1">
      <alignment horizontal="left" vertical="center" wrapText="1"/>
    </xf>
    <xf numFmtId="165" fontId="19" fillId="10" borderId="22" xfId="0" applyNumberFormat="1" applyFont="1" applyFill="1" applyBorder="1" applyAlignment="1">
      <alignment horizontal="left" vertical="center" wrapText="1"/>
    </xf>
    <xf numFmtId="165" fontId="19" fillId="10" borderId="6" xfId="0" applyNumberFormat="1" applyFont="1" applyFill="1" applyBorder="1" applyAlignment="1">
      <alignment horizontal="left" vertical="center" wrapText="1"/>
    </xf>
    <xf numFmtId="3" fontId="18" fillId="16" borderId="7" xfId="3" applyNumberFormat="1" applyFont="1" applyFill="1" applyBorder="1" applyAlignment="1">
      <alignment horizontal="left" vertical="center"/>
    </xf>
    <xf numFmtId="3" fontId="5" fillId="12" borderId="7" xfId="3" applyNumberFormat="1" applyFont="1" applyFill="1" applyBorder="1" applyAlignment="1">
      <alignment horizontal="left" vertical="center" wrapText="1"/>
    </xf>
    <xf numFmtId="0" fontId="17" fillId="2" borderId="0" xfId="0" applyFont="1" applyFill="1" applyAlignment="1">
      <alignment horizontal="left" vertical="center" wrapText="1"/>
    </xf>
    <xf numFmtId="166" fontId="17" fillId="8" borderId="0" xfId="3" applyNumberFormat="1" applyFont="1" applyFill="1" applyAlignment="1">
      <alignment horizontal="left" vertical="center" wrapText="1"/>
    </xf>
    <xf numFmtId="165" fontId="10" fillId="10" borderId="5" xfId="0" applyNumberFormat="1" applyFont="1" applyFill="1" applyBorder="1" applyAlignment="1">
      <alignment horizontal="left" vertical="center" wrapText="1"/>
    </xf>
    <xf numFmtId="165" fontId="10" fillId="10" borderId="22" xfId="0" applyNumberFormat="1" applyFont="1" applyFill="1" applyBorder="1" applyAlignment="1">
      <alignment horizontal="left" vertical="center" wrapText="1"/>
    </xf>
    <xf numFmtId="165" fontId="10" fillId="10" borderId="6" xfId="0" applyNumberFormat="1" applyFont="1" applyFill="1" applyBorder="1" applyAlignment="1">
      <alignment horizontal="left" vertical="center" wrapText="1"/>
    </xf>
    <xf numFmtId="165" fontId="11" fillId="11" borderId="5" xfId="0" applyNumberFormat="1" applyFont="1" applyFill="1" applyBorder="1" applyAlignment="1">
      <alignment horizontal="left" vertical="center" wrapText="1"/>
    </xf>
    <xf numFmtId="165" fontId="11" fillId="11" borderId="22" xfId="0" applyNumberFormat="1" applyFont="1" applyFill="1" applyBorder="1" applyAlignment="1">
      <alignment horizontal="left" vertical="center" wrapText="1"/>
    </xf>
    <xf numFmtId="165" fontId="11" fillId="11" borderId="6" xfId="0" applyNumberFormat="1" applyFont="1" applyFill="1" applyBorder="1" applyAlignment="1">
      <alignment horizontal="left" vertical="center" wrapText="1"/>
    </xf>
    <xf numFmtId="165" fontId="14" fillId="3" borderId="3" xfId="0" applyNumberFormat="1" applyFont="1" applyFill="1" applyBorder="1" applyAlignment="1">
      <alignment horizontal="left" vertical="center" wrapText="1"/>
    </xf>
    <xf numFmtId="3" fontId="5" fillId="12" borderId="22" xfId="3" applyNumberFormat="1" applyFont="1" applyFill="1" applyBorder="1" applyAlignment="1">
      <alignment horizontal="left" vertical="center" wrapText="1"/>
    </xf>
  </cellXfs>
  <cellStyles count="4">
    <cellStyle name="Procent" xfId="2" builtinId="5"/>
    <cellStyle name="Standaard" xfId="0" builtinId="0"/>
    <cellStyle name="Standaard 4" xfId="3" xr:uid="{9982D07D-E398-4988-97FC-683F96BC5436}"/>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B6699-E82C-4E9C-AB04-DF66281F1485}">
  <sheetPr>
    <pageSetUpPr fitToPage="1"/>
  </sheetPr>
  <dimension ref="A1:G20"/>
  <sheetViews>
    <sheetView zoomScale="130" zoomScaleNormal="130" workbookViewId="0">
      <selection activeCell="C9" sqref="C9"/>
    </sheetView>
  </sheetViews>
  <sheetFormatPr baseColWidth="10" defaultColWidth="0" defaultRowHeight="34.5" customHeight="1"/>
  <cols>
    <col min="1" max="1" width="3.83203125" style="18" customWidth="1"/>
    <col min="2" max="2" width="41.6640625" style="17" customWidth="1"/>
    <col min="3" max="3" width="23.5" style="17" customWidth="1"/>
    <col min="4" max="4" width="3.83203125" style="18" customWidth="1"/>
    <col min="5" max="16383" width="1.1640625" style="17" customWidth="1"/>
    <col min="16384" max="16384" width="2.6640625" style="17" customWidth="1"/>
  </cols>
  <sheetData>
    <row r="1" spans="1:7" ht="14">
      <c r="A1" s="1" t="s">
        <v>0</v>
      </c>
      <c r="B1" s="2"/>
      <c r="C1" s="2"/>
      <c r="D1" s="2"/>
    </row>
    <row r="2" spans="1:7" ht="14">
      <c r="A2" s="2"/>
      <c r="B2" s="195" t="s">
        <v>133</v>
      </c>
      <c r="C2" s="196"/>
      <c r="D2" s="2"/>
    </row>
    <row r="3" spans="1:7" ht="14">
      <c r="A3" s="2"/>
      <c r="B3" s="2"/>
      <c r="C3" s="2"/>
      <c r="D3" s="2"/>
    </row>
    <row r="4" spans="1:7" ht="14">
      <c r="A4" s="2"/>
      <c r="B4" s="3" t="s">
        <v>1</v>
      </c>
      <c r="C4" s="4" t="s">
        <v>2</v>
      </c>
      <c r="D4" s="2"/>
    </row>
    <row r="5" spans="1:7" ht="14">
      <c r="A5" s="2"/>
      <c r="B5" s="5" t="s">
        <v>3</v>
      </c>
      <c r="C5" s="6">
        <f>PA!F90</f>
        <v>0</v>
      </c>
      <c r="D5" s="2"/>
    </row>
    <row r="6" spans="1:7" ht="14">
      <c r="A6" s="2"/>
      <c r="B6" s="7" t="s">
        <v>4</v>
      </c>
      <c r="C6" s="8">
        <f>'terugkerende kosten'!G31</f>
        <v>0</v>
      </c>
      <c r="D6" s="2"/>
    </row>
    <row r="7" spans="1:7" ht="14">
      <c r="A7" s="2"/>
      <c r="B7" s="5" t="s">
        <v>108</v>
      </c>
      <c r="C7" s="6">
        <f>CCTV!F30</f>
        <v>0</v>
      </c>
      <c r="D7" s="2"/>
    </row>
    <row r="8" spans="1:7" ht="13.5" customHeight="1">
      <c r="A8" s="2"/>
      <c r="B8" s="7" t="s">
        <v>5</v>
      </c>
      <c r="C8" s="8">
        <f>'reserve en diversen'!F39</f>
        <v>0</v>
      </c>
      <c r="D8" s="2"/>
    </row>
    <row r="9" spans="1:7" ht="14">
      <c r="A9" s="2"/>
      <c r="B9" s="9" t="s">
        <v>6</v>
      </c>
      <c r="C9" s="10">
        <f>SUM(C5:C8)</f>
        <v>0</v>
      </c>
      <c r="D9" s="2"/>
      <c r="G9" s="26"/>
    </row>
    <row r="10" spans="1:7" ht="14">
      <c r="A10" s="2"/>
      <c r="B10" s="11"/>
      <c r="C10" s="12"/>
      <c r="D10" s="2"/>
    </row>
    <row r="11" spans="1:7" ht="14">
      <c r="A11" s="2"/>
      <c r="B11" s="195" t="s">
        <v>7</v>
      </c>
      <c r="C11" s="196"/>
      <c r="D11" s="2"/>
    </row>
    <row r="12" spans="1:7" ht="14">
      <c r="A12" s="2"/>
      <c r="B12" s="2"/>
      <c r="C12" s="2"/>
      <c r="D12" s="2"/>
    </row>
    <row r="13" spans="1:7" s="27" customFormat="1" ht="14">
      <c r="A13" s="13"/>
      <c r="B13" s="4" t="s">
        <v>8</v>
      </c>
      <c r="C13" s="4"/>
      <c r="D13" s="2"/>
      <c r="E13" s="17"/>
    </row>
    <row r="14" spans="1:7" s="27" customFormat="1" ht="21" customHeight="1">
      <c r="A14" s="13"/>
      <c r="B14" s="178" t="s">
        <v>9</v>
      </c>
      <c r="C14" s="14"/>
      <c r="D14" s="2"/>
      <c r="E14" s="17"/>
    </row>
    <row r="15" spans="1:7" s="27" customFormat="1" ht="22.5" customHeight="1">
      <c r="A15" s="13"/>
      <c r="B15" s="179" t="s">
        <v>109</v>
      </c>
      <c r="C15" s="15"/>
      <c r="D15" s="2"/>
      <c r="E15" s="17"/>
    </row>
    <row r="16" spans="1:7" ht="14">
      <c r="A16" s="2"/>
      <c r="B16" s="2"/>
      <c r="C16" s="2"/>
      <c r="D16" s="2"/>
    </row>
    <row r="17" spans="1:4" ht="14">
      <c r="A17" s="2"/>
      <c r="B17" s="16" t="s">
        <v>10</v>
      </c>
      <c r="C17" s="2"/>
      <c r="D17" s="2"/>
    </row>
    <row r="18" spans="1:4" ht="28.5" customHeight="1">
      <c r="A18" s="2"/>
      <c r="B18" s="197" t="s">
        <v>146</v>
      </c>
      <c r="C18" s="197"/>
      <c r="D18" s="2"/>
    </row>
    <row r="19" spans="1:4" ht="36" customHeight="1">
      <c r="A19" s="2"/>
      <c r="B19" s="197" t="s">
        <v>11</v>
      </c>
      <c r="C19" s="197"/>
      <c r="D19" s="2"/>
    </row>
    <row r="20" spans="1:4" ht="14" customHeight="1">
      <c r="A20" s="2"/>
      <c r="B20" s="197"/>
      <c r="C20" s="197"/>
      <c r="D20" s="2"/>
    </row>
  </sheetData>
  <sheetProtection sheet="1" objects="1" scenarios="1"/>
  <mergeCells count="5">
    <mergeCell ref="B2:C2"/>
    <mergeCell ref="B11:C11"/>
    <mergeCell ref="B18:C18"/>
    <mergeCell ref="B19:C19"/>
    <mergeCell ref="B20:C20"/>
  </mergeCells>
  <pageMargins left="0.70866141732283472" right="0.70866141732283472" top="0.74803149606299213" bottom="0.74803149606299213" header="0.31496062992125984" footer="0.31496062992125984"/>
  <pageSetup paperSize="9" orientation="portrait" horizontalDpi="360" verticalDpi="360" r:id="rId1"/>
  <headerFooter>
    <oddFooter>&amp;LSpark 2021&amp;RP+R Hoofddorp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F46F6-C431-4236-B51F-04578B1B74CE}">
  <dimension ref="A1:K107"/>
  <sheetViews>
    <sheetView topLeftCell="A55" zoomScale="132" zoomScaleNormal="132" workbookViewId="0">
      <selection activeCell="F90" sqref="F90"/>
    </sheetView>
  </sheetViews>
  <sheetFormatPr baseColWidth="10" defaultColWidth="8.83203125" defaultRowHeight="15"/>
  <cols>
    <col min="1" max="1" width="2.83203125" customWidth="1"/>
    <col min="2" max="2" width="3" customWidth="1"/>
    <col min="3" max="3" width="64.6640625" customWidth="1"/>
    <col min="4" max="4" width="10.6640625" customWidth="1"/>
    <col min="5" max="6" width="9.5" customWidth="1"/>
    <col min="7" max="7" width="2.83203125" customWidth="1"/>
    <col min="8" max="10" width="2.1640625" customWidth="1"/>
  </cols>
  <sheetData>
    <row r="1" spans="1:11">
      <c r="A1" s="19"/>
      <c r="B1" s="19"/>
      <c r="C1" s="19"/>
      <c r="D1" s="19"/>
      <c r="E1" s="28"/>
      <c r="F1" s="19"/>
      <c r="G1" s="19"/>
      <c r="H1" s="29"/>
      <c r="I1" s="29"/>
      <c r="J1" s="29"/>
      <c r="K1" s="29"/>
    </row>
    <row r="2" spans="1:11">
      <c r="A2" s="19"/>
      <c r="B2" s="19"/>
      <c r="C2" s="30"/>
      <c r="D2" s="30"/>
      <c r="E2" s="31"/>
      <c r="F2" s="30"/>
      <c r="G2" s="19"/>
      <c r="H2" s="29"/>
      <c r="I2" s="29"/>
      <c r="J2" s="29"/>
      <c r="K2" s="29"/>
    </row>
    <row r="3" spans="1:11">
      <c r="A3" s="19"/>
      <c r="B3" s="19"/>
      <c r="C3" s="184" t="s">
        <v>112</v>
      </c>
      <c r="D3" s="32" t="s">
        <v>12</v>
      </c>
      <c r="E3" s="33" t="s">
        <v>13</v>
      </c>
      <c r="F3" s="34" t="s">
        <v>14</v>
      </c>
      <c r="G3" s="19"/>
      <c r="H3" s="29"/>
      <c r="I3" s="29"/>
      <c r="J3" s="29"/>
      <c r="K3" s="29"/>
    </row>
    <row r="4" spans="1:11">
      <c r="A4" s="35"/>
      <c r="B4" s="35"/>
      <c r="C4" s="35"/>
      <c r="D4" s="35"/>
      <c r="E4" s="35"/>
      <c r="F4" s="35"/>
      <c r="G4" s="35"/>
      <c r="H4" s="36"/>
      <c r="I4" s="36"/>
      <c r="J4" s="36"/>
      <c r="K4" s="36"/>
    </row>
    <row r="5" spans="1:11" ht="16" thickBot="1">
      <c r="A5" s="19"/>
      <c r="B5" s="19"/>
      <c r="C5" s="185" t="s">
        <v>113</v>
      </c>
      <c r="D5" s="38" t="s">
        <v>15</v>
      </c>
      <c r="E5" s="39" t="s">
        <v>16</v>
      </c>
      <c r="F5" s="40"/>
      <c r="G5" s="19"/>
      <c r="H5" s="29"/>
      <c r="I5" s="29"/>
      <c r="J5" s="29"/>
      <c r="K5" s="29"/>
    </row>
    <row r="6" spans="1:11" ht="12.75" customHeight="1" thickTop="1">
      <c r="A6" s="19"/>
      <c r="B6" s="41">
        <v>1</v>
      </c>
      <c r="C6" s="42" t="s">
        <v>139</v>
      </c>
      <c r="D6" s="43">
        <v>0</v>
      </c>
      <c r="E6" s="44">
        <v>1</v>
      </c>
      <c r="F6" s="45">
        <f t="shared" ref="F6:F18" si="0">IFERROR(D6*E6,"")</f>
        <v>0</v>
      </c>
      <c r="G6" s="19"/>
      <c r="H6" s="29"/>
      <c r="I6" s="29"/>
      <c r="J6" s="29"/>
      <c r="K6" s="29"/>
    </row>
    <row r="7" spans="1:11" ht="12.75" customHeight="1">
      <c r="A7" s="19"/>
      <c r="B7" s="111">
        <f>B6+1</f>
        <v>2</v>
      </c>
      <c r="C7" s="46" t="s">
        <v>138</v>
      </c>
      <c r="D7" s="47">
        <v>0</v>
      </c>
      <c r="E7" s="48">
        <v>1</v>
      </c>
      <c r="F7" s="49">
        <f t="shared" si="0"/>
        <v>0</v>
      </c>
      <c r="G7" s="19"/>
      <c r="H7" s="29"/>
      <c r="I7" s="29"/>
      <c r="J7" s="29"/>
      <c r="K7" s="29"/>
    </row>
    <row r="8" spans="1:11" ht="12.75" customHeight="1">
      <c r="A8" s="19"/>
      <c r="B8" s="41">
        <f t="shared" ref="B8" si="1">B7+1</f>
        <v>3</v>
      </c>
      <c r="C8" s="50" t="s">
        <v>140</v>
      </c>
      <c r="D8" s="43">
        <v>0</v>
      </c>
      <c r="E8" s="44">
        <v>1</v>
      </c>
      <c r="F8" s="45">
        <f t="shared" si="0"/>
        <v>0</v>
      </c>
      <c r="G8" s="19"/>
      <c r="H8" s="29"/>
      <c r="I8" s="29"/>
      <c r="J8" s="29"/>
      <c r="K8" s="29"/>
    </row>
    <row r="9" spans="1:11" ht="12.75" customHeight="1">
      <c r="A9" s="19"/>
      <c r="B9" s="111">
        <f>B8+1</f>
        <v>4</v>
      </c>
      <c r="C9" s="46" t="s">
        <v>125</v>
      </c>
      <c r="D9" s="47">
        <v>0</v>
      </c>
      <c r="E9" s="48">
        <v>1</v>
      </c>
      <c r="F9" s="49">
        <f t="shared" si="0"/>
        <v>0</v>
      </c>
      <c r="G9" s="19"/>
      <c r="H9" s="29"/>
      <c r="I9" s="29"/>
      <c r="J9" s="29"/>
      <c r="K9" s="29"/>
    </row>
    <row r="10" spans="1:11" ht="15" customHeight="1">
      <c r="A10" s="19"/>
      <c r="B10" s="41">
        <f>B9+1</f>
        <v>5</v>
      </c>
      <c r="C10" s="50" t="s">
        <v>17</v>
      </c>
      <c r="D10" s="43">
        <v>0</v>
      </c>
      <c r="E10" s="44">
        <v>1</v>
      </c>
      <c r="F10" s="45">
        <f t="shared" si="0"/>
        <v>0</v>
      </c>
      <c r="G10" s="19"/>
      <c r="H10" s="29"/>
      <c r="I10" s="29"/>
      <c r="J10" s="29"/>
      <c r="K10" s="29"/>
    </row>
    <row r="11" spans="1:11" ht="12.75" customHeight="1">
      <c r="A11" s="19"/>
      <c r="B11" s="111">
        <f t="shared" ref="B11:B13" si="2">B10+1</f>
        <v>6</v>
      </c>
      <c r="C11" s="46" t="s">
        <v>18</v>
      </c>
      <c r="D11" s="47">
        <v>0</v>
      </c>
      <c r="E11" s="48">
        <v>1</v>
      </c>
      <c r="F11" s="49">
        <f t="shared" si="0"/>
        <v>0</v>
      </c>
      <c r="G11" s="19"/>
      <c r="H11" s="29"/>
      <c r="I11" s="29"/>
      <c r="J11" s="29"/>
      <c r="K11" s="29"/>
    </row>
    <row r="12" spans="1:11" ht="12.75" customHeight="1">
      <c r="A12" s="19"/>
      <c r="B12" s="41">
        <f t="shared" si="2"/>
        <v>7</v>
      </c>
      <c r="C12" s="50" t="s">
        <v>19</v>
      </c>
      <c r="D12" s="43">
        <v>0</v>
      </c>
      <c r="E12" s="44">
        <v>1</v>
      </c>
      <c r="F12" s="45">
        <f t="shared" si="0"/>
        <v>0</v>
      </c>
      <c r="G12" s="19"/>
      <c r="H12" s="29"/>
      <c r="I12" s="29"/>
      <c r="J12" s="29"/>
      <c r="K12" s="29"/>
    </row>
    <row r="13" spans="1:11" ht="12.75" customHeight="1">
      <c r="A13" s="19"/>
      <c r="B13" s="111">
        <f t="shared" si="2"/>
        <v>8</v>
      </c>
      <c r="C13" s="46" t="s">
        <v>20</v>
      </c>
      <c r="D13" s="47">
        <v>0</v>
      </c>
      <c r="E13" s="48">
        <v>1</v>
      </c>
      <c r="F13" s="172">
        <f t="shared" si="0"/>
        <v>0</v>
      </c>
      <c r="G13" s="19"/>
      <c r="H13" s="29"/>
      <c r="I13" s="29"/>
      <c r="J13" s="29"/>
      <c r="K13" s="29"/>
    </row>
    <row r="14" spans="1:11" ht="12.75" customHeight="1">
      <c r="A14" s="19"/>
      <c r="B14" s="41">
        <f>B13+1</f>
        <v>9</v>
      </c>
      <c r="C14" s="50" t="s">
        <v>21</v>
      </c>
      <c r="D14" s="43">
        <v>0</v>
      </c>
      <c r="E14" s="44">
        <v>1</v>
      </c>
      <c r="F14" s="45">
        <f t="shared" si="0"/>
        <v>0</v>
      </c>
      <c r="G14" s="19"/>
      <c r="H14" s="29"/>
      <c r="I14" s="29"/>
      <c r="J14" s="29"/>
      <c r="K14" s="29"/>
    </row>
    <row r="15" spans="1:11" ht="12.75" customHeight="1">
      <c r="A15" s="19"/>
      <c r="B15" s="111">
        <v>10</v>
      </c>
      <c r="C15" s="46" t="s">
        <v>22</v>
      </c>
      <c r="D15" s="47">
        <v>0</v>
      </c>
      <c r="E15" s="48">
        <v>1</v>
      </c>
      <c r="F15" s="49">
        <f t="shared" si="0"/>
        <v>0</v>
      </c>
      <c r="G15" s="19"/>
      <c r="H15" s="29"/>
      <c r="I15" s="29"/>
      <c r="J15" s="29"/>
      <c r="K15" s="29"/>
    </row>
    <row r="16" spans="1:11" ht="12.75" customHeight="1">
      <c r="A16" s="19"/>
      <c r="B16" s="41">
        <v>11</v>
      </c>
      <c r="C16" s="51" t="s">
        <v>106</v>
      </c>
      <c r="D16" s="43">
        <v>0</v>
      </c>
      <c r="E16" s="44">
        <v>1</v>
      </c>
      <c r="F16" s="45">
        <f t="shared" si="0"/>
        <v>0</v>
      </c>
      <c r="G16" s="19"/>
      <c r="H16" s="29"/>
      <c r="I16" s="29"/>
      <c r="J16" s="29"/>
      <c r="K16" s="29"/>
    </row>
    <row r="17" spans="1:11" ht="12" customHeight="1" thickBot="1">
      <c r="A17" s="19"/>
      <c r="B17" s="111">
        <v>12</v>
      </c>
      <c r="C17" s="52" t="s">
        <v>23</v>
      </c>
      <c r="D17" s="47">
        <v>0</v>
      </c>
      <c r="E17" s="48">
        <v>2</v>
      </c>
      <c r="F17" s="49">
        <f>IFERROR(D17*E17,"")</f>
        <v>0</v>
      </c>
      <c r="G17" s="19"/>
      <c r="H17" s="29"/>
      <c r="I17" s="29"/>
      <c r="J17" s="29"/>
      <c r="K17" s="29"/>
    </row>
    <row r="18" spans="1:11" ht="1.5" hidden="1" customHeight="1" thickBot="1">
      <c r="A18" s="19"/>
      <c r="B18" s="41">
        <v>13</v>
      </c>
      <c r="C18" s="110"/>
      <c r="D18" s="43">
        <v>0</v>
      </c>
      <c r="E18" s="44">
        <v>1</v>
      </c>
      <c r="F18" s="45">
        <f t="shared" si="0"/>
        <v>0</v>
      </c>
      <c r="G18" s="19"/>
      <c r="H18" s="29"/>
      <c r="I18" s="29"/>
      <c r="J18" s="29"/>
      <c r="K18" s="29"/>
    </row>
    <row r="19" spans="1:11" ht="17" thickTop="1" thickBot="1">
      <c r="A19" s="19"/>
      <c r="B19" s="19"/>
      <c r="C19" s="19"/>
      <c r="D19" s="38" t="s">
        <v>15</v>
      </c>
      <c r="E19" s="53" t="s">
        <v>24</v>
      </c>
      <c r="F19" s="19"/>
      <c r="G19" s="19"/>
      <c r="H19" s="29"/>
      <c r="I19" s="29"/>
      <c r="J19" s="29"/>
      <c r="K19" s="29"/>
    </row>
    <row r="20" spans="1:11" ht="16" thickTop="1">
      <c r="A20" s="19"/>
      <c r="B20" s="41">
        <f>B17+1</f>
        <v>13</v>
      </c>
      <c r="C20" s="42" t="s">
        <v>25</v>
      </c>
      <c r="D20" s="43">
        <v>0</v>
      </c>
      <c r="E20" s="44">
        <v>1</v>
      </c>
      <c r="F20" s="45">
        <f>IFERROR(D20*E20,"")</f>
        <v>0</v>
      </c>
      <c r="G20" s="19"/>
      <c r="H20" s="29"/>
      <c r="I20" s="29"/>
      <c r="J20" s="29"/>
      <c r="K20" s="29"/>
    </row>
    <row r="21" spans="1:11">
      <c r="A21" s="19"/>
      <c r="B21" s="111">
        <f>B20+1</f>
        <v>14</v>
      </c>
      <c r="C21" s="46" t="s">
        <v>124</v>
      </c>
      <c r="D21" s="47">
        <v>0</v>
      </c>
      <c r="E21" s="48">
        <v>1</v>
      </c>
      <c r="F21" s="49">
        <f>IFERROR(D21*E21,"")</f>
        <v>0</v>
      </c>
      <c r="G21" s="19"/>
      <c r="H21" s="29"/>
      <c r="I21" s="29"/>
      <c r="J21" s="29"/>
      <c r="K21" s="29"/>
    </row>
    <row r="22" spans="1:11" ht="16" thickBot="1">
      <c r="A22" s="19"/>
      <c r="B22" s="41">
        <f t="shared" ref="B22" si="3">B21+1</f>
        <v>15</v>
      </c>
      <c r="C22" s="175" t="s">
        <v>26</v>
      </c>
      <c r="D22" s="43">
        <v>0</v>
      </c>
      <c r="E22" s="44">
        <v>1</v>
      </c>
      <c r="F22" s="45">
        <f>IFERROR(D22*E22,"")</f>
        <v>0</v>
      </c>
      <c r="G22" s="19"/>
      <c r="H22" s="29"/>
      <c r="I22" s="29"/>
      <c r="J22" s="29"/>
      <c r="K22" s="29"/>
    </row>
    <row r="23" spans="1:11" ht="16" thickTop="1">
      <c r="A23" s="35"/>
      <c r="B23" s="35"/>
      <c r="C23" s="35"/>
      <c r="D23" s="35"/>
      <c r="E23" s="35"/>
      <c r="F23" s="35"/>
      <c r="G23" s="19"/>
      <c r="H23" s="36"/>
      <c r="I23" s="36"/>
      <c r="J23" s="36"/>
      <c r="K23" s="36"/>
    </row>
    <row r="24" spans="1:11" ht="16" thickBot="1">
      <c r="A24" s="19"/>
      <c r="B24" s="19"/>
      <c r="C24" s="55" t="s">
        <v>27</v>
      </c>
      <c r="D24" s="38" t="s">
        <v>15</v>
      </c>
      <c r="E24" s="39" t="s">
        <v>28</v>
      </c>
      <c r="F24" s="56"/>
      <c r="G24" s="19"/>
      <c r="H24" s="29"/>
      <c r="I24" s="29"/>
      <c r="J24" s="29"/>
      <c r="K24" s="29"/>
    </row>
    <row r="25" spans="1:11" ht="16" customHeight="1" thickTop="1">
      <c r="A25" s="19"/>
      <c r="B25" s="41">
        <f>B22+1</f>
        <v>16</v>
      </c>
      <c r="C25" s="57" t="s">
        <v>127</v>
      </c>
      <c r="D25" s="43">
        <v>0</v>
      </c>
      <c r="E25" s="44">
        <v>2</v>
      </c>
      <c r="F25" s="58">
        <f>IFERROR(D25*E25,"")</f>
        <v>0</v>
      </c>
      <c r="G25" s="19"/>
      <c r="H25" s="29"/>
      <c r="I25" s="29"/>
      <c r="J25" s="29"/>
      <c r="K25" s="29"/>
    </row>
    <row r="26" spans="1:11" ht="16" customHeight="1">
      <c r="A26" s="19"/>
      <c r="B26" s="59">
        <f>B25+1</f>
        <v>17</v>
      </c>
      <c r="C26" s="46" t="s">
        <v>128</v>
      </c>
      <c r="D26" s="47">
        <v>0</v>
      </c>
      <c r="E26" s="48">
        <v>2</v>
      </c>
      <c r="F26" s="49">
        <f t="shared" ref="F26:F30" si="4">IFERROR(D26*E26,"")</f>
        <v>0</v>
      </c>
      <c r="G26" s="19"/>
      <c r="H26" s="29"/>
      <c r="I26" s="29"/>
      <c r="J26" s="29"/>
      <c r="K26" s="29"/>
    </row>
    <row r="27" spans="1:11" ht="12.75" customHeight="1">
      <c r="A27" s="19"/>
      <c r="B27" s="41">
        <f>B26+1</f>
        <v>18</v>
      </c>
      <c r="C27" s="50" t="s">
        <v>129</v>
      </c>
      <c r="D27" s="43">
        <v>0</v>
      </c>
      <c r="E27" s="44">
        <v>2</v>
      </c>
      <c r="F27" s="45">
        <f t="shared" si="4"/>
        <v>0</v>
      </c>
      <c r="G27" s="19"/>
      <c r="H27" s="29"/>
      <c r="I27" s="29"/>
      <c r="J27" s="29"/>
      <c r="K27" s="29"/>
    </row>
    <row r="28" spans="1:11" ht="15.75" customHeight="1">
      <c r="A28" s="19"/>
      <c r="B28" s="59">
        <f>B27+1</f>
        <v>19</v>
      </c>
      <c r="C28" s="46" t="s">
        <v>130</v>
      </c>
      <c r="D28" s="47">
        <v>0</v>
      </c>
      <c r="E28" s="48">
        <v>4</v>
      </c>
      <c r="F28" s="49">
        <f t="shared" si="4"/>
        <v>0</v>
      </c>
      <c r="G28" s="19"/>
      <c r="H28" s="29"/>
      <c r="I28" s="29"/>
      <c r="J28" s="29"/>
      <c r="K28" s="29"/>
    </row>
    <row r="29" spans="1:11" ht="12.75" customHeight="1">
      <c r="A29" s="19"/>
      <c r="B29" s="41">
        <f>B28+1</f>
        <v>20</v>
      </c>
      <c r="C29" s="50" t="s">
        <v>131</v>
      </c>
      <c r="D29" s="43">
        <v>0</v>
      </c>
      <c r="E29" s="44">
        <v>2</v>
      </c>
      <c r="F29" s="45">
        <f t="shared" si="4"/>
        <v>0</v>
      </c>
      <c r="G29" s="19"/>
      <c r="H29" s="29"/>
      <c r="I29" s="29"/>
      <c r="J29" s="29"/>
      <c r="K29" s="29"/>
    </row>
    <row r="30" spans="1:11" ht="15.75" customHeight="1" thickBot="1">
      <c r="A30" s="19"/>
      <c r="B30" s="59">
        <v>24</v>
      </c>
      <c r="C30" s="60" t="s">
        <v>132</v>
      </c>
      <c r="D30" s="47">
        <v>0</v>
      </c>
      <c r="E30" s="48">
        <v>2</v>
      </c>
      <c r="F30" s="49">
        <f t="shared" si="4"/>
        <v>0</v>
      </c>
      <c r="G30" s="19"/>
      <c r="H30" s="29"/>
      <c r="I30" s="29"/>
      <c r="J30" s="29"/>
      <c r="K30" s="29"/>
    </row>
    <row r="31" spans="1:11" ht="15.75" customHeight="1" thickTop="1">
      <c r="A31" s="61"/>
      <c r="B31" s="61"/>
      <c r="C31" s="61"/>
      <c r="D31" s="61"/>
      <c r="E31" s="61"/>
      <c r="F31" s="61"/>
      <c r="G31" s="19"/>
      <c r="H31" s="36"/>
      <c r="I31" s="36"/>
      <c r="J31" s="36"/>
      <c r="K31" s="36"/>
    </row>
    <row r="32" spans="1:11" ht="15.75" customHeight="1" thickBot="1">
      <c r="A32" s="19"/>
      <c r="B32" s="19"/>
      <c r="C32" s="55" t="s">
        <v>29</v>
      </c>
      <c r="D32" s="38" t="s">
        <v>15</v>
      </c>
      <c r="E32" s="39" t="s">
        <v>28</v>
      </c>
      <c r="F32" s="56"/>
      <c r="G32" s="19"/>
      <c r="H32" s="29"/>
      <c r="I32" s="29"/>
      <c r="J32" s="29"/>
      <c r="K32" s="29"/>
    </row>
    <row r="33" spans="1:11" ht="15.75" customHeight="1" thickTop="1">
      <c r="A33" s="19"/>
      <c r="B33" s="41">
        <f>B30+1</f>
        <v>25</v>
      </c>
      <c r="C33" s="57" t="s">
        <v>126</v>
      </c>
      <c r="D33" s="47">
        <v>0</v>
      </c>
      <c r="E33" s="62">
        <v>2</v>
      </c>
      <c r="F33" s="49">
        <f t="shared" ref="F33" si="5">IFERROR(D33*E33,"")</f>
        <v>0</v>
      </c>
      <c r="G33" s="19"/>
      <c r="H33" s="29"/>
      <c r="I33" s="29"/>
      <c r="J33" s="29"/>
      <c r="K33" s="29"/>
    </row>
    <row r="34" spans="1:11" ht="12.75" customHeight="1">
      <c r="A34" s="19"/>
      <c r="B34" s="59">
        <f>B33+1</f>
        <v>26</v>
      </c>
      <c r="C34" s="46" t="str">
        <f>C26</f>
        <v>Slagboomterminal, met knikarm-slagboom</v>
      </c>
      <c r="D34" s="43">
        <v>0</v>
      </c>
      <c r="E34" s="48">
        <v>2</v>
      </c>
      <c r="F34" s="49">
        <f t="shared" ref="F34:F38" si="6">IFERROR(D34*E34,"")</f>
        <v>0</v>
      </c>
      <c r="G34" s="19"/>
      <c r="H34" s="29"/>
      <c r="I34" s="29"/>
      <c r="J34" s="29"/>
      <c r="K34" s="29"/>
    </row>
    <row r="35" spans="1:11" ht="12.75" customHeight="1">
      <c r="A35" s="19"/>
      <c r="B35" s="41">
        <f>B34+1</f>
        <v>27</v>
      </c>
      <c r="C35" s="50" t="str">
        <f t="shared" ref="C35:C38" si="7">C27</f>
        <v>Aansturing van de snelloopdeur (incl. automatische klokinstelling t.b.v. vergrendeld open/dicht)</v>
      </c>
      <c r="D35" s="47">
        <v>0</v>
      </c>
      <c r="E35" s="44">
        <v>2</v>
      </c>
      <c r="F35" s="45">
        <f t="shared" si="6"/>
        <v>0</v>
      </c>
      <c r="G35" s="19"/>
      <c r="H35" s="29"/>
      <c r="I35" s="29"/>
      <c r="J35" s="29"/>
      <c r="K35" s="29"/>
    </row>
    <row r="36" spans="1:11" ht="12.75" customHeight="1">
      <c r="A36" s="19"/>
      <c r="B36" s="59">
        <f>B35+1</f>
        <v>28</v>
      </c>
      <c r="C36" s="46" t="str">
        <f>C28</f>
        <v xml:space="preserve">Sluit- en detectielus terminal en slagboom </v>
      </c>
      <c r="D36" s="43">
        <v>0</v>
      </c>
      <c r="E36" s="48">
        <v>4</v>
      </c>
      <c r="F36" s="49">
        <f t="shared" si="6"/>
        <v>0</v>
      </c>
      <c r="G36" s="19"/>
      <c r="H36" s="29"/>
      <c r="I36" s="29"/>
      <c r="J36" s="29"/>
      <c r="K36" s="29"/>
    </row>
    <row r="37" spans="1:11" ht="12.75" customHeight="1">
      <c r="A37" s="19"/>
      <c r="B37" s="41">
        <f>B36+1</f>
        <v>29</v>
      </c>
      <c r="C37" s="50" t="str">
        <f>C29</f>
        <v>Camera's met software ten behoeve van kentekenherkenning incl. licenties</v>
      </c>
      <c r="D37" s="47">
        <v>0</v>
      </c>
      <c r="E37" s="44">
        <v>2</v>
      </c>
      <c r="F37" s="45">
        <f t="shared" si="6"/>
        <v>0</v>
      </c>
      <c r="G37" s="19"/>
      <c r="H37" s="29"/>
      <c r="I37" s="29"/>
      <c r="J37" s="29"/>
      <c r="K37" s="29"/>
    </row>
    <row r="38" spans="1:11" ht="12.75" customHeight="1" thickBot="1">
      <c r="A38" s="19"/>
      <c r="B38" s="59">
        <f>B37+1</f>
        <v>30</v>
      </c>
      <c r="C38" s="60" t="str">
        <f t="shared" si="7"/>
        <v>Rijstrook signalering (kruis, rood/pijlbak, groen)</v>
      </c>
      <c r="D38" s="43">
        <v>0</v>
      </c>
      <c r="E38" s="48">
        <v>2</v>
      </c>
      <c r="F38" s="49">
        <f t="shared" si="6"/>
        <v>0</v>
      </c>
      <c r="G38" s="19"/>
      <c r="H38" s="29"/>
      <c r="I38" s="29"/>
      <c r="J38" s="29"/>
      <c r="K38" s="29"/>
    </row>
    <row r="39" spans="1:11" ht="15.75" customHeight="1" thickTop="1">
      <c r="A39" s="61"/>
      <c r="B39" s="61"/>
      <c r="C39" s="61"/>
      <c r="D39" s="61"/>
      <c r="E39" s="61"/>
      <c r="F39" s="61"/>
      <c r="G39" s="19"/>
      <c r="H39" s="36"/>
      <c r="I39" s="36"/>
      <c r="J39" s="36"/>
      <c r="K39" s="36"/>
    </row>
    <row r="40" spans="1:11" ht="12.75" customHeight="1" thickBot="1">
      <c r="A40" s="19"/>
      <c r="B40" s="19"/>
      <c r="C40" s="37" t="s">
        <v>30</v>
      </c>
      <c r="D40" s="38" t="s">
        <v>15</v>
      </c>
      <c r="E40" s="39" t="s">
        <v>31</v>
      </c>
      <c r="F40" s="56"/>
      <c r="G40" s="19"/>
      <c r="H40" s="29"/>
      <c r="I40" s="29"/>
      <c r="J40" s="29"/>
      <c r="K40" s="29"/>
    </row>
    <row r="41" spans="1:11" ht="12" customHeight="1" thickTop="1" thickBot="1">
      <c r="A41" s="19"/>
      <c r="B41" s="59">
        <f>B38+1</f>
        <v>31</v>
      </c>
      <c r="C41" s="66" t="s">
        <v>141</v>
      </c>
      <c r="D41" s="43">
        <v>0</v>
      </c>
      <c r="E41" s="44">
        <v>2</v>
      </c>
      <c r="F41" s="58">
        <f>IFERROR(D41*E41,"")</f>
        <v>0</v>
      </c>
      <c r="G41" s="19"/>
      <c r="H41" s="29"/>
      <c r="I41" s="29"/>
      <c r="J41" s="29"/>
      <c r="K41" s="29"/>
    </row>
    <row r="42" spans="1:11" ht="12.75" customHeight="1" thickTop="1">
      <c r="A42" s="19"/>
      <c r="B42" s="64"/>
      <c r="C42" s="64"/>
      <c r="D42" s="64"/>
      <c r="E42" s="64"/>
      <c r="F42" s="64"/>
      <c r="G42" s="19"/>
      <c r="H42" s="36"/>
      <c r="I42" s="36"/>
      <c r="J42" s="36"/>
      <c r="K42" s="36"/>
    </row>
    <row r="43" spans="1:11" ht="12.75" customHeight="1" thickBot="1">
      <c r="A43" s="19"/>
      <c r="B43" s="19"/>
      <c r="C43" s="55" t="s">
        <v>111</v>
      </c>
      <c r="D43" s="38" t="s">
        <v>15</v>
      </c>
      <c r="E43" s="186" t="s">
        <v>28</v>
      </c>
      <c r="F43" s="56"/>
      <c r="G43" s="19"/>
      <c r="H43" s="29"/>
      <c r="I43" s="29"/>
      <c r="J43" s="29"/>
      <c r="K43" s="29"/>
    </row>
    <row r="44" spans="1:11" ht="12" customHeight="1" thickTop="1">
      <c r="A44" s="19"/>
      <c r="B44" s="41">
        <f>B41+1</f>
        <v>32</v>
      </c>
      <c r="C44" s="57" t="s">
        <v>115</v>
      </c>
      <c r="D44" s="47">
        <v>0</v>
      </c>
      <c r="E44" s="44">
        <v>3</v>
      </c>
      <c r="F44" s="45">
        <f>IFERROR(D44*E44,"")</f>
        <v>0</v>
      </c>
      <c r="G44" s="19"/>
      <c r="H44" s="188"/>
      <c r="I44" s="188"/>
      <c r="J44" s="188"/>
      <c r="K44" s="188"/>
    </row>
    <row r="45" spans="1:11" ht="12.75" customHeight="1">
      <c r="A45" s="19"/>
      <c r="B45" s="59">
        <f>B44+1</f>
        <v>33</v>
      </c>
      <c r="C45" s="46" t="s">
        <v>142</v>
      </c>
      <c r="D45" s="43">
        <v>0</v>
      </c>
      <c r="E45" s="48">
        <v>2</v>
      </c>
      <c r="F45" s="49">
        <f t="shared" ref="F45" si="8">IFERROR(D45*E45,"")</f>
        <v>0</v>
      </c>
      <c r="G45" s="19"/>
      <c r="H45" s="29"/>
      <c r="I45" s="29"/>
      <c r="J45" s="29"/>
      <c r="K45" s="29"/>
    </row>
    <row r="46" spans="1:11" ht="25" thickBot="1">
      <c r="A46" s="19"/>
      <c r="B46" s="41">
        <f>B45+1</f>
        <v>34</v>
      </c>
      <c r="C46" s="175" t="s">
        <v>114</v>
      </c>
      <c r="D46" s="47">
        <v>0</v>
      </c>
      <c r="E46" s="44">
        <v>3</v>
      </c>
      <c r="F46" s="45">
        <f>IFERROR(D46*E46,"")</f>
        <v>0</v>
      </c>
      <c r="G46" s="19"/>
      <c r="H46" s="29"/>
      <c r="I46" s="29"/>
      <c r="J46" s="29"/>
      <c r="K46" s="29"/>
    </row>
    <row r="47" spans="1:11" ht="16" thickTop="1">
      <c r="A47" s="35"/>
      <c r="B47" s="35"/>
      <c r="C47" s="35"/>
      <c r="D47" s="35"/>
      <c r="E47" s="35"/>
      <c r="F47" s="35"/>
      <c r="G47" s="19"/>
      <c r="H47" s="36"/>
      <c r="I47" s="36"/>
      <c r="J47" s="36"/>
      <c r="K47" s="36"/>
    </row>
    <row r="48" spans="1:11" ht="16" thickBot="1">
      <c r="A48" s="19"/>
      <c r="B48" s="19"/>
      <c r="C48" s="55" t="s">
        <v>32</v>
      </c>
      <c r="D48" s="38" t="s">
        <v>15</v>
      </c>
      <c r="E48" s="39" t="s">
        <v>24</v>
      </c>
      <c r="F48" s="56"/>
      <c r="G48" s="19"/>
      <c r="H48" s="29"/>
      <c r="I48" s="29"/>
      <c r="J48" s="29"/>
      <c r="K48" s="29"/>
    </row>
    <row r="49" spans="1:11" ht="24" customHeight="1" thickTop="1">
      <c r="A49" s="19"/>
      <c r="B49" s="59">
        <f>B46+1</f>
        <v>35</v>
      </c>
      <c r="C49" s="46" t="s">
        <v>147</v>
      </c>
      <c r="D49" s="43">
        <v>0</v>
      </c>
      <c r="E49" s="48">
        <v>1</v>
      </c>
      <c r="F49" s="49">
        <f t="shared" ref="F49" si="9">IFERROR(D49*E49,"")</f>
        <v>0</v>
      </c>
      <c r="G49" s="19"/>
      <c r="H49" s="29"/>
      <c r="I49" s="29"/>
      <c r="J49" s="29"/>
      <c r="K49" s="29"/>
    </row>
    <row r="50" spans="1:11" ht="16" thickBot="1">
      <c r="A50" s="19"/>
      <c r="B50" s="59">
        <f>B49+1</f>
        <v>36</v>
      </c>
      <c r="C50" s="175" t="s">
        <v>148</v>
      </c>
      <c r="D50" s="47">
        <v>0</v>
      </c>
      <c r="E50" s="44">
        <v>1</v>
      </c>
      <c r="F50" s="45">
        <f>IFERROR(D50*E50,"")</f>
        <v>0</v>
      </c>
      <c r="G50" s="19"/>
      <c r="H50" s="29"/>
      <c r="I50" s="29"/>
      <c r="J50" s="29"/>
      <c r="K50" s="29"/>
    </row>
    <row r="51" spans="1:11" ht="16" thickTop="1">
      <c r="A51" s="35"/>
      <c r="B51" s="35"/>
      <c r="C51" s="35"/>
      <c r="D51" s="35"/>
      <c r="E51" s="35"/>
      <c r="F51" s="35"/>
      <c r="G51" s="35"/>
      <c r="H51" s="36"/>
      <c r="I51" s="36"/>
      <c r="J51" s="36"/>
      <c r="K51" s="36"/>
    </row>
    <row r="52" spans="1:11" ht="16" thickBot="1">
      <c r="A52" s="19"/>
      <c r="B52" s="19"/>
      <c r="C52" s="55" t="s">
        <v>33</v>
      </c>
      <c r="D52" s="38" t="s">
        <v>34</v>
      </c>
      <c r="E52" s="39" t="s">
        <v>28</v>
      </c>
      <c r="F52" s="56"/>
      <c r="G52" s="19"/>
      <c r="H52" s="29"/>
      <c r="I52" s="29"/>
      <c r="J52" s="29"/>
      <c r="K52" s="29"/>
    </row>
    <row r="53" spans="1:11" ht="17" thickTop="1" thickBot="1">
      <c r="A53" s="19"/>
      <c r="B53" s="41">
        <f>B50+1</f>
        <v>37</v>
      </c>
      <c r="C53" s="175" t="s">
        <v>110</v>
      </c>
      <c r="D53" s="43">
        <v>0</v>
      </c>
      <c r="E53" s="44">
        <v>1</v>
      </c>
      <c r="F53" s="45">
        <f>IFERROR(D53*E53,"")</f>
        <v>0</v>
      </c>
      <c r="G53" s="19"/>
      <c r="H53" s="29"/>
      <c r="I53" s="29"/>
      <c r="J53" s="29"/>
      <c r="K53" s="29"/>
    </row>
    <row r="54" spans="1:11" ht="16" thickTop="1">
      <c r="A54" s="19"/>
      <c r="B54" s="19"/>
      <c r="C54" s="67" t="s">
        <v>35</v>
      </c>
      <c r="D54" s="116"/>
      <c r="E54" s="116"/>
      <c r="F54" s="68">
        <f>SUM(F6:F53)</f>
        <v>0</v>
      </c>
      <c r="G54" s="19"/>
      <c r="H54" s="29"/>
      <c r="I54" s="29"/>
      <c r="J54" s="29"/>
      <c r="K54" s="29"/>
    </row>
    <row r="55" spans="1:11">
      <c r="A55" s="19"/>
      <c r="B55" s="19"/>
      <c r="C55" s="19"/>
      <c r="D55" s="19"/>
      <c r="E55" s="19"/>
      <c r="F55" s="19"/>
      <c r="G55" s="19"/>
      <c r="H55" s="29"/>
      <c r="I55" s="29"/>
      <c r="J55" s="29"/>
      <c r="K55" s="29"/>
    </row>
    <row r="56" spans="1:11">
      <c r="A56" s="19"/>
      <c r="B56" s="19"/>
      <c r="C56" s="189" t="s">
        <v>117</v>
      </c>
      <c r="D56" s="113" t="s">
        <v>36</v>
      </c>
      <c r="E56" s="113" t="s">
        <v>13</v>
      </c>
      <c r="F56" s="113"/>
      <c r="G56" s="19"/>
      <c r="H56" s="29"/>
      <c r="I56" s="29"/>
      <c r="J56" s="29"/>
      <c r="K56" s="29"/>
    </row>
    <row r="57" spans="1:11">
      <c r="A57" s="19"/>
      <c r="B57" s="187">
        <f>B53+1</f>
        <v>38</v>
      </c>
      <c r="C57" s="73" t="s">
        <v>134</v>
      </c>
      <c r="D57" s="54"/>
      <c r="E57" s="74">
        <v>1</v>
      </c>
      <c r="F57" s="49">
        <f>IFERROR(D57*E57,"")</f>
        <v>0</v>
      </c>
      <c r="G57" s="19"/>
      <c r="H57" s="29"/>
      <c r="I57" s="29"/>
      <c r="J57" s="29"/>
      <c r="K57" s="29"/>
    </row>
    <row r="58" spans="1:11">
      <c r="A58" s="19"/>
      <c r="B58" s="69">
        <f>B57+1</f>
        <v>39</v>
      </c>
      <c r="C58" s="70"/>
      <c r="D58" s="71"/>
      <c r="E58" s="72"/>
      <c r="F58" s="58">
        <f>IFERROR(D58*E58,"")</f>
        <v>0</v>
      </c>
      <c r="G58" s="19"/>
      <c r="H58" s="29"/>
      <c r="I58" s="29"/>
      <c r="J58" s="29"/>
      <c r="K58" s="29"/>
    </row>
    <row r="59" spans="1:11">
      <c r="A59" s="19"/>
      <c r="B59" s="187">
        <f t="shared" ref="B59:B69" si="10">B58+1</f>
        <v>40</v>
      </c>
      <c r="C59" s="73"/>
      <c r="D59" s="54"/>
      <c r="E59" s="74"/>
      <c r="F59" s="49">
        <f t="shared" ref="F59:F69" si="11">IFERROR(D59*E59,"")</f>
        <v>0</v>
      </c>
      <c r="G59" s="19"/>
      <c r="H59" s="29"/>
      <c r="I59" s="29"/>
      <c r="J59" s="29"/>
      <c r="K59" s="29"/>
    </row>
    <row r="60" spans="1:11">
      <c r="A60" s="19"/>
      <c r="B60" s="69">
        <f t="shared" si="10"/>
        <v>41</v>
      </c>
      <c r="C60" s="70"/>
      <c r="D60" s="71"/>
      <c r="E60" s="72"/>
      <c r="F60" s="58">
        <f t="shared" si="11"/>
        <v>0</v>
      </c>
      <c r="G60" s="19"/>
      <c r="H60" s="29"/>
      <c r="I60" s="29"/>
      <c r="J60" s="29"/>
      <c r="K60" s="29"/>
    </row>
    <row r="61" spans="1:11">
      <c r="A61" s="19"/>
      <c r="B61" s="187">
        <f t="shared" si="10"/>
        <v>42</v>
      </c>
      <c r="C61" s="73"/>
      <c r="D61" s="54"/>
      <c r="E61" s="74"/>
      <c r="F61" s="49">
        <f t="shared" si="11"/>
        <v>0</v>
      </c>
      <c r="G61" s="19"/>
      <c r="H61" s="29"/>
      <c r="I61" s="29"/>
      <c r="J61" s="29"/>
      <c r="K61" s="29"/>
    </row>
    <row r="62" spans="1:11">
      <c r="A62" s="19"/>
      <c r="B62" s="69">
        <f t="shared" si="10"/>
        <v>43</v>
      </c>
      <c r="C62" s="70"/>
      <c r="D62" s="71"/>
      <c r="E62" s="72"/>
      <c r="F62" s="58">
        <f t="shared" si="11"/>
        <v>0</v>
      </c>
      <c r="G62" s="19"/>
      <c r="H62" s="29"/>
      <c r="I62" s="29"/>
      <c r="J62" s="29"/>
      <c r="K62" s="29"/>
    </row>
    <row r="63" spans="1:11">
      <c r="A63" s="19"/>
      <c r="B63" s="187">
        <f t="shared" si="10"/>
        <v>44</v>
      </c>
      <c r="C63" s="73"/>
      <c r="D63" s="54"/>
      <c r="E63" s="74"/>
      <c r="F63" s="49">
        <f t="shared" si="11"/>
        <v>0</v>
      </c>
      <c r="G63" s="19"/>
      <c r="H63" s="29"/>
      <c r="I63" s="29"/>
      <c r="J63" s="29"/>
      <c r="K63" s="29"/>
    </row>
    <row r="64" spans="1:11">
      <c r="A64" s="19"/>
      <c r="B64" s="69">
        <f t="shared" si="10"/>
        <v>45</v>
      </c>
      <c r="C64" s="70"/>
      <c r="D64" s="71"/>
      <c r="E64" s="72"/>
      <c r="F64" s="58">
        <f t="shared" si="11"/>
        <v>0</v>
      </c>
      <c r="G64" s="19"/>
      <c r="H64" s="29"/>
      <c r="I64" s="29"/>
      <c r="J64" s="29"/>
      <c r="K64" s="29"/>
    </row>
    <row r="65" spans="1:11">
      <c r="A65" s="19"/>
      <c r="B65" s="187">
        <f t="shared" si="10"/>
        <v>46</v>
      </c>
      <c r="C65" s="73"/>
      <c r="D65" s="54"/>
      <c r="E65" s="74"/>
      <c r="F65" s="49">
        <f t="shared" si="11"/>
        <v>0</v>
      </c>
      <c r="G65" s="19"/>
      <c r="H65" s="29"/>
      <c r="I65" s="29"/>
      <c r="J65" s="29"/>
      <c r="K65" s="29"/>
    </row>
    <row r="66" spans="1:11">
      <c r="A66" s="19"/>
      <c r="B66" s="69">
        <f t="shared" si="10"/>
        <v>47</v>
      </c>
      <c r="C66" s="70"/>
      <c r="D66" s="71"/>
      <c r="E66" s="72"/>
      <c r="F66" s="58">
        <f t="shared" si="11"/>
        <v>0</v>
      </c>
      <c r="G66" s="19"/>
      <c r="H66" s="29"/>
      <c r="I66" s="29"/>
      <c r="J66" s="29"/>
      <c r="K66" s="29"/>
    </row>
    <row r="67" spans="1:11">
      <c r="A67" s="19"/>
      <c r="B67" s="187">
        <f t="shared" si="10"/>
        <v>48</v>
      </c>
      <c r="C67" s="73"/>
      <c r="D67" s="54"/>
      <c r="E67" s="74"/>
      <c r="F67" s="49">
        <f t="shared" si="11"/>
        <v>0</v>
      </c>
      <c r="G67" s="19"/>
      <c r="H67" s="29"/>
      <c r="I67" s="29"/>
      <c r="J67" s="29"/>
      <c r="K67" s="29"/>
    </row>
    <row r="68" spans="1:11">
      <c r="A68" s="19"/>
      <c r="B68" s="69">
        <f t="shared" si="10"/>
        <v>49</v>
      </c>
      <c r="C68" s="70"/>
      <c r="D68" s="71"/>
      <c r="E68" s="72"/>
      <c r="F68" s="58">
        <f t="shared" si="11"/>
        <v>0</v>
      </c>
      <c r="G68" s="19"/>
      <c r="H68" s="29"/>
      <c r="I68" s="29"/>
      <c r="J68" s="29"/>
      <c r="K68" s="29"/>
    </row>
    <row r="69" spans="1:11">
      <c r="A69" s="19"/>
      <c r="B69" s="69">
        <f t="shared" si="10"/>
        <v>50</v>
      </c>
      <c r="C69" s="73"/>
      <c r="D69" s="54"/>
      <c r="E69" s="74"/>
      <c r="F69" s="49">
        <f t="shared" si="11"/>
        <v>0</v>
      </c>
      <c r="G69" s="19"/>
      <c r="H69" s="29"/>
      <c r="I69" s="29"/>
      <c r="J69" s="29"/>
      <c r="K69" s="29"/>
    </row>
    <row r="70" spans="1:11">
      <c r="A70" s="19"/>
      <c r="B70" s="19"/>
      <c r="C70" s="116" t="s">
        <v>37</v>
      </c>
      <c r="D70" s="116"/>
      <c r="E70" s="116"/>
      <c r="F70" s="68">
        <f>SUM(F57:F69)</f>
        <v>0</v>
      </c>
      <c r="G70" s="19"/>
      <c r="H70" s="29"/>
      <c r="I70" s="29"/>
      <c r="J70" s="29"/>
      <c r="K70" s="29"/>
    </row>
    <row r="71" spans="1:11">
      <c r="A71" s="19"/>
      <c r="B71" s="19"/>
      <c r="C71" s="19"/>
      <c r="D71" s="19"/>
      <c r="E71" s="19"/>
      <c r="F71" s="19"/>
      <c r="G71" s="19"/>
      <c r="H71" s="29"/>
      <c r="I71" s="29"/>
      <c r="J71" s="29"/>
      <c r="K71" s="29"/>
    </row>
    <row r="72" spans="1:11">
      <c r="A72" s="19"/>
      <c r="B72" s="19"/>
      <c r="C72" s="189" t="s">
        <v>118</v>
      </c>
      <c r="D72" s="113" t="s">
        <v>36</v>
      </c>
      <c r="E72" s="113" t="s">
        <v>13</v>
      </c>
      <c r="F72" s="113"/>
      <c r="G72" s="19"/>
      <c r="H72" s="29"/>
      <c r="I72" s="29"/>
      <c r="J72" s="29"/>
      <c r="K72" s="29"/>
    </row>
    <row r="73" spans="1:11">
      <c r="A73" s="19"/>
      <c r="B73" s="75">
        <f>B69+1</f>
        <v>51</v>
      </c>
      <c r="C73" s="70"/>
      <c r="D73" s="71"/>
      <c r="E73" s="72"/>
      <c r="F73" s="58">
        <f>IFERROR(D73*E73,"")</f>
        <v>0</v>
      </c>
      <c r="G73" s="19"/>
      <c r="H73" s="29"/>
      <c r="I73" s="29"/>
      <c r="J73" s="29"/>
      <c r="K73" s="29"/>
    </row>
    <row r="74" spans="1:11">
      <c r="A74" s="19"/>
      <c r="B74" s="115">
        <f>B73+1</f>
        <v>52</v>
      </c>
      <c r="C74" s="73"/>
      <c r="D74" s="54"/>
      <c r="E74" s="74"/>
      <c r="F74" s="49">
        <f t="shared" ref="F74:F76" si="12">IFERROR(D74*E74,"")</f>
        <v>0</v>
      </c>
      <c r="G74" s="19"/>
      <c r="H74" s="29"/>
      <c r="I74" s="29"/>
      <c r="J74" s="29"/>
      <c r="K74" s="29"/>
    </row>
    <row r="75" spans="1:11">
      <c r="A75" s="19"/>
      <c r="B75" s="69">
        <f t="shared" ref="B75:B76" si="13">B74+1</f>
        <v>53</v>
      </c>
      <c r="C75" s="70"/>
      <c r="D75" s="71"/>
      <c r="E75" s="72"/>
      <c r="F75" s="58">
        <f t="shared" si="12"/>
        <v>0</v>
      </c>
      <c r="G75" s="19"/>
      <c r="H75" s="29"/>
      <c r="I75" s="29"/>
      <c r="J75" s="29"/>
      <c r="K75" s="29"/>
    </row>
    <row r="76" spans="1:11">
      <c r="A76" s="19"/>
      <c r="B76" s="115">
        <f t="shared" si="13"/>
        <v>54</v>
      </c>
      <c r="C76" s="73"/>
      <c r="D76" s="54"/>
      <c r="E76" s="74"/>
      <c r="F76" s="49">
        <f t="shared" si="12"/>
        <v>0</v>
      </c>
      <c r="G76" s="19"/>
      <c r="H76" s="29"/>
      <c r="I76" s="29"/>
      <c r="J76" s="29"/>
      <c r="K76" s="29"/>
    </row>
    <row r="77" spans="1:11" ht="22.5" customHeight="1">
      <c r="A77" s="19"/>
      <c r="B77" s="19"/>
      <c r="C77" s="116" t="s">
        <v>38</v>
      </c>
      <c r="D77" s="116"/>
      <c r="E77" s="116"/>
      <c r="F77" s="68">
        <f>SUM(F73:F76)</f>
        <v>0</v>
      </c>
      <c r="G77" s="19"/>
      <c r="H77" s="29"/>
      <c r="I77" s="29"/>
      <c r="J77" s="29"/>
      <c r="K77" s="29"/>
    </row>
    <row r="78" spans="1:11">
      <c r="A78" s="19"/>
      <c r="B78" s="19"/>
      <c r="C78" s="19"/>
      <c r="D78" s="19"/>
      <c r="E78" s="19"/>
      <c r="F78" s="19"/>
      <c r="G78" s="19"/>
      <c r="H78" s="29"/>
      <c r="I78" s="29"/>
      <c r="J78" s="29"/>
      <c r="K78" s="29"/>
    </row>
    <row r="79" spans="1:11">
      <c r="A79" s="19"/>
      <c r="B79" s="19"/>
      <c r="C79" s="113" t="s">
        <v>39</v>
      </c>
      <c r="D79" s="113"/>
      <c r="E79" s="113"/>
      <c r="F79" s="113"/>
      <c r="G79" s="19"/>
      <c r="H79" s="29"/>
      <c r="I79" s="29"/>
      <c r="J79" s="29"/>
      <c r="K79" s="29"/>
    </row>
    <row r="80" spans="1:11" ht="17.5" customHeight="1">
      <c r="A80" s="19"/>
      <c r="B80" s="120">
        <f>B76+1</f>
        <v>55</v>
      </c>
      <c r="C80" s="115" t="s">
        <v>40</v>
      </c>
      <c r="D80" s="54">
        <v>0</v>
      </c>
      <c r="E80" s="48">
        <v>1</v>
      </c>
      <c r="F80" s="49">
        <f t="shared" ref="F80:F83" si="14">IFERROR(D80*E80,"")</f>
        <v>0</v>
      </c>
      <c r="G80" s="19"/>
      <c r="H80" s="29"/>
      <c r="I80" s="29"/>
      <c r="J80" s="29"/>
      <c r="K80" s="29"/>
    </row>
    <row r="81" spans="1:11" ht="17.5" customHeight="1">
      <c r="A81" s="19"/>
      <c r="B81" s="69">
        <f t="shared" ref="B81:B83" si="15">B80+1</f>
        <v>56</v>
      </c>
      <c r="C81" s="76" t="s">
        <v>116</v>
      </c>
      <c r="D81" s="71">
        <v>0</v>
      </c>
      <c r="E81" s="44">
        <v>1</v>
      </c>
      <c r="F81" s="58">
        <f t="shared" si="14"/>
        <v>0</v>
      </c>
      <c r="G81" s="19"/>
      <c r="H81" s="29"/>
      <c r="I81" s="29"/>
      <c r="J81" s="29"/>
      <c r="K81" s="29"/>
    </row>
    <row r="82" spans="1:11" ht="17.5" customHeight="1">
      <c r="A82" s="19"/>
      <c r="B82" s="120">
        <f t="shared" si="15"/>
        <v>57</v>
      </c>
      <c r="C82" s="115" t="s">
        <v>41</v>
      </c>
      <c r="D82" s="54">
        <v>0</v>
      </c>
      <c r="E82" s="48">
        <v>1</v>
      </c>
      <c r="F82" s="49">
        <f t="shared" si="14"/>
        <v>0</v>
      </c>
      <c r="G82" s="19"/>
      <c r="H82" s="29"/>
      <c r="I82" s="29"/>
      <c r="J82" s="29"/>
      <c r="K82" s="29"/>
    </row>
    <row r="83" spans="1:11" ht="17.5" customHeight="1">
      <c r="A83" s="19"/>
      <c r="B83" s="69">
        <f t="shared" si="15"/>
        <v>58</v>
      </c>
      <c r="C83" s="76" t="s">
        <v>42</v>
      </c>
      <c r="D83" s="63" t="s">
        <v>43</v>
      </c>
      <c r="E83" s="44"/>
      <c r="F83" s="58" t="str">
        <f t="shared" si="14"/>
        <v/>
      </c>
      <c r="G83" s="19"/>
      <c r="H83" s="29"/>
      <c r="I83" s="29"/>
      <c r="J83" s="29"/>
      <c r="K83" s="29"/>
    </row>
    <row r="84" spans="1:11">
      <c r="A84" s="19"/>
      <c r="B84" s="19"/>
      <c r="C84" s="113" t="s">
        <v>44</v>
      </c>
      <c r="D84" s="113"/>
      <c r="E84" s="113"/>
      <c r="F84" s="113"/>
      <c r="G84" s="19"/>
      <c r="H84" s="29"/>
      <c r="I84" s="29"/>
      <c r="J84" s="29"/>
      <c r="K84" s="29"/>
    </row>
    <row r="85" spans="1:11" ht="27" customHeight="1">
      <c r="A85" s="19"/>
      <c r="B85" s="69">
        <f>B83+1</f>
        <v>59</v>
      </c>
      <c r="C85" s="114" t="s">
        <v>119</v>
      </c>
      <c r="D85" s="182">
        <v>0</v>
      </c>
      <c r="E85" s="77">
        <f>F54+F70+F77</f>
        <v>0</v>
      </c>
      <c r="F85" s="58">
        <f>IFERROR(E85*D85,"")</f>
        <v>0</v>
      </c>
      <c r="G85" s="19"/>
      <c r="H85" s="29"/>
      <c r="I85" s="29"/>
      <c r="J85" s="29"/>
      <c r="K85" s="29"/>
    </row>
    <row r="86" spans="1:11" ht="21.75" customHeight="1">
      <c r="A86" s="19"/>
      <c r="B86" s="120">
        <f t="shared" ref="B86" si="16">B85+1</f>
        <v>60</v>
      </c>
      <c r="C86" s="115" t="s">
        <v>143</v>
      </c>
      <c r="D86" s="54">
        <v>0</v>
      </c>
      <c r="E86" s="78">
        <v>1</v>
      </c>
      <c r="F86" s="49">
        <f>IFERROR(D86*E86,"")</f>
        <v>0</v>
      </c>
      <c r="G86" s="19"/>
      <c r="H86" s="29"/>
      <c r="I86" s="29"/>
      <c r="J86" s="29"/>
      <c r="K86" s="29"/>
    </row>
    <row r="87" spans="1:11" ht="16.5" customHeight="1">
      <c r="A87" s="19"/>
      <c r="B87" s="19"/>
      <c r="C87" s="116" t="s">
        <v>45</v>
      </c>
      <c r="D87" s="116"/>
      <c r="E87" s="116"/>
      <c r="F87" s="68">
        <f>SUM(F80:F86)</f>
        <v>0</v>
      </c>
      <c r="G87" s="19"/>
      <c r="H87" s="29"/>
      <c r="I87" s="29"/>
      <c r="J87" s="29"/>
      <c r="K87" s="29"/>
    </row>
    <row r="88" spans="1:11" ht="7" customHeight="1">
      <c r="A88" s="19"/>
      <c r="B88" s="19"/>
      <c r="C88" s="19"/>
      <c r="D88" s="19"/>
      <c r="E88" s="19"/>
      <c r="F88" s="19"/>
      <c r="G88" s="19"/>
      <c r="H88" s="29"/>
      <c r="I88" s="29"/>
      <c r="J88" s="29"/>
      <c r="K88" s="29"/>
    </row>
    <row r="89" spans="1:11" ht="6" customHeight="1">
      <c r="A89" s="19"/>
      <c r="B89" s="19"/>
      <c r="C89" s="19"/>
      <c r="D89" s="19"/>
      <c r="E89" s="19"/>
      <c r="F89" s="19"/>
      <c r="G89" s="19"/>
      <c r="H89" s="29"/>
      <c r="I89" s="29"/>
      <c r="J89" s="29"/>
      <c r="K89" s="29"/>
    </row>
    <row r="90" spans="1:11" ht="19" customHeight="1">
      <c r="A90" s="19"/>
      <c r="B90" s="19"/>
      <c r="C90" s="116" t="str">
        <f>C54&amp;", "&amp;C70&amp;" en "&amp;C87</f>
        <v>Totaal PA, totaal netwerk en totaal overige installatie</v>
      </c>
      <c r="D90" s="116"/>
      <c r="E90" s="116"/>
      <c r="F90" s="68">
        <f>F87+F70+F54+F77</f>
        <v>0</v>
      </c>
      <c r="G90" s="19"/>
      <c r="H90" s="29"/>
      <c r="I90" s="29"/>
      <c r="J90" s="29"/>
      <c r="K90" s="29"/>
    </row>
    <row r="91" spans="1:11">
      <c r="A91" s="19"/>
      <c r="B91" s="19"/>
      <c r="C91" s="19"/>
      <c r="D91" s="19"/>
      <c r="E91" s="19"/>
      <c r="F91" s="19"/>
      <c r="G91" s="19"/>
      <c r="H91" s="29"/>
      <c r="I91" s="29"/>
      <c r="J91" s="29"/>
      <c r="K91" s="29"/>
    </row>
    <row r="92" spans="1:11" ht="12" customHeight="1">
      <c r="A92" s="19"/>
      <c r="B92" s="19"/>
      <c r="C92" s="79" t="s">
        <v>10</v>
      </c>
      <c r="D92" s="80"/>
      <c r="E92" s="81"/>
      <c r="F92" s="80"/>
      <c r="G92" s="19"/>
      <c r="H92" s="29"/>
      <c r="I92" s="29"/>
      <c r="J92" s="29"/>
      <c r="K92" s="29"/>
    </row>
    <row r="93" spans="1:11" hidden="1">
      <c r="A93" s="19"/>
      <c r="B93" s="19"/>
      <c r="C93" s="79"/>
      <c r="D93" s="80"/>
      <c r="E93" s="81"/>
      <c r="F93" s="80"/>
      <c r="G93" s="19"/>
      <c r="H93" s="29"/>
      <c r="I93" s="29"/>
      <c r="J93" s="29"/>
      <c r="K93" s="29"/>
    </row>
    <row r="94" spans="1:11">
      <c r="A94" s="19"/>
      <c r="B94" s="19"/>
      <c r="C94" s="198" t="s">
        <v>46</v>
      </c>
      <c r="D94" s="198"/>
      <c r="E94" s="198"/>
      <c r="F94" s="198"/>
      <c r="G94" s="19"/>
      <c r="H94" s="29"/>
      <c r="I94" s="29"/>
      <c r="J94" s="29"/>
      <c r="K94" s="29"/>
    </row>
    <row r="95" spans="1:11" ht="8.5" customHeight="1">
      <c r="A95" s="19"/>
      <c r="B95" s="19"/>
      <c r="C95" s="79"/>
      <c r="D95" s="80"/>
      <c r="E95" s="81"/>
      <c r="F95" s="80"/>
      <c r="G95" s="19"/>
      <c r="H95" s="29"/>
      <c r="I95" s="29"/>
      <c r="J95" s="29"/>
      <c r="K95" s="29"/>
    </row>
    <row r="96" spans="1:11" ht="67.5" customHeight="1">
      <c r="A96" s="19"/>
      <c r="B96" s="82" t="s">
        <v>47</v>
      </c>
      <c r="C96" s="198" t="s">
        <v>48</v>
      </c>
      <c r="D96" s="198"/>
      <c r="E96" s="198"/>
      <c r="F96" s="198"/>
      <c r="G96" s="19"/>
      <c r="H96" s="29"/>
      <c r="I96" s="29"/>
      <c r="J96" s="29"/>
      <c r="K96" s="29"/>
    </row>
    <row r="97" spans="1:11" ht="4.5" customHeight="1">
      <c r="A97" s="19"/>
      <c r="B97" s="19"/>
      <c r="C97" s="79"/>
      <c r="D97" s="80"/>
      <c r="E97" s="81"/>
      <c r="F97" s="80"/>
      <c r="G97" s="19"/>
      <c r="H97" s="29"/>
      <c r="I97" s="29"/>
      <c r="J97" s="29"/>
      <c r="K97" s="29"/>
    </row>
    <row r="98" spans="1:11">
      <c r="A98" s="19"/>
      <c r="B98" s="19"/>
      <c r="C98" s="199" t="s">
        <v>49</v>
      </c>
      <c r="D98" s="199"/>
      <c r="E98" s="199"/>
      <c r="F98" s="199"/>
      <c r="G98" s="19"/>
      <c r="H98" s="29"/>
      <c r="I98" s="29"/>
      <c r="J98" s="29"/>
      <c r="K98" s="29"/>
    </row>
    <row r="99" spans="1:11" ht="4" customHeight="1">
      <c r="A99" s="19"/>
      <c r="B99" s="19"/>
      <c r="C99" s="83"/>
      <c r="D99" s="83"/>
      <c r="E99" s="84"/>
      <c r="F99" s="83"/>
      <c r="G99" s="19"/>
      <c r="H99" s="29"/>
      <c r="I99" s="29"/>
      <c r="J99" s="29"/>
      <c r="K99" s="29"/>
    </row>
    <row r="100" spans="1:11" ht="17.5" customHeight="1">
      <c r="A100" s="19"/>
      <c r="B100" s="19"/>
      <c r="C100" s="183" t="str">
        <f>Totaalblad!B11</f>
        <v>Alle prijzen op basis prijspeil 1-1-2022, exclusief btw.</v>
      </c>
      <c r="D100" s="85"/>
      <c r="E100" s="85"/>
      <c r="F100" s="85"/>
      <c r="G100" s="19"/>
      <c r="H100" s="29"/>
      <c r="I100" s="29"/>
      <c r="J100" s="29"/>
      <c r="K100" s="29"/>
    </row>
    <row r="101" spans="1:11">
      <c r="A101" s="19"/>
      <c r="B101" s="19"/>
      <c r="C101" s="82"/>
      <c r="D101" s="19"/>
      <c r="E101" s="28"/>
      <c r="F101" s="19"/>
      <c r="G101" s="19"/>
      <c r="H101" s="29"/>
      <c r="I101" s="29"/>
      <c r="J101" s="29"/>
      <c r="K101" s="29"/>
    </row>
    <row r="102" spans="1:11">
      <c r="A102" s="29"/>
      <c r="B102" s="29"/>
      <c r="C102" s="65"/>
      <c r="D102" s="86"/>
      <c r="E102" s="87"/>
      <c r="F102" s="86"/>
      <c r="G102" s="29"/>
      <c r="H102" s="29"/>
      <c r="I102" s="29"/>
      <c r="J102" s="29"/>
      <c r="K102" s="29"/>
    </row>
    <row r="103" spans="1:11">
      <c r="A103" s="29"/>
      <c r="B103" s="29"/>
      <c r="C103" s="65"/>
      <c r="D103" s="86"/>
      <c r="E103" s="87"/>
      <c r="F103" s="86"/>
      <c r="G103" s="29"/>
      <c r="H103" s="29"/>
      <c r="I103" s="29"/>
      <c r="J103" s="29"/>
      <c r="K103" s="29"/>
    </row>
    <row r="104" spans="1:11">
      <c r="A104" s="29"/>
      <c r="B104" s="29"/>
      <c r="C104" s="65"/>
      <c r="D104" s="86"/>
      <c r="E104" s="87"/>
      <c r="F104" s="86"/>
      <c r="G104" s="29"/>
      <c r="H104" s="29"/>
      <c r="I104" s="29"/>
      <c r="J104" s="29"/>
      <c r="K104" s="29"/>
    </row>
    <row r="105" spans="1:11">
      <c r="A105" s="29"/>
      <c r="B105" s="29"/>
      <c r="C105" s="65"/>
      <c r="D105" s="86"/>
      <c r="E105" s="87"/>
      <c r="F105" s="86"/>
      <c r="G105" s="29"/>
      <c r="H105" s="29"/>
      <c r="I105" s="29"/>
      <c r="J105" s="29"/>
      <c r="K105" s="29"/>
    </row>
    <row r="106" spans="1:11">
      <c r="A106" s="29"/>
      <c r="B106" s="29"/>
      <c r="C106" s="65"/>
      <c r="D106" s="29"/>
      <c r="E106" s="87"/>
      <c r="F106" s="29"/>
      <c r="G106" s="29"/>
      <c r="H106" s="29"/>
      <c r="I106" s="29"/>
      <c r="J106" s="29"/>
      <c r="K106" s="29"/>
    </row>
    <row r="107" spans="1:11">
      <c r="A107" s="29"/>
      <c r="B107" s="29"/>
      <c r="C107" s="65"/>
      <c r="D107" s="29"/>
      <c r="E107" s="87"/>
      <c r="F107" s="29"/>
      <c r="G107" s="29"/>
      <c r="H107" s="29"/>
      <c r="I107" s="29"/>
      <c r="J107" s="29"/>
      <c r="K107" s="29"/>
    </row>
  </sheetData>
  <sheetProtection sheet="1" objects="1" scenarios="1"/>
  <mergeCells count="3">
    <mergeCell ref="C94:F94"/>
    <mergeCell ref="C96:F96"/>
    <mergeCell ref="C98:F98"/>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35C3A-D629-4A4D-B47D-20D3DA154439}">
  <dimension ref="A1:J54"/>
  <sheetViews>
    <sheetView topLeftCell="A13" zoomScale="134" zoomScaleNormal="134" workbookViewId="0">
      <selection activeCell="F7" sqref="F7"/>
    </sheetView>
  </sheetViews>
  <sheetFormatPr baseColWidth="10" defaultColWidth="8.83203125" defaultRowHeight="15"/>
  <cols>
    <col min="1" max="1" width="2.1640625" customWidth="1"/>
    <col min="2" max="2" width="2.83203125" customWidth="1"/>
    <col min="3" max="3" width="44.1640625" customWidth="1"/>
    <col min="4" max="4" width="12.5" customWidth="1"/>
    <col min="5" max="5" width="12.33203125" customWidth="1"/>
    <col min="6" max="6" width="10.5" customWidth="1"/>
    <col min="7" max="7" width="12.33203125" customWidth="1"/>
    <col min="8" max="8" width="3.5" customWidth="1"/>
  </cols>
  <sheetData>
    <row r="1" spans="1:10" ht="13" customHeight="1">
      <c r="A1" s="19"/>
      <c r="B1" s="19"/>
      <c r="C1" s="19"/>
      <c r="D1" s="19"/>
      <c r="E1" s="19"/>
      <c r="F1" s="19"/>
      <c r="G1" s="19"/>
      <c r="H1" s="19"/>
      <c r="I1" s="25"/>
      <c r="J1" s="25"/>
    </row>
    <row r="2" spans="1:10">
      <c r="A2" s="19"/>
      <c r="B2" s="19"/>
      <c r="C2" s="214" t="s">
        <v>50</v>
      </c>
      <c r="D2" s="215"/>
      <c r="E2" s="215"/>
      <c r="F2" s="215"/>
      <c r="G2" s="216"/>
      <c r="H2" s="19"/>
      <c r="I2" s="25"/>
      <c r="J2" s="25"/>
    </row>
    <row r="3" spans="1:10" ht="30" customHeight="1">
      <c r="A3" s="19"/>
      <c r="B3" s="19"/>
      <c r="C3" s="217" t="s">
        <v>51</v>
      </c>
      <c r="D3" s="217"/>
      <c r="E3" s="40" t="s">
        <v>52</v>
      </c>
      <c r="F3" s="40" t="s">
        <v>53</v>
      </c>
      <c r="G3" s="34" t="s">
        <v>14</v>
      </c>
      <c r="H3" s="19"/>
      <c r="I3" s="29"/>
      <c r="J3" s="29"/>
    </row>
    <row r="4" spans="1:10">
      <c r="A4" s="19"/>
      <c r="B4" s="173">
        <f>PA!B86+1</f>
        <v>61</v>
      </c>
      <c r="C4" s="218" t="s">
        <v>54</v>
      </c>
      <c r="D4" s="218"/>
      <c r="E4" s="62">
        <v>1</v>
      </c>
      <c r="F4" s="22">
        <v>0</v>
      </c>
      <c r="G4" s="22">
        <v>0</v>
      </c>
      <c r="H4" s="19"/>
      <c r="I4" s="25"/>
      <c r="J4" s="25"/>
    </row>
    <row r="5" spans="1:10">
      <c r="A5" s="19"/>
      <c r="B5" s="120">
        <f>B4+1</f>
        <v>62</v>
      </c>
      <c r="C5" s="210" t="s">
        <v>55</v>
      </c>
      <c r="D5" s="210"/>
      <c r="E5" s="210"/>
      <c r="F5" s="21">
        <f>PA!F90</f>
        <v>0</v>
      </c>
      <c r="G5" s="21" t="s">
        <v>43</v>
      </c>
      <c r="H5" s="19"/>
      <c r="I5" s="25"/>
      <c r="J5" s="25"/>
    </row>
    <row r="6" spans="1:10">
      <c r="A6" s="19"/>
      <c r="B6" s="69">
        <f t="shared" ref="B6:B20" si="0">B5+1</f>
        <v>63</v>
      </c>
      <c r="C6" s="218" t="s">
        <v>56</v>
      </c>
      <c r="D6" s="218"/>
      <c r="E6" s="218"/>
      <c r="F6" s="22">
        <f>'reserve en diversen'!F21</f>
        <v>0</v>
      </c>
      <c r="G6" s="22" t="s">
        <v>43</v>
      </c>
      <c r="H6" s="19"/>
      <c r="I6" s="25"/>
      <c r="J6" s="25"/>
    </row>
    <row r="7" spans="1:10" ht="17" customHeight="1">
      <c r="A7" s="19"/>
      <c r="B7" s="176">
        <f>B6+1</f>
        <v>64</v>
      </c>
      <c r="C7" s="121" t="s">
        <v>107</v>
      </c>
      <c r="D7" s="122"/>
      <c r="E7" s="123"/>
      <c r="F7" s="21">
        <f>CCTV!F30</f>
        <v>0</v>
      </c>
      <c r="G7" s="21"/>
      <c r="H7" s="19"/>
      <c r="I7" s="25"/>
      <c r="J7" s="25"/>
    </row>
    <row r="8" spans="1:10" ht="24.75" customHeight="1">
      <c r="A8" s="19"/>
      <c r="B8" s="69">
        <f t="shared" si="0"/>
        <v>65</v>
      </c>
      <c r="C8" s="211" t="s">
        <v>57</v>
      </c>
      <c r="D8" s="212"/>
      <c r="E8" s="213"/>
      <c r="F8" s="91">
        <v>0</v>
      </c>
      <c r="G8" s="22" t="s">
        <v>43</v>
      </c>
      <c r="H8" s="19"/>
      <c r="I8" s="25"/>
      <c r="J8" s="25"/>
    </row>
    <row r="9" spans="1:10" ht="15" customHeight="1">
      <c r="A9" s="19"/>
      <c r="B9" s="176">
        <f>B8+1</f>
        <v>66</v>
      </c>
      <c r="C9" s="121" t="s">
        <v>59</v>
      </c>
      <c r="D9" s="122"/>
      <c r="E9" s="123">
        <v>9</v>
      </c>
      <c r="F9" s="177">
        <f>SUM(F4:F7)*F8</f>
        <v>0</v>
      </c>
      <c r="G9" s="21">
        <f>E9*F9</f>
        <v>0</v>
      </c>
      <c r="H9" s="19"/>
      <c r="I9" s="25"/>
      <c r="J9" s="25"/>
    </row>
    <row r="10" spans="1:10" ht="28">
      <c r="A10" s="19"/>
      <c r="B10" s="19"/>
      <c r="C10" s="32" t="s">
        <v>60</v>
      </c>
      <c r="D10" s="40" t="s">
        <v>61</v>
      </c>
      <c r="E10" s="40" t="s">
        <v>62</v>
      </c>
      <c r="F10" s="40" t="s">
        <v>52</v>
      </c>
      <c r="G10" s="40" t="s">
        <v>14</v>
      </c>
      <c r="H10" s="19"/>
      <c r="I10" s="92"/>
      <c r="J10" s="25"/>
    </row>
    <row r="11" spans="1:10" ht="21" customHeight="1">
      <c r="A11" s="19"/>
      <c r="B11" s="69">
        <f>B9+1</f>
        <v>67</v>
      </c>
      <c r="C11" s="114" t="s">
        <v>63</v>
      </c>
      <c r="D11" s="62">
        <v>1</v>
      </c>
      <c r="E11" s="71">
        <v>0</v>
      </c>
      <c r="F11" s="62">
        <v>10</v>
      </c>
      <c r="G11" s="22">
        <f t="shared" ref="G11:G20" si="1">D11*E11*F11</f>
        <v>0</v>
      </c>
      <c r="H11" s="19"/>
      <c r="I11" s="92"/>
      <c r="J11" s="25"/>
    </row>
    <row r="12" spans="1:10" ht="17.25" customHeight="1">
      <c r="A12" s="19"/>
      <c r="B12" s="120">
        <f t="shared" si="0"/>
        <v>68</v>
      </c>
      <c r="C12" s="93" t="s">
        <v>64</v>
      </c>
      <c r="D12" s="48">
        <v>1</v>
      </c>
      <c r="E12" s="54">
        <v>0</v>
      </c>
      <c r="F12" s="48">
        <v>10</v>
      </c>
      <c r="G12" s="21">
        <f t="shared" si="1"/>
        <v>0</v>
      </c>
      <c r="H12" s="19"/>
      <c r="I12" s="88"/>
      <c r="J12" s="25"/>
    </row>
    <row r="13" spans="1:10" ht="21" customHeight="1">
      <c r="A13" s="19"/>
      <c r="B13" s="173">
        <f>B12+1</f>
        <v>69</v>
      </c>
      <c r="C13" s="191" t="s">
        <v>144</v>
      </c>
      <c r="D13" s="62">
        <v>1</v>
      </c>
      <c r="E13" s="71">
        <v>0</v>
      </c>
      <c r="F13" s="62">
        <v>10</v>
      </c>
      <c r="G13" s="22">
        <f t="shared" ref="G13:G14" si="2">D13*E13*F13</f>
        <v>0</v>
      </c>
      <c r="H13" s="19"/>
      <c r="I13" s="92"/>
      <c r="J13" s="25"/>
    </row>
    <row r="14" spans="1:10" ht="17.25" customHeight="1">
      <c r="A14" s="19"/>
      <c r="B14" s="176">
        <f>B13+1</f>
        <v>70</v>
      </c>
      <c r="C14" s="93" t="s">
        <v>145</v>
      </c>
      <c r="D14" s="48">
        <v>1</v>
      </c>
      <c r="E14" s="54">
        <v>0</v>
      </c>
      <c r="F14" s="48">
        <v>10</v>
      </c>
      <c r="G14" s="21">
        <f t="shared" si="2"/>
        <v>0</v>
      </c>
      <c r="H14" s="19"/>
      <c r="I14" s="88"/>
      <c r="J14" s="25"/>
    </row>
    <row r="15" spans="1:10" ht="17.25" customHeight="1">
      <c r="A15" s="19"/>
      <c r="B15" s="173">
        <f>B14+1</f>
        <v>71</v>
      </c>
      <c r="C15" s="114" t="s">
        <v>65</v>
      </c>
      <c r="D15" s="62">
        <v>1</v>
      </c>
      <c r="E15" s="71">
        <v>0</v>
      </c>
      <c r="F15" s="62">
        <v>10</v>
      </c>
      <c r="G15" s="22">
        <f t="shared" si="1"/>
        <v>0</v>
      </c>
      <c r="H15" s="19"/>
      <c r="I15" s="25"/>
      <c r="J15" s="25"/>
    </row>
    <row r="16" spans="1:10" ht="17.25" customHeight="1">
      <c r="A16" s="19"/>
      <c r="B16" s="120">
        <f t="shared" si="0"/>
        <v>72</v>
      </c>
      <c r="C16" s="115" t="s">
        <v>66</v>
      </c>
      <c r="D16" s="48">
        <v>1</v>
      </c>
      <c r="E16" s="54">
        <v>0</v>
      </c>
      <c r="F16" s="48">
        <v>10</v>
      </c>
      <c r="G16" s="21">
        <f t="shared" si="1"/>
        <v>0</v>
      </c>
      <c r="H16" s="19"/>
      <c r="I16" s="25"/>
      <c r="J16" s="25"/>
    </row>
    <row r="17" spans="1:10" ht="17.25" customHeight="1">
      <c r="A17" s="19"/>
      <c r="B17" s="69">
        <f t="shared" si="0"/>
        <v>73</v>
      </c>
      <c r="C17" s="114" t="s">
        <v>67</v>
      </c>
      <c r="D17" s="62">
        <v>2</v>
      </c>
      <c r="E17" s="71">
        <v>0</v>
      </c>
      <c r="F17" s="62">
        <v>10</v>
      </c>
      <c r="G17" s="22">
        <f t="shared" si="1"/>
        <v>0</v>
      </c>
      <c r="H17" s="19"/>
      <c r="I17" s="25"/>
      <c r="J17" s="25"/>
    </row>
    <row r="18" spans="1:10" ht="17.25" customHeight="1">
      <c r="A18" s="19"/>
      <c r="B18" s="120">
        <f t="shared" si="0"/>
        <v>74</v>
      </c>
      <c r="C18" s="115" t="s">
        <v>68</v>
      </c>
      <c r="D18" s="48">
        <v>1</v>
      </c>
      <c r="E18" s="54">
        <v>0</v>
      </c>
      <c r="F18" s="48">
        <v>10</v>
      </c>
      <c r="G18" s="21">
        <f t="shared" si="1"/>
        <v>0</v>
      </c>
      <c r="H18" s="19"/>
      <c r="I18" s="25"/>
      <c r="J18" s="25"/>
    </row>
    <row r="19" spans="1:10" ht="17.25" customHeight="1">
      <c r="A19" s="19"/>
      <c r="B19" s="69">
        <f t="shared" si="0"/>
        <v>75</v>
      </c>
      <c r="C19" s="114" t="s">
        <v>69</v>
      </c>
      <c r="D19" s="62">
        <v>2</v>
      </c>
      <c r="E19" s="71">
        <v>0</v>
      </c>
      <c r="F19" s="62">
        <v>10</v>
      </c>
      <c r="G19" s="22">
        <f t="shared" si="1"/>
        <v>0</v>
      </c>
      <c r="H19" s="19"/>
      <c r="I19" s="25"/>
      <c r="J19" s="25"/>
    </row>
    <row r="20" spans="1:10" ht="17.25" customHeight="1">
      <c r="A20" s="19"/>
      <c r="B20" s="69">
        <f t="shared" si="0"/>
        <v>76</v>
      </c>
      <c r="C20" s="115" t="s">
        <v>70</v>
      </c>
      <c r="D20" s="48">
        <v>2</v>
      </c>
      <c r="E20" s="54">
        <v>0</v>
      </c>
      <c r="F20" s="48">
        <v>10</v>
      </c>
      <c r="G20" s="21">
        <f t="shared" si="1"/>
        <v>0</v>
      </c>
      <c r="H20" s="19"/>
      <c r="I20" s="25"/>
      <c r="J20" s="25"/>
    </row>
    <row r="21" spans="1:10" ht="35.25" customHeight="1">
      <c r="A21" s="19"/>
      <c r="B21" s="19"/>
      <c r="C21" s="206" t="s">
        <v>71</v>
      </c>
      <c r="D21" s="207"/>
      <c r="E21" s="40" t="s">
        <v>72</v>
      </c>
      <c r="F21" s="40" t="s">
        <v>73</v>
      </c>
      <c r="G21" s="40" t="s">
        <v>14</v>
      </c>
      <c r="H21" s="19"/>
      <c r="I21" s="25"/>
      <c r="J21" s="25"/>
    </row>
    <row r="22" spans="1:10" ht="15" customHeight="1">
      <c r="A22" s="19"/>
      <c r="B22" s="120">
        <f>B20+1</f>
        <v>77</v>
      </c>
      <c r="C22" s="111" t="s">
        <v>74</v>
      </c>
      <c r="D22" s="112"/>
      <c r="E22" s="54">
        <v>0</v>
      </c>
      <c r="F22" s="48">
        <v>10</v>
      </c>
      <c r="G22" s="21">
        <f t="shared" ref="G22:G23" si="3">E22*F22</f>
        <v>0</v>
      </c>
      <c r="H22" s="19"/>
      <c r="I22" s="25"/>
      <c r="J22" s="25"/>
    </row>
    <row r="23" spans="1:10">
      <c r="A23" s="19"/>
      <c r="B23" s="173">
        <f>B22+1</f>
        <v>78</v>
      </c>
      <c r="C23" s="208" t="s">
        <v>75</v>
      </c>
      <c r="D23" s="209"/>
      <c r="E23" s="71">
        <v>0</v>
      </c>
      <c r="F23" s="62">
        <v>10</v>
      </c>
      <c r="G23" s="22">
        <f t="shared" si="3"/>
        <v>0</v>
      </c>
      <c r="H23" s="19"/>
      <c r="I23" s="25"/>
      <c r="J23" s="25"/>
    </row>
    <row r="24" spans="1:10">
      <c r="A24" s="19"/>
      <c r="B24" s="120">
        <f t="shared" ref="B24:B26" si="4">B23+1</f>
        <v>79</v>
      </c>
      <c r="C24" s="210" t="s">
        <v>76</v>
      </c>
      <c r="D24" s="210"/>
      <c r="E24" s="54">
        <v>0</v>
      </c>
      <c r="F24" s="48">
        <v>10</v>
      </c>
      <c r="G24" s="21">
        <f>E24*F24</f>
        <v>0</v>
      </c>
      <c r="H24" s="19"/>
      <c r="I24" s="25"/>
      <c r="J24" s="25"/>
    </row>
    <row r="25" spans="1:10">
      <c r="A25" s="19"/>
      <c r="B25" s="69">
        <f t="shared" si="4"/>
        <v>80</v>
      </c>
      <c r="C25" s="208" t="s">
        <v>77</v>
      </c>
      <c r="D25" s="209"/>
      <c r="E25" s="71">
        <v>0</v>
      </c>
      <c r="F25" s="62">
        <v>10</v>
      </c>
      <c r="G25" s="22">
        <f>E25*F25</f>
        <v>0</v>
      </c>
      <c r="H25" s="19"/>
      <c r="I25" s="25"/>
      <c r="J25" s="25"/>
    </row>
    <row r="26" spans="1:10">
      <c r="A26" s="19"/>
      <c r="B26" s="120">
        <f t="shared" si="4"/>
        <v>81</v>
      </c>
      <c r="C26" s="210" t="s">
        <v>78</v>
      </c>
      <c r="D26" s="210"/>
      <c r="E26" s="54">
        <v>0</v>
      </c>
      <c r="F26" s="48">
        <v>10</v>
      </c>
      <c r="G26" s="21">
        <f>E26*F26</f>
        <v>0</v>
      </c>
      <c r="H26" s="19"/>
      <c r="I26" s="25"/>
      <c r="J26" s="25"/>
    </row>
    <row r="27" spans="1:10" ht="46" customHeight="1">
      <c r="A27" s="19"/>
      <c r="B27" s="19"/>
      <c r="C27" s="94" t="s">
        <v>79</v>
      </c>
      <c r="D27" s="40" t="s">
        <v>80</v>
      </c>
      <c r="E27" s="56" t="s">
        <v>81</v>
      </c>
      <c r="F27" s="40" t="s">
        <v>52</v>
      </c>
      <c r="G27" s="40" t="s">
        <v>14</v>
      </c>
      <c r="H27" s="19"/>
      <c r="I27" s="89"/>
      <c r="J27" s="89"/>
    </row>
    <row r="28" spans="1:10" ht="24" customHeight="1">
      <c r="A28" s="19"/>
      <c r="B28" s="173">
        <f>B26+1</f>
        <v>82</v>
      </c>
      <c r="C28" s="114" t="s">
        <v>82</v>
      </c>
      <c r="D28" s="44">
        <v>20</v>
      </c>
      <c r="E28" s="71">
        <v>0</v>
      </c>
      <c r="F28" s="62">
        <v>10</v>
      </c>
      <c r="G28" s="22">
        <f>F28*D28*E28</f>
        <v>0</v>
      </c>
      <c r="H28" s="19"/>
      <c r="I28" s="90"/>
      <c r="J28" s="90"/>
    </row>
    <row r="29" spans="1:10" ht="24" customHeight="1">
      <c r="A29" s="19"/>
      <c r="B29" s="120">
        <f>B28+1</f>
        <v>83</v>
      </c>
      <c r="C29" s="95" t="s">
        <v>83</v>
      </c>
      <c r="D29" s="48">
        <f>D28/2</f>
        <v>10</v>
      </c>
      <c r="E29" s="54">
        <v>0</v>
      </c>
      <c r="F29" s="48">
        <v>10</v>
      </c>
      <c r="G29" s="21">
        <f>F29*D29*E29</f>
        <v>0</v>
      </c>
      <c r="H29" s="19"/>
      <c r="I29" s="90"/>
      <c r="J29" s="90"/>
    </row>
    <row r="30" spans="1:10" ht="20.25" customHeight="1">
      <c r="A30" s="19"/>
      <c r="B30" s="69">
        <f>B29+1</f>
        <v>84</v>
      </c>
      <c r="C30" s="114" t="s">
        <v>84</v>
      </c>
      <c r="D30" s="44">
        <v>5</v>
      </c>
      <c r="E30" s="71">
        <v>0</v>
      </c>
      <c r="F30" s="62">
        <v>10</v>
      </c>
      <c r="G30" s="22">
        <f>F30*D30*E30</f>
        <v>0</v>
      </c>
      <c r="H30" s="19"/>
      <c r="I30" s="90"/>
      <c r="J30" s="90"/>
    </row>
    <row r="31" spans="1:10">
      <c r="A31" s="19"/>
      <c r="B31" s="19"/>
      <c r="C31" s="200" t="s">
        <v>4</v>
      </c>
      <c r="D31" s="200"/>
      <c r="E31" s="200"/>
      <c r="F31" s="200"/>
      <c r="G31" s="68">
        <f>SUM(G4:G30)</f>
        <v>0</v>
      </c>
      <c r="H31" s="19"/>
      <c r="I31" s="25"/>
      <c r="J31" s="25"/>
    </row>
    <row r="32" spans="1:10" ht="7" customHeight="1">
      <c r="A32" s="19"/>
      <c r="B32" s="19"/>
      <c r="C32" s="82"/>
      <c r="D32" s="19"/>
      <c r="E32" s="28"/>
      <c r="F32" s="28"/>
      <c r="G32" s="19"/>
      <c r="H32" s="19"/>
      <c r="I32" s="29"/>
      <c r="J32" s="29"/>
    </row>
    <row r="33" spans="1:10">
      <c r="A33" s="19"/>
      <c r="B33" s="19"/>
      <c r="C33" s="201" t="s">
        <v>46</v>
      </c>
      <c r="D33" s="201"/>
      <c r="E33" s="201"/>
      <c r="F33" s="201"/>
      <c r="G33" s="19"/>
      <c r="H33" s="19"/>
      <c r="I33" s="29"/>
      <c r="J33" s="29"/>
    </row>
    <row r="34" spans="1:10" ht="2.5" customHeight="1">
      <c r="A34" s="82"/>
      <c r="B34" s="82"/>
      <c r="C34" s="118"/>
      <c r="D34" s="118"/>
      <c r="E34" s="118"/>
      <c r="F34" s="118"/>
      <c r="G34" s="118"/>
      <c r="H34" s="19"/>
      <c r="I34" s="24"/>
      <c r="J34" s="24"/>
    </row>
    <row r="35" spans="1:10" ht="14.5" customHeight="1">
      <c r="A35" s="82" t="s">
        <v>58</v>
      </c>
      <c r="B35" s="82"/>
      <c r="C35" s="202" t="s">
        <v>49</v>
      </c>
      <c r="D35" s="202"/>
      <c r="E35" s="202"/>
      <c r="F35" s="202"/>
      <c r="G35" s="202"/>
      <c r="H35" s="19"/>
      <c r="I35" s="24"/>
      <c r="J35" s="24"/>
    </row>
    <row r="36" spans="1:10">
      <c r="A36" s="19"/>
      <c r="B36" s="19"/>
      <c r="C36" s="118"/>
      <c r="D36" s="118"/>
      <c r="E36" s="118"/>
      <c r="F36" s="118"/>
      <c r="G36" s="118"/>
      <c r="H36" s="19"/>
      <c r="I36" s="24"/>
      <c r="J36" s="24"/>
    </row>
    <row r="37" spans="1:10">
      <c r="A37" s="19"/>
      <c r="B37" s="19"/>
      <c r="C37" s="203" t="str">
        <f>PA!C100</f>
        <v>Alle prijzen op basis prijspeil 1-1-2022, exclusief btw.</v>
      </c>
      <c r="D37" s="204"/>
      <c r="E37" s="204"/>
      <c r="F37" s="204"/>
      <c r="G37" s="205"/>
      <c r="H37" s="19"/>
      <c r="I37" s="24"/>
      <c r="J37" s="24"/>
    </row>
    <row r="38" spans="1:10">
      <c r="A38" s="19"/>
      <c r="B38" s="19"/>
      <c r="C38" s="19"/>
      <c r="D38" s="19"/>
      <c r="E38" s="19"/>
      <c r="F38" s="19"/>
      <c r="G38" s="19"/>
      <c r="H38" s="19"/>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sheetData>
  <sheetProtection sheet="1" objects="1" scenarios="1"/>
  <mergeCells count="15">
    <mergeCell ref="C8:E8"/>
    <mergeCell ref="C2:G2"/>
    <mergeCell ref="C3:D3"/>
    <mergeCell ref="C4:D4"/>
    <mergeCell ref="C5:E5"/>
    <mergeCell ref="C6:E6"/>
    <mergeCell ref="C31:F31"/>
    <mergeCell ref="C33:F33"/>
    <mergeCell ref="C35:G35"/>
    <mergeCell ref="C37:G37"/>
    <mergeCell ref="C21:D21"/>
    <mergeCell ref="C23:D23"/>
    <mergeCell ref="C24:D24"/>
    <mergeCell ref="C25:D25"/>
    <mergeCell ref="C26: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C3BF-DE1A-472A-A364-E9073CE147F6}">
  <dimension ref="A1:G41"/>
  <sheetViews>
    <sheetView topLeftCell="A4" zoomScale="132" zoomScaleNormal="132" workbookViewId="0">
      <selection activeCell="C14" sqref="C14"/>
    </sheetView>
  </sheetViews>
  <sheetFormatPr baseColWidth="10" defaultColWidth="8.83203125" defaultRowHeight="15"/>
  <cols>
    <col min="1" max="1" width="3" customWidth="1"/>
    <col min="2" max="2" width="3.5" customWidth="1"/>
    <col min="3" max="3" width="57.1640625" customWidth="1"/>
    <col min="4" max="4" width="11.6640625" customWidth="1"/>
    <col min="5" max="5" width="10.83203125" customWidth="1"/>
    <col min="6" max="6" width="10" customWidth="1"/>
  </cols>
  <sheetData>
    <row r="1" spans="1:7" s="17" customFormat="1" ht="14">
      <c r="A1" s="2"/>
      <c r="B1" s="2"/>
      <c r="C1" s="2"/>
      <c r="D1" s="2"/>
      <c r="E1" s="124"/>
      <c r="F1" s="2"/>
      <c r="G1" s="2"/>
    </row>
    <row r="2" spans="1:7" s="17" customFormat="1" ht="14">
      <c r="A2" s="2"/>
      <c r="B2" s="2"/>
      <c r="C2" s="125" t="str">
        <f ca="1">"Specificatie "&amp;MID(CELL("bestandsnaam",$A$1),SEARCH("]",CELL("bestandsnaam",$A$1),1)+1,99)</f>
        <v>Specificatie CCTV</v>
      </c>
      <c r="D2" s="125"/>
      <c r="E2" s="126" t="s">
        <v>99</v>
      </c>
      <c r="F2" s="125"/>
      <c r="G2" s="2"/>
    </row>
    <row r="3" spans="1:7" s="17" customFormat="1" ht="28">
      <c r="A3" s="2"/>
      <c r="B3" s="2"/>
      <c r="C3" s="127"/>
      <c r="D3" s="127" t="s">
        <v>12</v>
      </c>
      <c r="E3" s="128" t="s">
        <v>100</v>
      </c>
      <c r="F3" s="129" t="s">
        <v>14</v>
      </c>
      <c r="G3" s="2"/>
    </row>
    <row r="4" spans="1:7" s="17" customFormat="1" thickBot="1">
      <c r="A4" s="2"/>
      <c r="B4" s="2"/>
      <c r="C4" s="130" t="s">
        <v>135</v>
      </c>
      <c r="D4" s="131" t="s">
        <v>34</v>
      </c>
      <c r="E4" s="132" t="s">
        <v>31</v>
      </c>
      <c r="F4" s="133"/>
      <c r="G4" s="2"/>
    </row>
    <row r="5" spans="1:7" s="17" customFormat="1" thickTop="1">
      <c r="A5" s="2"/>
      <c r="B5" s="134">
        <f>'terugkerende kosten'!B30+1</f>
        <v>85</v>
      </c>
      <c r="C5" s="135" t="s">
        <v>136</v>
      </c>
      <c r="D5" s="181">
        <v>0</v>
      </c>
      <c r="E5" s="148">
        <v>1</v>
      </c>
      <c r="F5" s="136">
        <f>IFERROR(D5*E5,"")</f>
        <v>0</v>
      </c>
      <c r="G5" s="2"/>
    </row>
    <row r="6" spans="1:7" s="17" customFormat="1" thickBot="1">
      <c r="A6" s="2"/>
      <c r="B6" s="137">
        <f>B5+1</f>
        <v>86</v>
      </c>
      <c r="C6" s="138" t="s">
        <v>137</v>
      </c>
      <c r="D6" s="180">
        <v>0</v>
      </c>
      <c r="E6" s="144">
        <v>1</v>
      </c>
      <c r="F6" s="139">
        <f>IFERROR(D6*E6,"")</f>
        <v>0</v>
      </c>
      <c r="G6" s="2"/>
    </row>
    <row r="7" spans="1:7" s="17" customFormat="1" thickTop="1">
      <c r="A7" s="2"/>
      <c r="B7" s="145">
        <f>B6+1</f>
        <v>87</v>
      </c>
      <c r="C7" s="146"/>
      <c r="D7" s="181">
        <v>0</v>
      </c>
      <c r="E7" s="148"/>
      <c r="F7" s="139">
        <f>IFERROR(D7*E7,"")</f>
        <v>0</v>
      </c>
      <c r="G7" s="2"/>
    </row>
    <row r="8" spans="1:7" s="17" customFormat="1" ht="14">
      <c r="A8" s="2"/>
      <c r="B8" s="141">
        <f t="shared" ref="B8:B9" si="0">B7+1</f>
        <v>88</v>
      </c>
      <c r="C8" s="142"/>
      <c r="D8" s="180">
        <v>0</v>
      </c>
      <c r="E8" s="144"/>
      <c r="F8" s="136">
        <f t="shared" ref="F8" si="1">IFERROR(D8*E8,"")</f>
        <v>0</v>
      </c>
      <c r="G8" s="2"/>
    </row>
    <row r="9" spans="1:7" s="17" customFormat="1" ht="14">
      <c r="A9" s="2"/>
      <c r="B9" s="145">
        <f t="shared" si="0"/>
        <v>89</v>
      </c>
      <c r="C9" s="146"/>
      <c r="D9" s="181">
        <v>0</v>
      </c>
      <c r="E9" s="148"/>
      <c r="F9" s="139">
        <f>IFERROR(D9*E9,"")</f>
        <v>0</v>
      </c>
      <c r="G9" s="2"/>
    </row>
    <row r="10" spans="1:7" s="17" customFormat="1" ht="14">
      <c r="A10" s="2"/>
      <c r="B10" s="2"/>
      <c r="C10" s="140" t="s">
        <v>101</v>
      </c>
      <c r="D10" s="140"/>
      <c r="E10" s="140"/>
      <c r="F10" s="140"/>
      <c r="G10" s="2"/>
    </row>
    <row r="11" spans="1:7" s="17" customFormat="1" ht="14">
      <c r="A11" s="2"/>
      <c r="B11" s="145">
        <f>B9+1</f>
        <v>90</v>
      </c>
      <c r="C11" s="142"/>
      <c r="D11" s="143">
        <v>0</v>
      </c>
      <c r="E11" s="144"/>
      <c r="F11" s="139">
        <f t="shared" ref="F11:F21" si="2">IFERROR(D11*E11,"")</f>
        <v>0</v>
      </c>
      <c r="G11" s="2"/>
    </row>
    <row r="12" spans="1:7" s="17" customFormat="1" ht="14">
      <c r="A12" s="2"/>
      <c r="B12" s="141">
        <f>B11+1</f>
        <v>91</v>
      </c>
      <c r="C12" s="146"/>
      <c r="D12" s="147">
        <v>0</v>
      </c>
      <c r="E12" s="148"/>
      <c r="F12" s="136">
        <f>IFERROR(D12*E12,"")</f>
        <v>0</v>
      </c>
      <c r="G12" s="2"/>
    </row>
    <row r="13" spans="1:7" s="17" customFormat="1" ht="14">
      <c r="A13" s="2"/>
      <c r="B13" s="145">
        <f t="shared" ref="B13:B14" si="3">B12+1</f>
        <v>92</v>
      </c>
      <c r="C13" s="142"/>
      <c r="D13" s="143">
        <v>0</v>
      </c>
      <c r="E13" s="144"/>
      <c r="F13" s="139">
        <f t="shared" si="2"/>
        <v>0</v>
      </c>
      <c r="G13" s="2"/>
    </row>
    <row r="14" spans="1:7" s="17" customFormat="1" ht="14">
      <c r="A14" s="2"/>
      <c r="B14" s="141">
        <f t="shared" si="3"/>
        <v>93</v>
      </c>
      <c r="C14" s="146"/>
      <c r="D14" s="147">
        <v>0</v>
      </c>
      <c r="E14" s="148"/>
      <c r="F14" s="136">
        <f t="shared" si="2"/>
        <v>0</v>
      </c>
      <c r="G14" s="2"/>
    </row>
    <row r="15" spans="1:7" s="17" customFormat="1" ht="14">
      <c r="A15" s="2"/>
      <c r="B15" s="145">
        <f t="shared" ref="B15:B19" si="4">B14+1</f>
        <v>94</v>
      </c>
      <c r="C15" s="142"/>
      <c r="D15" s="143">
        <v>0</v>
      </c>
      <c r="E15" s="144"/>
      <c r="F15" s="139">
        <f t="shared" si="2"/>
        <v>0</v>
      </c>
      <c r="G15" s="2"/>
    </row>
    <row r="16" spans="1:7" s="17" customFormat="1" ht="14">
      <c r="A16" s="2"/>
      <c r="B16" s="141">
        <f t="shared" si="4"/>
        <v>95</v>
      </c>
      <c r="C16" s="146"/>
      <c r="D16" s="147">
        <v>0</v>
      </c>
      <c r="E16" s="148"/>
      <c r="F16" s="136">
        <f t="shared" si="2"/>
        <v>0</v>
      </c>
      <c r="G16" s="2"/>
    </row>
    <row r="17" spans="1:7" s="17" customFormat="1" ht="14">
      <c r="A17" s="2"/>
      <c r="B17" s="145">
        <f t="shared" si="4"/>
        <v>96</v>
      </c>
      <c r="C17" s="149"/>
      <c r="D17" s="150"/>
      <c r="E17" s="144"/>
      <c r="F17" s="139">
        <f t="shared" si="2"/>
        <v>0</v>
      </c>
      <c r="G17" s="2"/>
    </row>
    <row r="18" spans="1:7" s="17" customFormat="1" ht="14">
      <c r="A18" s="2"/>
      <c r="B18" s="141">
        <f t="shared" si="4"/>
        <v>97</v>
      </c>
      <c r="C18" s="151"/>
      <c r="D18" s="152"/>
      <c r="E18" s="148"/>
      <c r="F18" s="136">
        <f t="shared" si="2"/>
        <v>0</v>
      </c>
      <c r="G18" s="2"/>
    </row>
    <row r="19" spans="1:7" s="17" customFormat="1" ht="14">
      <c r="A19" s="2"/>
      <c r="B19" s="145">
        <f t="shared" si="4"/>
        <v>98</v>
      </c>
      <c r="C19" s="149"/>
      <c r="D19" s="150"/>
      <c r="E19" s="144"/>
      <c r="F19" s="139">
        <f t="shared" si="2"/>
        <v>0</v>
      </c>
      <c r="G19" s="2"/>
    </row>
    <row r="20" spans="1:7" s="17" customFormat="1" ht="14">
      <c r="A20" s="2"/>
      <c r="B20" s="141">
        <f>B19+1</f>
        <v>99</v>
      </c>
      <c r="C20" s="151"/>
      <c r="D20" s="152"/>
      <c r="E20" s="148"/>
      <c r="F20" s="136">
        <f t="shared" si="2"/>
        <v>0</v>
      </c>
      <c r="G20" s="2"/>
    </row>
    <row r="21" spans="1:7" s="17" customFormat="1" ht="14">
      <c r="A21" s="2"/>
      <c r="B21" s="145">
        <f t="shared" ref="B21:B22" si="5">B20+1</f>
        <v>100</v>
      </c>
      <c r="C21" s="149"/>
      <c r="D21" s="150"/>
      <c r="E21" s="144"/>
      <c r="F21" s="139">
        <f t="shared" si="2"/>
        <v>0</v>
      </c>
      <c r="G21" s="2"/>
    </row>
    <row r="22" spans="1:7" s="17" customFormat="1" ht="14">
      <c r="A22" s="2"/>
      <c r="B22" s="141">
        <f t="shared" si="5"/>
        <v>101</v>
      </c>
      <c r="C22" s="151"/>
      <c r="D22" s="152"/>
      <c r="E22" s="148"/>
      <c r="F22" s="136">
        <f>IFERROR(D22*E22,"")</f>
        <v>0</v>
      </c>
      <c r="G22" s="2"/>
    </row>
    <row r="23" spans="1:7" s="17" customFormat="1" ht="14">
      <c r="A23" s="2"/>
      <c r="B23" s="2"/>
      <c r="C23" s="153" t="str">
        <f ca="1">"Totaal "&amp;MID(CELL("bestandsnaam",$A$1),SEARCH("]",CELL("bestandsnaam",$A$1),1)+1,99)</f>
        <v>Totaal CCTV</v>
      </c>
      <c r="D23" s="153"/>
      <c r="E23" s="153"/>
      <c r="F23" s="154">
        <f>SUM(F5:F22)</f>
        <v>0</v>
      </c>
      <c r="G23" s="2"/>
    </row>
    <row r="24" spans="1:7" s="17" customFormat="1" ht="14">
      <c r="A24" s="2"/>
      <c r="B24" s="2"/>
      <c r="C24" s="2"/>
      <c r="D24" s="2"/>
      <c r="E24" s="2"/>
      <c r="F24" s="2"/>
      <c r="G24" s="2"/>
    </row>
    <row r="25" spans="1:7" s="155" customFormat="1" ht="13">
      <c r="A25" s="2"/>
      <c r="B25" s="2"/>
      <c r="C25" s="140" t="s">
        <v>44</v>
      </c>
      <c r="D25" s="140"/>
      <c r="E25" s="140"/>
      <c r="F25" s="140"/>
      <c r="G25" s="2"/>
    </row>
    <row r="26" spans="1:7" s="17" customFormat="1" ht="21" customHeight="1">
      <c r="A26" s="2"/>
      <c r="B26" s="145">
        <f>B22+1</f>
        <v>102</v>
      </c>
      <c r="C26" s="156" t="s">
        <v>104</v>
      </c>
      <c r="D26" s="171">
        <v>0</v>
      </c>
      <c r="E26" s="157">
        <v>1</v>
      </c>
      <c r="F26" s="158">
        <f>IFERROR(D26*F23,"")</f>
        <v>0</v>
      </c>
      <c r="G26" s="2"/>
    </row>
    <row r="27" spans="1:7" s="155" customFormat="1" ht="23" customHeight="1">
      <c r="A27" s="2"/>
      <c r="B27" s="141">
        <f t="shared" ref="B27" si="6">B26+1</f>
        <v>103</v>
      </c>
      <c r="C27" s="141"/>
      <c r="D27" s="159"/>
      <c r="E27" s="160"/>
      <c r="F27" s="161"/>
      <c r="G27" s="2"/>
    </row>
    <row r="28" spans="1:7" s="155" customFormat="1" ht="13">
      <c r="A28" s="2"/>
      <c r="B28" s="2"/>
      <c r="C28" s="153" t="s">
        <v>102</v>
      </c>
      <c r="D28" s="153"/>
      <c r="E28" s="153"/>
      <c r="F28" s="154">
        <f>SUM(F26:F27)</f>
        <v>0</v>
      </c>
      <c r="G28" s="2"/>
    </row>
    <row r="29" spans="1:7" s="17" customFormat="1" ht="14">
      <c r="A29" s="2"/>
      <c r="B29" s="2"/>
      <c r="C29" s="162"/>
      <c r="D29" s="2"/>
      <c r="E29" s="124"/>
      <c r="F29" s="2"/>
      <c r="G29" s="2"/>
    </row>
    <row r="30" spans="1:7" s="155" customFormat="1" ht="13">
      <c r="A30" s="2"/>
      <c r="B30" s="2"/>
      <c r="C30" s="153" t="s">
        <v>105</v>
      </c>
      <c r="D30" s="153"/>
      <c r="E30" s="153"/>
      <c r="F30" s="154">
        <f>F23+F28</f>
        <v>0</v>
      </c>
      <c r="G30" s="2"/>
    </row>
    <row r="31" spans="1:7" s="17" customFormat="1" ht="14">
      <c r="A31" s="2"/>
      <c r="B31" s="2"/>
      <c r="C31" s="162"/>
      <c r="D31" s="2"/>
      <c r="E31" s="124"/>
      <c r="F31" s="2"/>
      <c r="G31" s="2"/>
    </row>
    <row r="32" spans="1:7" s="17" customFormat="1" ht="14">
      <c r="A32" s="2"/>
      <c r="B32" s="2"/>
      <c r="C32" s="163" t="s">
        <v>10</v>
      </c>
      <c r="D32" s="164"/>
      <c r="E32" s="165"/>
      <c r="F32" s="164"/>
      <c r="G32" s="2"/>
    </row>
    <row r="33" spans="1:7" s="155" customFormat="1" ht="13">
      <c r="A33" s="2"/>
      <c r="B33" s="2"/>
      <c r="C33" s="163"/>
      <c r="D33" s="164"/>
      <c r="E33" s="165"/>
      <c r="F33" s="164"/>
      <c r="G33" s="2"/>
    </row>
    <row r="34" spans="1:7" s="155" customFormat="1" ht="13">
      <c r="A34" s="2"/>
      <c r="B34" s="2"/>
      <c r="C34" s="219" t="s">
        <v>97</v>
      </c>
      <c r="D34" s="219"/>
      <c r="E34" s="219"/>
      <c r="F34" s="219"/>
      <c r="G34" s="2"/>
    </row>
    <row r="35" spans="1:7" s="17" customFormat="1" ht="14">
      <c r="A35" s="2"/>
      <c r="B35" s="2"/>
      <c r="C35" s="163"/>
      <c r="D35" s="164"/>
      <c r="E35" s="165"/>
      <c r="F35" s="164"/>
      <c r="G35" s="2"/>
    </row>
    <row r="36" spans="1:7" s="155" customFormat="1" ht="66" customHeight="1">
      <c r="A36" s="2"/>
      <c r="B36" s="162" t="s">
        <v>47</v>
      </c>
      <c r="C36" s="219" t="s">
        <v>103</v>
      </c>
      <c r="D36" s="219"/>
      <c r="E36" s="219"/>
      <c r="F36" s="219"/>
      <c r="G36" s="2"/>
    </row>
    <row r="37" spans="1:7" s="155" customFormat="1" ht="13">
      <c r="A37" s="2"/>
      <c r="B37" s="2"/>
      <c r="C37" s="163"/>
      <c r="D37" s="164"/>
      <c r="E37" s="165"/>
      <c r="F37" s="164"/>
      <c r="G37" s="2"/>
    </row>
    <row r="38" spans="1:7" s="166" customFormat="1" ht="12.75" customHeight="1">
      <c r="A38" s="2"/>
      <c r="B38" s="2"/>
      <c r="C38" s="220" t="s">
        <v>49</v>
      </c>
      <c r="D38" s="220"/>
      <c r="E38" s="220"/>
      <c r="F38" s="220"/>
      <c r="G38" s="2"/>
    </row>
    <row r="39" spans="1:7" s="17" customFormat="1" ht="14">
      <c r="A39" s="2"/>
      <c r="B39" s="2"/>
      <c r="C39" s="167"/>
      <c r="D39" s="167"/>
      <c r="E39" s="168"/>
      <c r="F39" s="167"/>
      <c r="G39" s="2"/>
    </row>
    <row r="40" spans="1:7" s="17" customFormat="1" ht="14">
      <c r="A40" s="2"/>
      <c r="B40" s="2"/>
      <c r="C40" s="169" t="str">
        <f>PA!C100</f>
        <v>Alle prijzen op basis prijspeil 1-1-2022, exclusief btw.</v>
      </c>
      <c r="D40" s="170"/>
      <c r="E40" s="170"/>
      <c r="F40" s="170"/>
      <c r="G40" s="2"/>
    </row>
    <row r="41" spans="1:7" s="17" customFormat="1" ht="14">
      <c r="A41" s="2"/>
      <c r="B41" s="2"/>
      <c r="C41" s="162"/>
      <c r="D41" s="2"/>
      <c r="E41" s="124"/>
      <c r="F41" s="2"/>
      <c r="G41" s="2"/>
    </row>
  </sheetData>
  <sheetProtection sheet="1" objects="1" scenarios="1"/>
  <mergeCells count="3">
    <mergeCell ref="C34:F34"/>
    <mergeCell ref="C36:F36"/>
    <mergeCell ref="C38:F38"/>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2043-8F2D-421C-A9B8-5A881CEF7167}">
  <dimension ref="A1:J51"/>
  <sheetViews>
    <sheetView tabSelected="1" topLeftCell="A3" zoomScale="171" zoomScaleNormal="171" workbookViewId="0">
      <selection activeCell="C17" sqref="C17"/>
    </sheetView>
  </sheetViews>
  <sheetFormatPr baseColWidth="10" defaultColWidth="8.83203125" defaultRowHeight="15"/>
  <cols>
    <col min="1" max="1" width="1.83203125" customWidth="1"/>
    <col min="2" max="2" width="3.5" customWidth="1"/>
    <col min="3" max="3" width="53" customWidth="1"/>
    <col min="4" max="4" width="12.83203125" customWidth="1"/>
    <col min="5" max="5" width="9.83203125" style="109" customWidth="1"/>
    <col min="6" max="6" width="13.6640625" customWidth="1"/>
    <col min="7" max="7" width="1.83203125" customWidth="1"/>
    <col min="8" max="8" width="3.1640625" customWidth="1"/>
  </cols>
  <sheetData>
    <row r="1" spans="1:10">
      <c r="A1" s="19"/>
      <c r="B1" s="19"/>
      <c r="C1" s="19"/>
      <c r="D1" s="19"/>
      <c r="E1" s="28"/>
      <c r="F1" s="19"/>
      <c r="G1" s="19"/>
      <c r="H1" s="25"/>
      <c r="I1" s="25"/>
      <c r="J1" s="25"/>
    </row>
    <row r="2" spans="1:10">
      <c r="A2" s="19"/>
      <c r="B2" s="19"/>
      <c r="C2" s="227" t="s">
        <v>85</v>
      </c>
      <c r="D2" s="227"/>
      <c r="E2" s="227"/>
      <c r="F2" s="227"/>
      <c r="G2" s="19"/>
      <c r="H2" s="25"/>
      <c r="I2" s="25"/>
      <c r="J2" s="25"/>
    </row>
    <row r="3" spans="1:10">
      <c r="A3" s="19"/>
      <c r="B3" s="19"/>
      <c r="C3" s="20" t="s">
        <v>86</v>
      </c>
      <c r="D3" s="20" t="s">
        <v>12</v>
      </c>
      <c r="E3" s="119" t="s">
        <v>13</v>
      </c>
      <c r="F3" s="20" t="s">
        <v>14</v>
      </c>
      <c r="G3" s="19"/>
      <c r="H3" s="25"/>
      <c r="I3" s="25"/>
      <c r="J3" s="25"/>
    </row>
    <row r="4" spans="1:10" ht="17.25" customHeight="1">
      <c r="A4" s="19"/>
      <c r="B4" s="174">
        <f>CCTV!B27+1</f>
        <v>104</v>
      </c>
      <c r="C4" s="97" t="s">
        <v>122</v>
      </c>
      <c r="D4" s="54">
        <v>0</v>
      </c>
      <c r="E4" s="104">
        <v>1</v>
      </c>
      <c r="F4" s="21">
        <f>D4*E4</f>
        <v>0</v>
      </c>
      <c r="G4" s="19"/>
      <c r="H4" s="25"/>
      <c r="I4" s="25"/>
      <c r="J4" s="25"/>
    </row>
    <row r="5" spans="1:10" ht="17.25" customHeight="1">
      <c r="A5" s="19"/>
      <c r="B5" s="98">
        <f>B4+1</f>
        <v>105</v>
      </c>
      <c r="C5" s="99" t="s">
        <v>123</v>
      </c>
      <c r="D5" s="71">
        <v>0</v>
      </c>
      <c r="E5" s="105">
        <v>1</v>
      </c>
      <c r="F5" s="22">
        <f t="shared" ref="F5:F20" si="0">D5*E5</f>
        <v>0</v>
      </c>
      <c r="G5" s="19"/>
      <c r="H5" s="25"/>
      <c r="I5" s="25"/>
      <c r="J5" s="25"/>
    </row>
    <row r="6" spans="1:10" ht="17.25" customHeight="1">
      <c r="A6" s="19"/>
      <c r="B6" s="96">
        <f t="shared" ref="B6:B18" si="1">B5+1</f>
        <v>106</v>
      </c>
      <c r="C6" s="97" t="s">
        <v>87</v>
      </c>
      <c r="D6" s="54">
        <v>0</v>
      </c>
      <c r="E6" s="104">
        <v>1</v>
      </c>
      <c r="F6" s="21">
        <f t="shared" si="0"/>
        <v>0</v>
      </c>
      <c r="G6" s="19"/>
      <c r="H6" s="25"/>
      <c r="I6" s="25"/>
      <c r="J6" s="25"/>
    </row>
    <row r="7" spans="1:10" ht="24" customHeight="1">
      <c r="A7" s="19"/>
      <c r="B7" s="98">
        <f>B6+1</f>
        <v>107</v>
      </c>
      <c r="C7" s="99" t="s">
        <v>121</v>
      </c>
      <c r="D7" s="71">
        <v>0</v>
      </c>
      <c r="E7" s="105">
        <v>1</v>
      </c>
      <c r="F7" s="22">
        <f t="shared" si="0"/>
        <v>0</v>
      </c>
      <c r="G7" s="19"/>
      <c r="H7" s="25"/>
      <c r="I7" s="25"/>
      <c r="J7" s="25"/>
    </row>
    <row r="8" spans="1:10" ht="24">
      <c r="A8" s="19"/>
      <c r="B8" s="96">
        <f t="shared" si="1"/>
        <v>108</v>
      </c>
      <c r="C8" s="97" t="s">
        <v>88</v>
      </c>
      <c r="D8" s="54">
        <v>0</v>
      </c>
      <c r="E8" s="104">
        <v>1</v>
      </c>
      <c r="F8" s="21">
        <f t="shared" si="0"/>
        <v>0</v>
      </c>
      <c r="G8" s="19"/>
      <c r="H8" s="25"/>
      <c r="I8" s="25"/>
      <c r="J8" s="25"/>
    </row>
    <row r="9" spans="1:10" ht="23.25" customHeight="1">
      <c r="A9" s="19"/>
      <c r="B9" s="98">
        <f t="shared" si="1"/>
        <v>109</v>
      </c>
      <c r="C9" s="99" t="s">
        <v>149</v>
      </c>
      <c r="D9" s="192">
        <v>0</v>
      </c>
      <c r="E9" s="105">
        <v>500</v>
      </c>
      <c r="F9" s="22">
        <f>D9*E9</f>
        <v>0</v>
      </c>
      <c r="G9" s="19"/>
      <c r="H9" s="25"/>
      <c r="I9" s="25"/>
      <c r="J9" s="25"/>
    </row>
    <row r="10" spans="1:10" ht="20.5" customHeight="1">
      <c r="A10" s="19"/>
      <c r="B10" s="96">
        <f t="shared" si="1"/>
        <v>110</v>
      </c>
      <c r="C10" s="97" t="s">
        <v>120</v>
      </c>
      <c r="D10" s="193">
        <v>0</v>
      </c>
      <c r="E10" s="190">
        <v>25000</v>
      </c>
      <c r="F10" s="21">
        <f t="shared" si="0"/>
        <v>0</v>
      </c>
      <c r="G10" s="19"/>
      <c r="H10" s="25"/>
      <c r="I10" s="25"/>
      <c r="J10" s="25"/>
    </row>
    <row r="11" spans="1:10">
      <c r="A11" s="19"/>
      <c r="B11" s="19"/>
      <c r="C11" s="99"/>
      <c r="D11" s="194"/>
      <c r="E11" s="72"/>
      <c r="F11" s="22">
        <f t="shared" si="0"/>
        <v>0</v>
      </c>
      <c r="G11" s="19"/>
      <c r="H11" s="25"/>
      <c r="I11" s="25"/>
      <c r="J11" s="25"/>
    </row>
    <row r="12" spans="1:10">
      <c r="A12" s="19"/>
      <c r="B12" s="19"/>
      <c r="C12" s="97"/>
      <c r="D12" s="101"/>
      <c r="E12" s="74"/>
      <c r="F12" s="21">
        <f t="shared" si="0"/>
        <v>0</v>
      </c>
      <c r="G12" s="19"/>
      <c r="H12" s="25"/>
      <c r="I12" s="25"/>
      <c r="J12" s="25"/>
    </row>
    <row r="13" spans="1:10">
      <c r="A13" s="19"/>
      <c r="B13" s="19"/>
      <c r="C13" s="99"/>
      <c r="D13" s="100"/>
      <c r="E13" s="72"/>
      <c r="F13" s="22">
        <f t="shared" si="0"/>
        <v>0</v>
      </c>
      <c r="G13" s="19"/>
      <c r="H13" s="25"/>
      <c r="I13" s="25"/>
      <c r="J13" s="25"/>
    </row>
    <row r="14" spans="1:10">
      <c r="A14" s="19"/>
      <c r="B14" s="19"/>
      <c r="C14" s="97"/>
      <c r="D14" s="101"/>
      <c r="E14" s="74"/>
      <c r="F14" s="21">
        <f t="shared" si="0"/>
        <v>0</v>
      </c>
      <c r="G14" s="19"/>
      <c r="H14" s="25"/>
      <c r="I14" s="25"/>
      <c r="J14" s="25"/>
    </row>
    <row r="15" spans="1:10">
      <c r="A15" s="19"/>
      <c r="B15" s="19"/>
      <c r="C15" s="99"/>
      <c r="D15" s="100"/>
      <c r="E15" s="72"/>
      <c r="F15" s="22">
        <f t="shared" si="0"/>
        <v>0</v>
      </c>
      <c r="G15" s="19"/>
      <c r="H15" s="25"/>
      <c r="I15" s="25"/>
      <c r="J15" s="25"/>
    </row>
    <row r="16" spans="1:10">
      <c r="A16" s="19"/>
      <c r="B16" s="19"/>
      <c r="C16" s="97"/>
      <c r="D16" s="101"/>
      <c r="E16" s="74"/>
      <c r="F16" s="21">
        <f t="shared" si="0"/>
        <v>0</v>
      </c>
      <c r="G16" s="19"/>
      <c r="H16" s="25"/>
      <c r="I16" s="25"/>
      <c r="J16" s="25"/>
    </row>
    <row r="17" spans="1:10">
      <c r="A17" s="19"/>
      <c r="B17" s="19"/>
      <c r="C17" s="99"/>
      <c r="D17" s="100"/>
      <c r="E17" s="72"/>
      <c r="F17" s="22">
        <f t="shared" si="0"/>
        <v>0</v>
      </c>
      <c r="G17" s="19"/>
      <c r="H17" s="25"/>
      <c r="I17" s="25"/>
      <c r="J17" s="25"/>
    </row>
    <row r="18" spans="1:10">
      <c r="A18" s="19"/>
      <c r="B18" s="19"/>
      <c r="C18" s="97"/>
      <c r="D18" s="101"/>
      <c r="E18" s="74"/>
      <c r="F18" s="21">
        <f t="shared" si="0"/>
        <v>0</v>
      </c>
      <c r="G18" s="19"/>
      <c r="H18" s="25"/>
      <c r="I18" s="25"/>
      <c r="J18" s="25"/>
    </row>
    <row r="19" spans="1:10">
      <c r="A19" s="19"/>
      <c r="B19" s="19"/>
      <c r="C19" s="99"/>
      <c r="D19" s="100"/>
      <c r="E19" s="72"/>
      <c r="F19" s="22">
        <f t="shared" si="0"/>
        <v>0</v>
      </c>
      <c r="G19" s="19"/>
      <c r="H19" s="25"/>
      <c r="I19" s="25"/>
      <c r="J19" s="25"/>
    </row>
    <row r="20" spans="1:10">
      <c r="A20" s="19"/>
      <c r="B20" s="19"/>
      <c r="C20" s="97"/>
      <c r="D20" s="101"/>
      <c r="E20" s="74"/>
      <c r="F20" s="21">
        <f t="shared" si="0"/>
        <v>0</v>
      </c>
      <c r="G20" s="19"/>
      <c r="H20" s="25"/>
      <c r="I20" s="25"/>
      <c r="J20" s="25"/>
    </row>
    <row r="21" spans="1:10">
      <c r="A21" s="19"/>
      <c r="B21" s="19"/>
      <c r="C21" s="200" t="s">
        <v>89</v>
      </c>
      <c r="D21" s="200"/>
      <c r="E21" s="200"/>
      <c r="F21" s="68">
        <f>SUM(F4:F20)</f>
        <v>0</v>
      </c>
      <c r="G21" s="19"/>
      <c r="H21" s="25"/>
      <c r="I21" s="25"/>
      <c r="J21" s="25"/>
    </row>
    <row r="22" spans="1:10" ht="8.25" customHeight="1">
      <c r="A22" s="19"/>
      <c r="B22" s="19"/>
      <c r="C22" s="19"/>
      <c r="D22" s="19"/>
      <c r="E22" s="28"/>
      <c r="F22" s="19"/>
      <c r="G22" s="19"/>
      <c r="H22" s="25"/>
      <c r="I22" s="25"/>
      <c r="J22" s="25"/>
    </row>
    <row r="23" spans="1:10" ht="9" customHeight="1">
      <c r="A23" s="19"/>
      <c r="B23" s="19"/>
      <c r="C23" s="19"/>
      <c r="D23" s="19"/>
      <c r="E23" s="28"/>
      <c r="F23" s="19"/>
      <c r="G23" s="19"/>
      <c r="H23" s="25"/>
      <c r="I23" s="25"/>
      <c r="J23" s="25"/>
    </row>
    <row r="24" spans="1:10" ht="43" customHeight="1">
      <c r="A24" s="19"/>
      <c r="B24" s="19"/>
      <c r="C24" s="20" t="s">
        <v>90</v>
      </c>
      <c r="D24" s="20" t="s">
        <v>12</v>
      </c>
      <c r="E24" s="119" t="s">
        <v>91</v>
      </c>
      <c r="F24" s="20" t="s">
        <v>14</v>
      </c>
      <c r="G24" s="19"/>
      <c r="H24" s="25"/>
      <c r="I24" s="25"/>
      <c r="J24" s="25"/>
    </row>
    <row r="25" spans="1:10" ht="15.75" customHeight="1">
      <c r="A25" s="19"/>
      <c r="B25" s="98">
        <f>B10+1</f>
        <v>111</v>
      </c>
      <c r="C25" s="102" t="s">
        <v>92</v>
      </c>
      <c r="D25" s="71">
        <v>0</v>
      </c>
      <c r="E25" s="105">
        <v>3</v>
      </c>
      <c r="F25" s="22">
        <f>D25*E25</f>
        <v>0</v>
      </c>
      <c r="G25" s="19"/>
      <c r="H25" s="25"/>
      <c r="I25" s="25"/>
      <c r="J25" s="25"/>
    </row>
    <row r="26" spans="1:10" ht="15" customHeight="1">
      <c r="A26" s="19"/>
      <c r="B26" s="96">
        <f t="shared" ref="B26:B31" si="2">B25+1</f>
        <v>112</v>
      </c>
      <c r="C26" s="97" t="s">
        <v>93</v>
      </c>
      <c r="D26" s="54">
        <v>0</v>
      </c>
      <c r="E26" s="104">
        <v>3</v>
      </c>
      <c r="F26" s="21">
        <f>D26*E26</f>
        <v>0</v>
      </c>
      <c r="G26" s="19"/>
      <c r="H26" s="25"/>
      <c r="I26" s="25"/>
      <c r="J26" s="25"/>
    </row>
    <row r="27" spans="1:10" ht="15" customHeight="1">
      <c r="A27" s="19"/>
      <c r="B27" s="98">
        <f>B26+1</f>
        <v>113</v>
      </c>
      <c r="C27" s="102" t="s">
        <v>94</v>
      </c>
      <c r="D27" s="71">
        <v>0</v>
      </c>
      <c r="E27" s="105">
        <v>2</v>
      </c>
      <c r="F27" s="22">
        <f>D27*E27</f>
        <v>0</v>
      </c>
      <c r="G27" s="19"/>
      <c r="H27" s="25"/>
      <c r="I27" s="25"/>
      <c r="J27" s="25"/>
    </row>
    <row r="28" spans="1:10" ht="15" customHeight="1">
      <c r="A28" s="19"/>
      <c r="B28" s="96">
        <f t="shared" si="2"/>
        <v>114</v>
      </c>
      <c r="C28" s="73"/>
      <c r="D28" s="54"/>
      <c r="E28" s="74"/>
      <c r="F28" s="21">
        <f t="shared" ref="F28:F33" si="3">D28*E28</f>
        <v>0</v>
      </c>
      <c r="G28" s="19"/>
      <c r="H28" s="25"/>
      <c r="I28" s="25"/>
      <c r="J28" s="25"/>
    </row>
    <row r="29" spans="1:10">
      <c r="A29" s="19"/>
      <c r="B29" s="98">
        <f t="shared" si="2"/>
        <v>115</v>
      </c>
      <c r="C29" s="70"/>
      <c r="D29" s="71"/>
      <c r="E29" s="72"/>
      <c r="F29" s="22">
        <f t="shared" si="3"/>
        <v>0</v>
      </c>
      <c r="G29" s="19"/>
      <c r="H29" s="25"/>
      <c r="I29" s="25"/>
      <c r="J29" s="25"/>
    </row>
    <row r="30" spans="1:10">
      <c r="A30" s="19"/>
      <c r="B30" s="96">
        <f>B29+1</f>
        <v>116</v>
      </c>
      <c r="C30" s="73"/>
      <c r="D30" s="54"/>
      <c r="E30" s="74"/>
      <c r="F30" s="21">
        <f t="shared" si="3"/>
        <v>0</v>
      </c>
      <c r="G30" s="19"/>
      <c r="H30" s="25"/>
      <c r="I30" s="25"/>
      <c r="J30" s="25"/>
    </row>
    <row r="31" spans="1:10">
      <c r="A31" s="19"/>
      <c r="B31" s="98">
        <f t="shared" si="2"/>
        <v>117</v>
      </c>
      <c r="C31" s="70"/>
      <c r="D31" s="71"/>
      <c r="E31" s="72"/>
      <c r="F31" s="22">
        <f t="shared" si="3"/>
        <v>0</v>
      </c>
      <c r="G31" s="19"/>
      <c r="H31" s="25"/>
      <c r="I31" s="25"/>
      <c r="J31" s="25"/>
    </row>
    <row r="32" spans="1:10">
      <c r="A32" s="19"/>
      <c r="B32" s="96">
        <f>B31+1</f>
        <v>118</v>
      </c>
      <c r="C32" s="73"/>
      <c r="D32" s="54"/>
      <c r="E32" s="74"/>
      <c r="F32" s="21">
        <f t="shared" si="3"/>
        <v>0</v>
      </c>
      <c r="G32" s="19"/>
      <c r="H32" s="25"/>
      <c r="I32" s="25"/>
      <c r="J32" s="25"/>
    </row>
    <row r="33" spans="1:10">
      <c r="A33" s="19"/>
      <c r="B33" s="98">
        <f>B32+1</f>
        <v>119</v>
      </c>
      <c r="C33" s="70"/>
      <c r="D33" s="71"/>
      <c r="E33" s="72"/>
      <c r="F33" s="22">
        <f t="shared" si="3"/>
        <v>0</v>
      </c>
      <c r="G33" s="19"/>
      <c r="H33" s="25"/>
      <c r="I33" s="25"/>
      <c r="J33" s="25"/>
    </row>
    <row r="34" spans="1:10">
      <c r="A34" s="19"/>
      <c r="B34" s="19"/>
      <c r="C34" s="200" t="s">
        <v>95</v>
      </c>
      <c r="D34" s="200"/>
      <c r="E34" s="200"/>
      <c r="F34" s="68">
        <f>SUM(F25:F33)</f>
        <v>0</v>
      </c>
      <c r="G34" s="19"/>
      <c r="H34" s="25"/>
      <c r="I34" s="25"/>
      <c r="J34" s="25"/>
    </row>
    <row r="35" spans="1:10">
      <c r="A35" s="19"/>
      <c r="B35" s="19"/>
      <c r="C35" s="19"/>
      <c r="D35" s="19"/>
      <c r="E35" s="28"/>
      <c r="F35" s="19"/>
      <c r="G35" s="19"/>
      <c r="H35" s="25"/>
      <c r="I35" s="25"/>
      <c r="J35" s="25"/>
    </row>
    <row r="36" spans="1:10">
      <c r="A36" s="19"/>
      <c r="B36" s="19"/>
      <c r="C36" s="221" t="s">
        <v>96</v>
      </c>
      <c r="D36" s="222"/>
      <c r="E36" s="223"/>
      <c r="F36" s="20" t="s">
        <v>14</v>
      </c>
      <c r="G36" s="19"/>
      <c r="H36" s="25"/>
      <c r="I36" s="25"/>
      <c r="J36" s="25"/>
    </row>
    <row r="37" spans="1:10">
      <c r="A37" s="19"/>
      <c r="B37" s="98">
        <f>B33+1</f>
        <v>120</v>
      </c>
      <c r="C37" s="208" t="str">
        <f>C2</f>
        <v>Specificatie reserve en diversen</v>
      </c>
      <c r="D37" s="228"/>
      <c r="E37" s="209"/>
      <c r="F37" s="22">
        <f>F21</f>
        <v>0</v>
      </c>
      <c r="G37" s="19"/>
      <c r="H37" s="25"/>
      <c r="I37" s="25"/>
      <c r="J37" s="25"/>
    </row>
    <row r="38" spans="1:10">
      <c r="A38" s="19"/>
      <c r="B38" s="96">
        <f>B37+1</f>
        <v>121</v>
      </c>
      <c r="C38" s="224" t="str">
        <f>C24</f>
        <v>Specificatie diversen,  aantal is forfaittair</v>
      </c>
      <c r="D38" s="225"/>
      <c r="E38" s="226"/>
      <c r="F38" s="21">
        <f>F34</f>
        <v>0</v>
      </c>
      <c r="G38" s="19"/>
      <c r="H38" s="25"/>
      <c r="I38" s="25"/>
      <c r="J38" s="25"/>
    </row>
    <row r="39" spans="1:10">
      <c r="A39" s="19"/>
      <c r="B39" s="19"/>
      <c r="C39" s="221" t="s">
        <v>5</v>
      </c>
      <c r="D39" s="222"/>
      <c r="E39" s="223"/>
      <c r="F39" s="68">
        <f>SUM(F37:F38)</f>
        <v>0</v>
      </c>
      <c r="G39" s="19"/>
      <c r="H39" s="25"/>
      <c r="I39" s="25"/>
      <c r="J39" s="25"/>
    </row>
    <row r="40" spans="1:10" ht="6.75" customHeight="1">
      <c r="A40" s="19"/>
      <c r="B40" s="19"/>
      <c r="C40" s="19"/>
      <c r="D40" s="19"/>
      <c r="E40" s="28"/>
      <c r="F40" s="19"/>
      <c r="G40" s="19"/>
      <c r="H40" s="25"/>
      <c r="I40" s="25"/>
      <c r="J40" s="25"/>
    </row>
    <row r="41" spans="1:10">
      <c r="A41" s="19"/>
      <c r="B41" s="19"/>
      <c r="C41" s="23" t="s">
        <v>10</v>
      </c>
      <c r="D41" s="19"/>
      <c r="E41" s="28"/>
      <c r="F41" s="19"/>
      <c r="G41" s="19"/>
      <c r="H41" s="25"/>
      <c r="I41" s="25"/>
      <c r="J41" s="25"/>
    </row>
    <row r="42" spans="1:10" ht="5.25" customHeight="1">
      <c r="A42" s="19"/>
      <c r="B42" s="19"/>
      <c r="C42" s="82"/>
      <c r="D42" s="19"/>
      <c r="E42" s="28"/>
      <c r="F42" s="28"/>
      <c r="G42" s="28"/>
      <c r="H42" s="25"/>
      <c r="I42" s="25"/>
      <c r="J42" s="25"/>
    </row>
    <row r="43" spans="1:10">
      <c r="A43" s="19"/>
      <c r="B43" s="19"/>
      <c r="C43" s="201" t="s">
        <v>97</v>
      </c>
      <c r="D43" s="201"/>
      <c r="E43" s="201"/>
      <c r="F43" s="201"/>
      <c r="G43" s="103"/>
      <c r="H43" s="25"/>
      <c r="I43" s="25"/>
      <c r="J43" s="25"/>
    </row>
    <row r="44" spans="1:10">
      <c r="A44" s="19"/>
      <c r="B44" s="19"/>
      <c r="C44" s="117"/>
      <c r="D44" s="117"/>
      <c r="E44" s="106"/>
      <c r="F44" s="117"/>
      <c r="G44" s="117"/>
      <c r="H44" s="25"/>
      <c r="I44" s="25"/>
      <c r="J44" s="25"/>
    </row>
    <row r="45" spans="1:10" ht="26.25" customHeight="1">
      <c r="A45" s="19"/>
      <c r="B45" s="19"/>
      <c r="C45" s="201" t="s">
        <v>98</v>
      </c>
      <c r="D45" s="201"/>
      <c r="E45" s="201"/>
      <c r="F45" s="201"/>
      <c r="G45" s="19"/>
      <c r="H45" s="25"/>
      <c r="I45" s="25"/>
      <c r="J45" s="25"/>
    </row>
    <row r="46" spans="1:10" ht="5.25" customHeight="1">
      <c r="A46" s="19"/>
      <c r="B46" s="19"/>
      <c r="C46" s="19"/>
      <c r="D46" s="19"/>
      <c r="E46" s="28"/>
      <c r="F46" s="19"/>
      <c r="G46" s="19"/>
      <c r="H46" s="25"/>
      <c r="I46" s="25"/>
      <c r="J46" s="25"/>
    </row>
    <row r="47" spans="1:10">
      <c r="A47" s="19"/>
      <c r="B47" s="19"/>
      <c r="C47" s="202" t="s">
        <v>49</v>
      </c>
      <c r="D47" s="202"/>
      <c r="E47" s="202"/>
      <c r="F47" s="202"/>
      <c r="G47" s="19"/>
      <c r="H47" s="24"/>
      <c r="I47" s="24"/>
      <c r="J47" s="24"/>
    </row>
    <row r="48" spans="1:10" ht="5.25" customHeight="1">
      <c r="A48" s="19"/>
      <c r="B48" s="19"/>
      <c r="C48" s="118"/>
      <c r="D48" s="118"/>
      <c r="E48" s="107"/>
      <c r="F48" s="118"/>
      <c r="G48" s="19"/>
      <c r="H48" s="24"/>
      <c r="I48" s="24"/>
      <c r="J48" s="24"/>
    </row>
    <row r="49" spans="1:10">
      <c r="A49" s="19"/>
      <c r="B49" s="19"/>
      <c r="C49" s="203" t="str">
        <f>PA!C100</f>
        <v>Alle prijzen op basis prijspeil 1-1-2022, exclusief btw.</v>
      </c>
      <c r="D49" s="204"/>
      <c r="E49" s="204"/>
      <c r="F49" s="205"/>
      <c r="G49" s="19"/>
      <c r="H49" s="24"/>
      <c r="I49" s="24"/>
      <c r="J49" s="24"/>
    </row>
    <row r="50" spans="1:10">
      <c r="A50" s="19"/>
      <c r="B50" s="19"/>
      <c r="C50" s="19"/>
      <c r="D50" s="19"/>
      <c r="E50" s="28"/>
      <c r="F50" s="19"/>
      <c r="G50" s="19"/>
      <c r="H50" s="25"/>
      <c r="I50" s="25"/>
      <c r="J50" s="25"/>
    </row>
    <row r="51" spans="1:10">
      <c r="A51" s="25"/>
      <c r="B51" s="25"/>
      <c r="C51" s="25"/>
      <c r="D51" s="25"/>
      <c r="E51" s="108"/>
      <c r="F51" s="25"/>
      <c r="G51" s="25"/>
      <c r="H51" s="25"/>
      <c r="I51" s="25"/>
      <c r="J51" s="25"/>
    </row>
  </sheetData>
  <sheetProtection sheet="1" objects="1" scenarios="1"/>
  <mergeCells count="11">
    <mergeCell ref="C38:E38"/>
    <mergeCell ref="C2:F2"/>
    <mergeCell ref="C21:E21"/>
    <mergeCell ref="C34:E34"/>
    <mergeCell ref="C36:E36"/>
    <mergeCell ref="C37:E37"/>
    <mergeCell ref="C39:E39"/>
    <mergeCell ref="C43:F43"/>
    <mergeCell ref="C45:F45"/>
    <mergeCell ref="C47:F47"/>
    <mergeCell ref="C49:F49"/>
  </mergeCells>
  <pageMargins left="0.7" right="0.7" top="0.75" bottom="0.75" header="0.3" footer="0.3"/>
  <ignoredErrors>
    <ignoredError sqref="C3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683523F102504881ACE1C7CE8F8732" ma:contentTypeVersion="2" ma:contentTypeDescription="Een nieuw document maken." ma:contentTypeScope="" ma:versionID="b0069a1c998a2176a8d0770dab85ebf5">
  <xsd:schema xmlns:xsd="http://www.w3.org/2001/XMLSchema" xmlns:xs="http://www.w3.org/2001/XMLSchema" xmlns:p="http://schemas.microsoft.com/office/2006/metadata/properties" xmlns:ns2="0c328865-d2db-44cb-ad00-32495f8e1955" targetNamespace="http://schemas.microsoft.com/office/2006/metadata/properties" ma:root="true" ma:fieldsID="7a4bf598d6c960a7f1e30a227faf324d" ns2:_="">
    <xsd:import namespace="0c328865-d2db-44cb-ad00-32495f8e195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28865-d2db-44cb-ad00-32495f8e1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E8BD2A-C2F0-4A09-9806-CF5CCA16E4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28865-d2db-44cb-ad00-32495f8e19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7E0B46-F9F6-492B-8603-AD012AB242EE}">
  <ds:schemaRefs>
    <ds:schemaRef ds:uri="http://schemas.microsoft.com/office/2006/documentManagement/types"/>
    <ds:schemaRef ds:uri="0c328865-d2db-44cb-ad00-32495f8e1955"/>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purl.org/dc/dcmitype/"/>
    <ds:schemaRef ds:uri="http://purl.org/dc/elements/1.1/"/>
    <ds:schemaRef ds:uri="http://www.w3.org/XML/1998/namespace"/>
  </ds:schemaRefs>
</ds:datastoreItem>
</file>

<file path=customXml/itemProps3.xml><?xml version="1.0" encoding="utf-8"?>
<ds:datastoreItem xmlns:ds="http://schemas.openxmlformats.org/officeDocument/2006/customXml" ds:itemID="{8A115205-35AC-4A7D-BD2C-2F17B2434E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Totaalblad</vt:lpstr>
      <vt:lpstr>PA</vt:lpstr>
      <vt:lpstr>terugkerende kosten</vt:lpstr>
      <vt:lpstr>CCTV</vt:lpstr>
      <vt:lpstr>reserve en diversen</vt:lpstr>
    </vt:vector>
  </TitlesOfParts>
  <Manager/>
  <Company>Spark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PMS PA</dc:title>
  <dc:subject>Haarlemmermeer</dc:subject>
  <dc:creator>Rob Ebbing</dc:creator>
  <cp:keywords>Prijsformulier PMS PA</cp:keywords>
  <dc:description/>
  <cp:lastModifiedBy>Microsoft Office User</cp:lastModifiedBy>
  <cp:revision/>
  <cp:lastPrinted>2021-04-16T09:26:28Z</cp:lastPrinted>
  <dcterms:created xsi:type="dcterms:W3CDTF">2021-03-04T13:59:07Z</dcterms:created>
  <dcterms:modified xsi:type="dcterms:W3CDTF">2022-02-10T17:38:10Z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0x01010064683523F102504881ACE1C7CE8F8732</vt:lpwstr>
  </property>
</Properties>
</file>