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Oldenzaal\EA\2022\Bestek\"/>
    </mc:Choice>
  </mc:AlternateContent>
  <xr:revisionPtr revIDLastSave="0" documentId="8_{DA33B62D-57A0-4788-A5FB-044C442D7FF1}" xr6:coauthVersionLast="45" xr6:coauthVersionMax="45" xr10:uidLastSave="{00000000-0000-0000-0000-000000000000}"/>
  <bookViews>
    <workbookView xWindow="-108" yWindow="-108" windowWidth="23256" windowHeight="12600" activeTab="1" xr2:uid="{00000000-000D-0000-FFFF-FFFF00000000}"/>
  </bookViews>
  <sheets>
    <sheet name="Blad1" sheetId="1" r:id="rId1"/>
    <sheet name="Blad2" sheetId="2" r:id="rId2"/>
  </sheets>
  <externalReferences>
    <externalReference r:id="rId3"/>
  </externalReferences>
  <definedNames>
    <definedName name="_xlnm._FilterDatabase" localSheetId="0" hidden="1">Blad1!$A$6:$AS$6</definedName>
    <definedName name="ab">'[1]General Info'!$B$12</definedName>
    <definedName name="afrind">'[1]General Info'!$B$16</definedName>
    <definedName name="ign">'[1]General Info'!$B$7</definedName>
    <definedName name="igo">'[1]General Info'!$B$8</definedName>
    <definedName name="iin">'[1]General Info'!$B$9</definedName>
    <definedName name="iio">'[1]General Info'!$B$10</definedName>
    <definedName name="Premie2008">'[1]General Info'!$C$2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" i="2" l="1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7" i="2"/>
  <c r="F37" i="2" l="1"/>
  <c r="H37" i="2" s="1"/>
  <c r="AA7" i="1" l="1"/>
  <c r="AB7" i="1"/>
  <c r="AF7" i="1"/>
  <c r="AI7" i="1"/>
  <c r="AJ7" i="1"/>
  <c r="AK7" i="1"/>
  <c r="AA8" i="1"/>
  <c r="AB8" i="1"/>
  <c r="AF8" i="1"/>
  <c r="AI8" i="1"/>
  <c r="AJ8" i="1"/>
  <c r="AK8" i="1"/>
  <c r="AL8" i="1" s="1"/>
  <c r="AM8" i="1" s="1"/>
  <c r="AN8" i="1" s="1"/>
  <c r="AA9" i="1"/>
  <c r="AB9" i="1"/>
  <c r="AF9" i="1"/>
  <c r="AI9" i="1"/>
  <c r="AJ9" i="1"/>
  <c r="AK9" i="1"/>
  <c r="AA10" i="1"/>
  <c r="AB10" i="1"/>
  <c r="AF10" i="1"/>
  <c r="AI10" i="1"/>
  <c r="AJ10" i="1"/>
  <c r="AK10" i="1"/>
  <c r="AA11" i="1"/>
  <c r="AB11" i="1"/>
  <c r="AF11" i="1"/>
  <c r="AI11" i="1"/>
  <c r="AJ11" i="1"/>
  <c r="AK11" i="1"/>
  <c r="AL11" i="1" s="1"/>
  <c r="AM11" i="1" s="1"/>
  <c r="AN11" i="1" s="1"/>
  <c r="AA12" i="1"/>
  <c r="AB12" i="1"/>
  <c r="AF12" i="1"/>
  <c r="AI12" i="1"/>
  <c r="AJ12" i="1"/>
  <c r="AK12" i="1"/>
  <c r="AL12" i="1" s="1"/>
  <c r="AM12" i="1" s="1"/>
  <c r="AN12" i="1" s="1"/>
  <c r="AF13" i="1"/>
  <c r="AI13" i="1"/>
  <c r="AJ13" i="1"/>
  <c r="AK13" i="1"/>
  <c r="AA14" i="1"/>
  <c r="AB14" i="1"/>
  <c r="AF14" i="1"/>
  <c r="AI14" i="1"/>
  <c r="AJ14" i="1"/>
  <c r="AK14" i="1"/>
  <c r="AL14" i="1" s="1"/>
  <c r="AM14" i="1" s="1"/>
  <c r="AA15" i="1"/>
  <c r="AB15" i="1"/>
  <c r="AF15" i="1"/>
  <c r="AI15" i="1"/>
  <c r="AJ15" i="1"/>
  <c r="AK15" i="1"/>
  <c r="AA16" i="1"/>
  <c r="AB16" i="1"/>
  <c r="AF16" i="1"/>
  <c r="AI16" i="1"/>
  <c r="AJ16" i="1"/>
  <c r="AK16" i="1"/>
  <c r="AA17" i="1"/>
  <c r="AB17" i="1"/>
  <c r="AF17" i="1"/>
  <c r="AI17" i="1"/>
  <c r="AJ17" i="1"/>
  <c r="AK17" i="1"/>
  <c r="AA18" i="1"/>
  <c r="AB18" i="1"/>
  <c r="AF18" i="1"/>
  <c r="AI18" i="1"/>
  <c r="AJ18" i="1"/>
  <c r="AK18" i="1"/>
  <c r="AL18" i="1" s="1"/>
  <c r="AM18" i="1" s="1"/>
  <c r="AA19" i="1"/>
  <c r="AB19" i="1"/>
  <c r="AF19" i="1"/>
  <c r="AI19" i="1"/>
  <c r="AJ19" i="1"/>
  <c r="AK19" i="1"/>
  <c r="AL19" i="1" s="1"/>
  <c r="AM19" i="1" s="1"/>
  <c r="AA21" i="1"/>
  <c r="AB21" i="1"/>
  <c r="AF21" i="1"/>
  <c r="AI21" i="1"/>
  <c r="AJ21" i="1"/>
  <c r="AK21" i="1"/>
  <c r="AA22" i="1"/>
  <c r="AB22" i="1"/>
  <c r="AF22" i="1"/>
  <c r="AI22" i="1"/>
  <c r="AJ22" i="1"/>
  <c r="AK22" i="1"/>
  <c r="S23" i="1"/>
  <c r="T23" i="1" s="1"/>
  <c r="U23" i="1" s="1"/>
  <c r="AA23" i="1"/>
  <c r="AB23" i="1"/>
  <c r="AF23" i="1"/>
  <c r="AI23" i="1"/>
  <c r="AJ23" i="1"/>
  <c r="AK23" i="1"/>
  <c r="AL23" i="1" s="1"/>
  <c r="AM23" i="1" s="1"/>
  <c r="AN23" i="1" s="1"/>
  <c r="AA24" i="1"/>
  <c r="AB24" i="1"/>
  <c r="AF24" i="1"/>
  <c r="AI24" i="1"/>
  <c r="AJ24" i="1"/>
  <c r="AL24" i="1" s="1"/>
  <c r="AM24" i="1" s="1"/>
  <c r="AN24" i="1" s="1"/>
  <c r="AK24" i="1"/>
  <c r="AA25" i="1"/>
  <c r="AB25" i="1"/>
  <c r="AF25" i="1"/>
  <c r="AI25" i="1"/>
  <c r="AJ25" i="1"/>
  <c r="AK25" i="1"/>
  <c r="AL25" i="1" s="1"/>
  <c r="AM25" i="1" s="1"/>
  <c r="AN25" i="1" s="1"/>
  <c r="AA26" i="1"/>
  <c r="AB26" i="1"/>
  <c r="AF26" i="1"/>
  <c r="AI26" i="1"/>
  <c r="AJ26" i="1"/>
  <c r="AK26" i="1"/>
  <c r="AL26" i="1"/>
  <c r="AM26" i="1" s="1"/>
  <c r="AN26" i="1" s="1"/>
  <c r="AA27" i="1"/>
  <c r="AB27" i="1"/>
  <c r="AF27" i="1"/>
  <c r="AI27" i="1"/>
  <c r="AJ27" i="1"/>
  <c r="AK27" i="1"/>
  <c r="AA28" i="1"/>
  <c r="AB28" i="1"/>
  <c r="AF28" i="1"/>
  <c r="AI28" i="1"/>
  <c r="AJ28" i="1"/>
  <c r="AK28" i="1"/>
  <c r="AL28" i="1"/>
  <c r="AM28" i="1" s="1"/>
  <c r="AN28" i="1" s="1"/>
  <c r="AA29" i="1"/>
  <c r="AB29" i="1"/>
  <c r="AF29" i="1"/>
  <c r="AI29" i="1"/>
  <c r="AJ29" i="1"/>
  <c r="AK29" i="1"/>
  <c r="AL29" i="1" s="1"/>
  <c r="AM29" i="1" s="1"/>
  <c r="AN29" i="1" s="1"/>
  <c r="AA30" i="1"/>
  <c r="AB30" i="1"/>
  <c r="AF30" i="1"/>
  <c r="AI30" i="1"/>
  <c r="AJ30" i="1"/>
  <c r="AL30" i="1" s="1"/>
  <c r="AM30" i="1" s="1"/>
  <c r="AN30" i="1" s="1"/>
  <c r="AK30" i="1"/>
  <c r="AA31" i="1"/>
  <c r="AB31" i="1"/>
  <c r="AI31" i="1"/>
  <c r="AJ31" i="1"/>
  <c r="AK31" i="1"/>
  <c r="AA32" i="1"/>
  <c r="AB32" i="1"/>
  <c r="AI32" i="1"/>
  <c r="AJ32" i="1"/>
  <c r="AK32" i="1"/>
  <c r="AL32" i="1"/>
  <c r="AM32" i="1" s="1"/>
  <c r="AN32" i="1" s="1"/>
  <c r="AA33" i="1"/>
  <c r="AB33" i="1"/>
  <c r="AI33" i="1"/>
  <c r="AJ33" i="1"/>
  <c r="AK33" i="1"/>
  <c r="AA34" i="1"/>
  <c r="AB34" i="1"/>
  <c r="AF34" i="1"/>
  <c r="AI34" i="1"/>
  <c r="AJ34" i="1"/>
  <c r="AK34" i="1"/>
  <c r="AL34" i="1" s="1"/>
  <c r="AM34" i="1" s="1"/>
  <c r="AN34" i="1" s="1"/>
  <c r="AA35" i="1"/>
  <c r="AB35" i="1"/>
  <c r="AF35" i="1"/>
  <c r="AI35" i="1"/>
  <c r="AJ35" i="1"/>
  <c r="AK35" i="1"/>
  <c r="AA36" i="1"/>
  <c r="AB36" i="1"/>
  <c r="AF36" i="1"/>
  <c r="AI36" i="1"/>
  <c r="AJ36" i="1"/>
  <c r="AK36" i="1"/>
  <c r="AL36" i="1" s="1"/>
  <c r="AM36" i="1" s="1"/>
  <c r="AN36" i="1" s="1"/>
  <c r="AA37" i="1"/>
  <c r="AB37" i="1"/>
  <c r="AF37" i="1"/>
  <c r="AI37" i="1"/>
  <c r="AJ37" i="1"/>
  <c r="AK37" i="1"/>
  <c r="AA38" i="1"/>
  <c r="AB38" i="1"/>
  <c r="AF38" i="1"/>
  <c r="AI38" i="1"/>
  <c r="AJ38" i="1"/>
  <c r="AK38" i="1"/>
  <c r="AL38" i="1" s="1"/>
  <c r="AM38" i="1" s="1"/>
  <c r="AN38" i="1" s="1"/>
  <c r="AA39" i="1"/>
  <c r="AB39" i="1"/>
  <c r="AF39" i="1"/>
  <c r="AI39" i="1"/>
  <c r="AJ39" i="1"/>
  <c r="AK39" i="1"/>
  <c r="AA40" i="1"/>
  <c r="AB40" i="1"/>
  <c r="AF40" i="1"/>
  <c r="AI40" i="1"/>
  <c r="AJ40" i="1"/>
  <c r="AK40" i="1"/>
  <c r="AA41" i="1"/>
  <c r="AB41" i="1"/>
  <c r="AF41" i="1"/>
  <c r="AI41" i="1"/>
  <c r="AJ41" i="1"/>
  <c r="AK41" i="1"/>
  <c r="AA42" i="1"/>
  <c r="AB42" i="1"/>
  <c r="AF42" i="1"/>
  <c r="AI42" i="1"/>
  <c r="AJ42" i="1"/>
  <c r="AK42" i="1"/>
  <c r="AA43" i="1"/>
  <c r="AB43" i="1"/>
  <c r="AF43" i="1"/>
  <c r="AI43" i="1"/>
  <c r="AJ43" i="1"/>
  <c r="AK43" i="1"/>
  <c r="AA44" i="1"/>
  <c r="AB44" i="1"/>
  <c r="AF44" i="1"/>
  <c r="AI44" i="1"/>
  <c r="AJ44" i="1"/>
  <c r="AK44" i="1"/>
  <c r="AA45" i="1"/>
  <c r="AB45" i="1"/>
  <c r="AF45" i="1"/>
  <c r="AI45" i="1"/>
  <c r="AJ45" i="1"/>
  <c r="AK45" i="1"/>
  <c r="AA46" i="1"/>
  <c r="AB46" i="1"/>
  <c r="AF46" i="1"/>
  <c r="AI46" i="1"/>
  <c r="AJ46" i="1"/>
  <c r="AK46" i="1"/>
  <c r="AL46" i="1" s="1"/>
  <c r="AM46" i="1" s="1"/>
  <c r="AA47" i="1"/>
  <c r="AB47" i="1"/>
  <c r="AF47" i="1"/>
  <c r="AI47" i="1"/>
  <c r="AJ47" i="1"/>
  <c r="AK47" i="1"/>
  <c r="AA48" i="1"/>
  <c r="AB48" i="1"/>
  <c r="AF48" i="1"/>
  <c r="AI48" i="1"/>
  <c r="AJ48" i="1"/>
  <c r="AK48" i="1"/>
  <c r="AA49" i="1"/>
  <c r="AB49" i="1"/>
  <c r="AF49" i="1"/>
  <c r="AI49" i="1"/>
  <c r="AJ49" i="1"/>
  <c r="AK49" i="1"/>
  <c r="AA50" i="1"/>
  <c r="AB50" i="1"/>
  <c r="AF50" i="1"/>
  <c r="AI50" i="1"/>
  <c r="AJ50" i="1"/>
  <c r="AK50" i="1"/>
  <c r="AL50" i="1" s="1"/>
  <c r="AM50" i="1" s="1"/>
  <c r="AN50" i="1" s="1"/>
  <c r="AA51" i="1"/>
  <c r="AB51" i="1"/>
  <c r="AF51" i="1"/>
  <c r="AI51" i="1"/>
  <c r="AJ51" i="1"/>
  <c r="AK51" i="1"/>
  <c r="AA52" i="1"/>
  <c r="AB52" i="1"/>
  <c r="AF52" i="1"/>
  <c r="AI52" i="1"/>
  <c r="AJ52" i="1"/>
  <c r="AK52" i="1"/>
  <c r="AA53" i="1"/>
  <c r="AB53" i="1"/>
  <c r="AF53" i="1"/>
  <c r="AI53" i="1"/>
  <c r="AJ53" i="1"/>
  <c r="AK53" i="1"/>
  <c r="AA54" i="1"/>
  <c r="AB54" i="1"/>
  <c r="AF54" i="1"/>
  <c r="AI54" i="1"/>
  <c r="AJ54" i="1"/>
  <c r="AK54" i="1"/>
  <c r="AA55" i="1"/>
  <c r="AC55" i="1" s="1"/>
  <c r="AB55" i="1"/>
  <c r="AF55" i="1"/>
  <c r="AI55" i="1"/>
  <c r="AJ55" i="1"/>
  <c r="AK55" i="1"/>
  <c r="AL55" i="1" s="1"/>
  <c r="AM55" i="1" s="1"/>
  <c r="AN55" i="1" s="1"/>
  <c r="AA56" i="1"/>
  <c r="AB56" i="1"/>
  <c r="AC56" i="1" s="1"/>
  <c r="AF56" i="1"/>
  <c r="AI56" i="1"/>
  <c r="AJ56" i="1"/>
  <c r="AK56" i="1"/>
  <c r="AA57" i="1"/>
  <c r="AB57" i="1"/>
  <c r="AC57" i="1" s="1"/>
  <c r="AF57" i="1"/>
  <c r="AI57" i="1"/>
  <c r="AJ57" i="1"/>
  <c r="AK57" i="1"/>
  <c r="AF58" i="1"/>
  <c r="AI58" i="1"/>
  <c r="AJ58" i="1"/>
  <c r="AK58" i="1"/>
  <c r="AF59" i="1"/>
  <c r="AI59" i="1"/>
  <c r="AJ59" i="1"/>
  <c r="AK59" i="1"/>
  <c r="AF60" i="1"/>
  <c r="AI60" i="1"/>
  <c r="AJ60" i="1"/>
  <c r="AK60" i="1"/>
  <c r="AF61" i="1"/>
  <c r="AI61" i="1"/>
  <c r="AJ61" i="1"/>
  <c r="AK61" i="1"/>
  <c r="AF62" i="1"/>
  <c r="AI62" i="1"/>
  <c r="AJ62" i="1"/>
  <c r="AK62" i="1"/>
  <c r="AF63" i="1"/>
  <c r="AI63" i="1"/>
  <c r="AJ63" i="1"/>
  <c r="AK63" i="1"/>
  <c r="AF64" i="1"/>
  <c r="AI64" i="1"/>
  <c r="AJ64" i="1"/>
  <c r="AK64" i="1"/>
  <c r="AF65" i="1"/>
  <c r="AI65" i="1"/>
  <c r="AJ65" i="1"/>
  <c r="AK65" i="1"/>
  <c r="AA67" i="1"/>
  <c r="AB67" i="1"/>
  <c r="AF67" i="1"/>
  <c r="AI67" i="1"/>
  <c r="AJ67" i="1"/>
  <c r="AK67" i="1"/>
  <c r="AA68" i="1"/>
  <c r="AB68" i="1"/>
  <c r="AF68" i="1"/>
  <c r="AI68" i="1"/>
  <c r="AJ68" i="1"/>
  <c r="AK68" i="1"/>
  <c r="AA69" i="1"/>
  <c r="AB69" i="1"/>
  <c r="AC69" i="1" s="1"/>
  <c r="AF69" i="1"/>
  <c r="AI69" i="1"/>
  <c r="AJ69" i="1"/>
  <c r="AK69" i="1"/>
  <c r="AL69" i="1" s="1"/>
  <c r="AM69" i="1" s="1"/>
  <c r="AA70" i="1"/>
  <c r="AB70" i="1"/>
  <c r="AF70" i="1"/>
  <c r="AI70" i="1"/>
  <c r="AJ70" i="1"/>
  <c r="AK70" i="1"/>
  <c r="AL70" i="1" s="1"/>
  <c r="AM70" i="1" s="1"/>
  <c r="AA71" i="1"/>
  <c r="AB71" i="1"/>
  <c r="AF71" i="1"/>
  <c r="AI71" i="1"/>
  <c r="AJ71" i="1"/>
  <c r="AK71" i="1"/>
  <c r="AA72" i="1"/>
  <c r="AB72" i="1"/>
  <c r="AF72" i="1"/>
  <c r="AI72" i="1"/>
  <c r="AJ72" i="1"/>
  <c r="AK72" i="1"/>
  <c r="AL72" i="1"/>
  <c r="AM72" i="1" s="1"/>
  <c r="AN72" i="1" s="1"/>
  <c r="AA73" i="1"/>
  <c r="AB73" i="1"/>
  <c r="AF73" i="1"/>
  <c r="AI73" i="1"/>
  <c r="AJ73" i="1"/>
  <c r="AK73" i="1"/>
  <c r="AA74" i="1"/>
  <c r="AB74" i="1"/>
  <c r="AF74" i="1"/>
  <c r="AI74" i="1"/>
  <c r="AJ74" i="1"/>
  <c r="AK74" i="1"/>
  <c r="AA75" i="1"/>
  <c r="AB75" i="1"/>
  <c r="AF75" i="1"/>
  <c r="AI75" i="1"/>
  <c r="AJ75" i="1"/>
  <c r="AK75" i="1"/>
  <c r="AA76" i="1"/>
  <c r="AB76" i="1"/>
  <c r="AF76" i="1"/>
  <c r="AI76" i="1"/>
  <c r="AJ76" i="1"/>
  <c r="AK76" i="1"/>
  <c r="AL76" i="1" s="1"/>
  <c r="AM76" i="1" s="1"/>
  <c r="AN76" i="1" s="1"/>
  <c r="AA77" i="1"/>
  <c r="AB77" i="1"/>
  <c r="AF77" i="1"/>
  <c r="AI77" i="1"/>
  <c r="AJ77" i="1"/>
  <c r="AK77" i="1"/>
  <c r="AF78" i="1"/>
  <c r="AI78" i="1"/>
  <c r="AJ78" i="1"/>
  <c r="AK78" i="1"/>
  <c r="AF79" i="1"/>
  <c r="AI79" i="1"/>
  <c r="AJ79" i="1"/>
  <c r="AK79" i="1"/>
  <c r="AA80" i="1"/>
  <c r="AB80" i="1"/>
  <c r="AF80" i="1"/>
  <c r="AI80" i="1"/>
  <c r="AJ80" i="1"/>
  <c r="AK80" i="1"/>
  <c r="AL80" i="1" s="1"/>
  <c r="AM80" i="1" s="1"/>
  <c r="AN80" i="1" s="1"/>
  <c r="AA81" i="1"/>
  <c r="AB81" i="1"/>
  <c r="AF81" i="1"/>
  <c r="AI81" i="1"/>
  <c r="AJ81" i="1"/>
  <c r="AK81" i="1"/>
  <c r="AA82" i="1"/>
  <c r="AB82" i="1"/>
  <c r="AF82" i="1"/>
  <c r="AI82" i="1"/>
  <c r="AJ82" i="1"/>
  <c r="AK82" i="1"/>
  <c r="AL82" i="1"/>
  <c r="AM82" i="1" s="1"/>
  <c r="AA83" i="1"/>
  <c r="AB83" i="1"/>
  <c r="AF83" i="1"/>
  <c r="AI83" i="1"/>
  <c r="AJ83" i="1"/>
  <c r="AK83" i="1"/>
  <c r="AA84" i="1"/>
  <c r="AB84" i="1"/>
  <c r="AF84" i="1"/>
  <c r="AI84" i="1"/>
  <c r="AJ84" i="1"/>
  <c r="AK84" i="1"/>
  <c r="AL84" i="1" s="1"/>
  <c r="AM84" i="1" s="1"/>
  <c r="AN84" i="1" s="1"/>
  <c r="AF85" i="1"/>
  <c r="AI85" i="1"/>
  <c r="AJ85" i="1"/>
  <c r="AK85" i="1"/>
  <c r="AL85" i="1" s="1"/>
  <c r="AA86" i="1"/>
  <c r="AB86" i="1"/>
  <c r="AF86" i="1"/>
  <c r="AI86" i="1"/>
  <c r="AJ86" i="1"/>
  <c r="AK86" i="1"/>
  <c r="AL86" i="1"/>
  <c r="AM86" i="1" s="1"/>
  <c r="AA87" i="1"/>
  <c r="AB87" i="1"/>
  <c r="AF87" i="1"/>
  <c r="AI87" i="1"/>
  <c r="AJ87" i="1"/>
  <c r="AK87" i="1"/>
  <c r="AA88" i="1"/>
  <c r="AB88" i="1"/>
  <c r="AF88" i="1"/>
  <c r="AI88" i="1"/>
  <c r="AJ88" i="1"/>
  <c r="AK88" i="1"/>
  <c r="AL88" i="1" s="1"/>
  <c r="AM88" i="1" s="1"/>
  <c r="AN88" i="1" s="1"/>
  <c r="AA89" i="1"/>
  <c r="AB89" i="1"/>
  <c r="AF89" i="1"/>
  <c r="AI89" i="1"/>
  <c r="AJ89" i="1"/>
  <c r="AK89" i="1"/>
  <c r="R30" i="1"/>
  <c r="P90" i="1"/>
  <c r="L90" i="1"/>
  <c r="R89" i="1"/>
  <c r="M89" i="1"/>
  <c r="AQ89" i="1" s="1"/>
  <c r="I89" i="1"/>
  <c r="AP89" i="1" s="1"/>
  <c r="R88" i="1"/>
  <c r="M88" i="1"/>
  <c r="AQ88" i="1" s="1"/>
  <c r="K88" i="1"/>
  <c r="I88" i="1"/>
  <c r="J88" i="1" s="1"/>
  <c r="R87" i="1"/>
  <c r="M87" i="1"/>
  <c r="AQ87" i="1" s="1"/>
  <c r="I87" i="1"/>
  <c r="R86" i="1"/>
  <c r="M86" i="1"/>
  <c r="I86" i="1"/>
  <c r="AP86" i="1" s="1"/>
  <c r="R85" i="1"/>
  <c r="M85" i="1"/>
  <c r="AQ85" i="1" s="1"/>
  <c r="I85" i="1"/>
  <c r="R84" i="1"/>
  <c r="M84" i="1"/>
  <c r="AQ84" i="1" s="1"/>
  <c r="I84" i="1"/>
  <c r="J84" i="1" s="1"/>
  <c r="K84" i="1" s="1"/>
  <c r="R83" i="1"/>
  <c r="M83" i="1"/>
  <c r="AQ83" i="1" s="1"/>
  <c r="I83" i="1"/>
  <c r="AP83" i="1" s="1"/>
  <c r="R82" i="1"/>
  <c r="M82" i="1"/>
  <c r="AQ82" i="1" s="1"/>
  <c r="I82" i="1"/>
  <c r="AP82" i="1" s="1"/>
  <c r="R81" i="1"/>
  <c r="M81" i="1"/>
  <c r="AQ81" i="1" s="1"/>
  <c r="I81" i="1"/>
  <c r="AP81" i="1" s="1"/>
  <c r="R80" i="1"/>
  <c r="M80" i="1"/>
  <c r="AQ80" i="1" s="1"/>
  <c r="I80" i="1"/>
  <c r="AP80" i="1" s="1"/>
  <c r="R79" i="1"/>
  <c r="M79" i="1"/>
  <c r="AQ79" i="1" s="1"/>
  <c r="I79" i="1"/>
  <c r="R78" i="1"/>
  <c r="M78" i="1"/>
  <c r="AQ78" i="1" s="1"/>
  <c r="I78" i="1"/>
  <c r="AP78" i="1" s="1"/>
  <c r="R77" i="1"/>
  <c r="M77" i="1"/>
  <c r="AQ77" i="1" s="1"/>
  <c r="I77" i="1"/>
  <c r="AP77" i="1" s="1"/>
  <c r="R76" i="1"/>
  <c r="M76" i="1"/>
  <c r="AQ76" i="1" s="1"/>
  <c r="I76" i="1"/>
  <c r="AP76" i="1" s="1"/>
  <c r="R75" i="1"/>
  <c r="Q75" i="1"/>
  <c r="S75" i="1" s="1"/>
  <c r="T75" i="1" s="1"/>
  <c r="M75" i="1"/>
  <c r="AQ75" i="1" s="1"/>
  <c r="I75" i="1"/>
  <c r="AP75" i="1" s="1"/>
  <c r="R74" i="1"/>
  <c r="M74" i="1"/>
  <c r="AQ74" i="1" s="1"/>
  <c r="I74" i="1"/>
  <c r="J74" i="1" s="1"/>
  <c r="K74" i="1" s="1"/>
  <c r="R73" i="1"/>
  <c r="Q73" i="1"/>
  <c r="S73" i="1" s="1"/>
  <c r="M73" i="1"/>
  <c r="AQ73" i="1" s="1"/>
  <c r="I73" i="1"/>
  <c r="AP73" i="1" s="1"/>
  <c r="R72" i="1"/>
  <c r="M72" i="1"/>
  <c r="AQ72" i="1" s="1"/>
  <c r="I72" i="1"/>
  <c r="AP72" i="1" s="1"/>
  <c r="R71" i="1"/>
  <c r="Q71" i="1"/>
  <c r="S71" i="1" s="1"/>
  <c r="T71" i="1" s="1"/>
  <c r="M71" i="1"/>
  <c r="AQ71" i="1" s="1"/>
  <c r="I71" i="1"/>
  <c r="AP71" i="1" s="1"/>
  <c r="R70" i="1"/>
  <c r="M70" i="1"/>
  <c r="AQ70" i="1" s="1"/>
  <c r="I70" i="1"/>
  <c r="AP70" i="1" s="1"/>
  <c r="R69" i="1"/>
  <c r="M69" i="1"/>
  <c r="AQ69" i="1" s="1"/>
  <c r="I69" i="1"/>
  <c r="R68" i="1"/>
  <c r="Q68" i="1"/>
  <c r="S68" i="1" s="1"/>
  <c r="M68" i="1"/>
  <c r="AQ68" i="1" s="1"/>
  <c r="I68" i="1"/>
  <c r="AP68" i="1" s="1"/>
  <c r="R67" i="1"/>
  <c r="M67" i="1"/>
  <c r="AQ67" i="1" s="1"/>
  <c r="I67" i="1"/>
  <c r="AP67" i="1" s="1"/>
  <c r="R66" i="1"/>
  <c r="Q66" i="1"/>
  <c r="S66" i="1" s="1"/>
  <c r="R65" i="1"/>
  <c r="M65" i="1"/>
  <c r="AQ65" i="1" s="1"/>
  <c r="I65" i="1"/>
  <c r="AP65" i="1" s="1"/>
  <c r="R64" i="1"/>
  <c r="M64" i="1"/>
  <c r="AQ64" i="1" s="1"/>
  <c r="I64" i="1"/>
  <c r="AP64" i="1" s="1"/>
  <c r="R63" i="1"/>
  <c r="M63" i="1"/>
  <c r="AQ63" i="1" s="1"/>
  <c r="I63" i="1"/>
  <c r="AP63" i="1" s="1"/>
  <c r="R62" i="1"/>
  <c r="M62" i="1"/>
  <c r="N62" i="1" s="1"/>
  <c r="O62" i="1" s="1"/>
  <c r="Q62" i="1" s="1"/>
  <c r="S62" i="1" s="1"/>
  <c r="I62" i="1"/>
  <c r="AP62" i="1" s="1"/>
  <c r="R61" i="1"/>
  <c r="M61" i="1"/>
  <c r="AQ61" i="1" s="1"/>
  <c r="I61" i="1"/>
  <c r="AP61" i="1" s="1"/>
  <c r="R60" i="1"/>
  <c r="M60" i="1"/>
  <c r="AQ60" i="1" s="1"/>
  <c r="I60" i="1"/>
  <c r="R59" i="1"/>
  <c r="M59" i="1"/>
  <c r="AQ59" i="1" s="1"/>
  <c r="I59" i="1"/>
  <c r="AP59" i="1" s="1"/>
  <c r="R58" i="1"/>
  <c r="M58" i="1"/>
  <c r="AQ58" i="1" s="1"/>
  <c r="I58" i="1"/>
  <c r="AP58" i="1" s="1"/>
  <c r="R57" i="1"/>
  <c r="M57" i="1"/>
  <c r="AQ57" i="1" s="1"/>
  <c r="I57" i="1"/>
  <c r="R56" i="1"/>
  <c r="M56" i="1"/>
  <c r="AQ56" i="1" s="1"/>
  <c r="I56" i="1"/>
  <c r="R55" i="1"/>
  <c r="M55" i="1"/>
  <c r="AQ55" i="1" s="1"/>
  <c r="I55" i="1"/>
  <c r="R54" i="1"/>
  <c r="M54" i="1"/>
  <c r="AQ54" i="1" s="1"/>
  <c r="I54" i="1"/>
  <c r="R53" i="1"/>
  <c r="M53" i="1"/>
  <c r="AQ53" i="1" s="1"/>
  <c r="I53" i="1"/>
  <c r="R52" i="1"/>
  <c r="M52" i="1"/>
  <c r="AQ52" i="1" s="1"/>
  <c r="I52" i="1"/>
  <c r="R51" i="1"/>
  <c r="M51" i="1"/>
  <c r="AQ51" i="1" s="1"/>
  <c r="I51" i="1"/>
  <c r="R50" i="1"/>
  <c r="M50" i="1"/>
  <c r="AQ50" i="1" s="1"/>
  <c r="I50" i="1"/>
  <c r="R49" i="1"/>
  <c r="M49" i="1"/>
  <c r="AQ49" i="1" s="1"/>
  <c r="I49" i="1"/>
  <c r="R48" i="1"/>
  <c r="M48" i="1"/>
  <c r="AQ48" i="1" s="1"/>
  <c r="I48" i="1"/>
  <c r="R47" i="1"/>
  <c r="M47" i="1"/>
  <c r="AQ47" i="1" s="1"/>
  <c r="I47" i="1"/>
  <c r="R46" i="1"/>
  <c r="M46" i="1"/>
  <c r="AQ46" i="1" s="1"/>
  <c r="I46" i="1"/>
  <c r="R45" i="1"/>
  <c r="M45" i="1"/>
  <c r="AQ45" i="1" s="1"/>
  <c r="I45" i="1"/>
  <c r="R44" i="1"/>
  <c r="M44" i="1"/>
  <c r="AQ44" i="1" s="1"/>
  <c r="I44" i="1"/>
  <c r="R43" i="1"/>
  <c r="M43" i="1"/>
  <c r="AQ43" i="1" s="1"/>
  <c r="I43" i="1"/>
  <c r="R42" i="1"/>
  <c r="M42" i="1"/>
  <c r="AQ42" i="1" s="1"/>
  <c r="I42" i="1"/>
  <c r="R41" i="1"/>
  <c r="M41" i="1"/>
  <c r="AQ41" i="1" s="1"/>
  <c r="I41" i="1"/>
  <c r="R40" i="1"/>
  <c r="M40" i="1"/>
  <c r="I40" i="1"/>
  <c r="R39" i="1"/>
  <c r="M39" i="1"/>
  <c r="AQ39" i="1" s="1"/>
  <c r="I39" i="1"/>
  <c r="R38" i="1"/>
  <c r="M38" i="1"/>
  <c r="AQ38" i="1" s="1"/>
  <c r="I38" i="1"/>
  <c r="R37" i="1"/>
  <c r="M37" i="1"/>
  <c r="AQ37" i="1" s="1"/>
  <c r="I37" i="1"/>
  <c r="R36" i="1"/>
  <c r="M36" i="1"/>
  <c r="AQ36" i="1" s="1"/>
  <c r="I36" i="1"/>
  <c r="R35" i="1"/>
  <c r="M35" i="1"/>
  <c r="I35" i="1"/>
  <c r="R34" i="1"/>
  <c r="M34" i="1"/>
  <c r="AQ34" i="1" s="1"/>
  <c r="I34" i="1"/>
  <c r="R33" i="1"/>
  <c r="M33" i="1"/>
  <c r="AQ33" i="1" s="1"/>
  <c r="I33" i="1"/>
  <c r="R32" i="1"/>
  <c r="M32" i="1"/>
  <c r="I32" i="1"/>
  <c r="R31" i="1"/>
  <c r="M31" i="1"/>
  <c r="AQ31" i="1" s="1"/>
  <c r="I31" i="1"/>
  <c r="M30" i="1"/>
  <c r="AQ30" i="1" s="1"/>
  <c r="I30" i="1"/>
  <c r="R29" i="1"/>
  <c r="M29" i="1"/>
  <c r="I29" i="1"/>
  <c r="R28" i="1"/>
  <c r="M28" i="1"/>
  <c r="AQ28" i="1" s="1"/>
  <c r="I28" i="1"/>
  <c r="R27" i="1"/>
  <c r="Q27" i="1"/>
  <c r="S27" i="1" s="1"/>
  <c r="M27" i="1"/>
  <c r="AQ27" i="1" s="1"/>
  <c r="I27" i="1"/>
  <c r="R26" i="1"/>
  <c r="M26" i="1"/>
  <c r="AQ26" i="1" s="1"/>
  <c r="I26" i="1"/>
  <c r="R25" i="1"/>
  <c r="Q25" i="1"/>
  <c r="S25" i="1" s="1"/>
  <c r="M25" i="1"/>
  <c r="AQ25" i="1" s="1"/>
  <c r="I25" i="1"/>
  <c r="R24" i="1"/>
  <c r="Q24" i="1"/>
  <c r="S24" i="1" s="1"/>
  <c r="M24" i="1"/>
  <c r="AQ24" i="1" s="1"/>
  <c r="I24" i="1"/>
  <c r="R23" i="1"/>
  <c r="M23" i="1"/>
  <c r="AQ23" i="1" s="1"/>
  <c r="I23" i="1"/>
  <c r="R22" i="1"/>
  <c r="M22" i="1"/>
  <c r="AQ22" i="1" s="1"/>
  <c r="I22" i="1"/>
  <c r="R21" i="1"/>
  <c r="M21" i="1"/>
  <c r="AQ21" i="1" s="1"/>
  <c r="I21" i="1"/>
  <c r="R20" i="1"/>
  <c r="N20" i="1"/>
  <c r="O20" i="1" s="1"/>
  <c r="J20" i="1"/>
  <c r="K20" i="1" s="1"/>
  <c r="R19" i="1"/>
  <c r="M19" i="1"/>
  <c r="AQ19" i="1" s="1"/>
  <c r="I19" i="1"/>
  <c r="R18" i="1"/>
  <c r="M18" i="1"/>
  <c r="AQ18" i="1" s="1"/>
  <c r="I18" i="1"/>
  <c r="R17" i="1"/>
  <c r="M17" i="1"/>
  <c r="AQ17" i="1" s="1"/>
  <c r="I17" i="1"/>
  <c r="R16" i="1"/>
  <c r="M16" i="1"/>
  <c r="AQ16" i="1" s="1"/>
  <c r="I16" i="1"/>
  <c r="R15" i="1"/>
  <c r="M15" i="1"/>
  <c r="I15" i="1"/>
  <c r="R14" i="1"/>
  <c r="Q14" i="1"/>
  <c r="S14" i="1" s="1"/>
  <c r="M14" i="1"/>
  <c r="AQ14" i="1" s="1"/>
  <c r="I14" i="1"/>
  <c r="R13" i="1"/>
  <c r="M13" i="1"/>
  <c r="AQ13" i="1" s="1"/>
  <c r="I13" i="1"/>
  <c r="R12" i="1"/>
  <c r="M12" i="1"/>
  <c r="AQ12" i="1" s="1"/>
  <c r="I12" i="1"/>
  <c r="R11" i="1"/>
  <c r="M11" i="1"/>
  <c r="AQ11" i="1" s="1"/>
  <c r="I11" i="1"/>
  <c r="R10" i="1"/>
  <c r="M10" i="1"/>
  <c r="AQ10" i="1" s="1"/>
  <c r="I10" i="1"/>
  <c r="R9" i="1"/>
  <c r="M9" i="1"/>
  <c r="AQ9" i="1" s="1"/>
  <c r="I9" i="1"/>
  <c r="R8" i="1"/>
  <c r="M8" i="1"/>
  <c r="AQ8" i="1" s="1"/>
  <c r="I8" i="1"/>
  <c r="R7" i="1"/>
  <c r="M7" i="1"/>
  <c r="AQ7" i="1" s="1"/>
  <c r="I7" i="1"/>
  <c r="M2" i="1"/>
  <c r="I2" i="1"/>
  <c r="AL7" i="1" l="1"/>
  <c r="AM7" i="1" s="1"/>
  <c r="AN7" i="1" s="1"/>
  <c r="AL43" i="1"/>
  <c r="AM43" i="1" s="1"/>
  <c r="AN43" i="1" s="1"/>
  <c r="AL39" i="1"/>
  <c r="AM39" i="1" s="1"/>
  <c r="AN39" i="1" s="1"/>
  <c r="AL27" i="1"/>
  <c r="AM27" i="1" s="1"/>
  <c r="AN27" i="1" s="1"/>
  <c r="AC43" i="1"/>
  <c r="AC36" i="1"/>
  <c r="AC34" i="1"/>
  <c r="AC50" i="1"/>
  <c r="AC46" i="1"/>
  <c r="AC44" i="1"/>
  <c r="AC18" i="1"/>
  <c r="AC14" i="1"/>
  <c r="AC12" i="1"/>
  <c r="AC11" i="1"/>
  <c r="AC8" i="1"/>
  <c r="AC7" i="1"/>
  <c r="AR59" i="1"/>
  <c r="AR61" i="1"/>
  <c r="AR63" i="1"/>
  <c r="AR65" i="1"/>
  <c r="AR82" i="1"/>
  <c r="AC89" i="1"/>
  <c r="AC88" i="1"/>
  <c r="AC87" i="1"/>
  <c r="AC81" i="1"/>
  <c r="AC80" i="1"/>
  <c r="AC77" i="1"/>
  <c r="AC76" i="1"/>
  <c r="AC75" i="1"/>
  <c r="AC73" i="1"/>
  <c r="AC51" i="1"/>
  <c r="AC38" i="1"/>
  <c r="AC37" i="1"/>
  <c r="AC32" i="1"/>
  <c r="AC84" i="1"/>
  <c r="AC83" i="1"/>
  <c r="AC71" i="1"/>
  <c r="AC70" i="1"/>
  <c r="AC54" i="1"/>
  <c r="AC53" i="1"/>
  <c r="AC52" i="1"/>
  <c r="AC48" i="1"/>
  <c r="AC47" i="1"/>
  <c r="AC42" i="1"/>
  <c r="AC41" i="1"/>
  <c r="AC40" i="1"/>
  <c r="AC39" i="1"/>
  <c r="AC35" i="1"/>
  <c r="AC15" i="1"/>
  <c r="AR70" i="1"/>
  <c r="AR83" i="1"/>
  <c r="AL87" i="1"/>
  <c r="AM87" i="1" s="1"/>
  <c r="AN87" i="1" s="1"/>
  <c r="AL83" i="1"/>
  <c r="AM83" i="1" s="1"/>
  <c r="AN83" i="1" s="1"/>
  <c r="AO83" i="1" s="1"/>
  <c r="AL81" i="1"/>
  <c r="AM81" i="1" s="1"/>
  <c r="AN81" i="1" s="1"/>
  <c r="AO81" i="1" s="1"/>
  <c r="AL79" i="1"/>
  <c r="AL74" i="1"/>
  <c r="AM74" i="1" s="1"/>
  <c r="AN74" i="1" s="1"/>
  <c r="AO74" i="1" s="1"/>
  <c r="AC74" i="1"/>
  <c r="AL73" i="1"/>
  <c r="AM73" i="1" s="1"/>
  <c r="AN73" i="1" s="1"/>
  <c r="AO73" i="1" s="1"/>
  <c r="AL71" i="1"/>
  <c r="AM71" i="1" s="1"/>
  <c r="AN71" i="1" s="1"/>
  <c r="AC68" i="1"/>
  <c r="AL67" i="1"/>
  <c r="AM67" i="1" s="1"/>
  <c r="AN67" i="1" s="1"/>
  <c r="AO67" i="1" s="1"/>
  <c r="AC67" i="1"/>
  <c r="X67" i="1"/>
  <c r="AL54" i="1"/>
  <c r="AM54" i="1" s="1"/>
  <c r="AN54" i="1" s="1"/>
  <c r="AO54" i="1" s="1"/>
  <c r="AL51" i="1"/>
  <c r="AM51" i="1" s="1"/>
  <c r="AN51" i="1" s="1"/>
  <c r="AO51" i="1" s="1"/>
  <c r="AC49" i="1"/>
  <c r="AL48" i="1"/>
  <c r="AM48" i="1" s="1"/>
  <c r="AC45" i="1"/>
  <c r="AL44" i="1"/>
  <c r="AM44" i="1" s="1"/>
  <c r="AL42" i="1"/>
  <c r="AM42" i="1" s="1"/>
  <c r="AN42" i="1" s="1"/>
  <c r="AO42" i="1" s="1"/>
  <c r="AL37" i="1"/>
  <c r="AM37" i="1" s="1"/>
  <c r="AN37" i="1" s="1"/>
  <c r="AO37" i="1" s="1"/>
  <c r="AL35" i="1"/>
  <c r="AM35" i="1" s="1"/>
  <c r="AN35" i="1" s="1"/>
  <c r="AL33" i="1"/>
  <c r="AM33" i="1" s="1"/>
  <c r="AN33" i="1" s="1"/>
  <c r="AO33" i="1" s="1"/>
  <c r="AL31" i="1"/>
  <c r="AM31" i="1" s="1"/>
  <c r="AN31" i="1" s="1"/>
  <c r="AC22" i="1"/>
  <c r="AC21" i="1"/>
  <c r="AC17" i="1"/>
  <c r="AC16" i="1"/>
  <c r="AL15" i="1"/>
  <c r="AM15" i="1" s="1"/>
  <c r="AN15" i="1" s="1"/>
  <c r="AO15" i="1" s="1"/>
  <c r="AL13" i="1"/>
  <c r="AL10" i="1"/>
  <c r="AM10" i="1" s="1"/>
  <c r="AN10" i="1" s="1"/>
  <c r="AO10" i="1" s="1"/>
  <c r="AC10" i="1"/>
  <c r="AL9" i="1"/>
  <c r="AM9" i="1" s="1"/>
  <c r="AN9" i="1" s="1"/>
  <c r="AC9" i="1"/>
  <c r="AL40" i="1"/>
  <c r="AM40" i="1" s="1"/>
  <c r="AN40" i="1" s="1"/>
  <c r="AO40" i="1" s="1"/>
  <c r="AL41" i="1"/>
  <c r="AM41" i="1" s="1"/>
  <c r="AN41" i="1" s="1"/>
  <c r="AR80" i="1"/>
  <c r="AR81" i="1"/>
  <c r="AR78" i="1"/>
  <c r="AN18" i="1"/>
  <c r="AO18" i="1" s="1"/>
  <c r="AR67" i="1"/>
  <c r="AR72" i="1"/>
  <c r="AR76" i="1"/>
  <c r="AL89" i="1"/>
  <c r="AM89" i="1" s="1"/>
  <c r="AN89" i="1" s="1"/>
  <c r="AO89" i="1" s="1"/>
  <c r="AP88" i="1"/>
  <c r="AR88" i="1" s="1"/>
  <c r="AC86" i="1"/>
  <c r="AP84" i="1"/>
  <c r="AR84" i="1" s="1"/>
  <c r="AC82" i="1"/>
  <c r="AL78" i="1"/>
  <c r="AL77" i="1"/>
  <c r="AM77" i="1" s="1"/>
  <c r="AL75" i="1"/>
  <c r="AM75" i="1" s="1"/>
  <c r="AN75" i="1" s="1"/>
  <c r="AO75" i="1" s="1"/>
  <c r="AC72" i="1"/>
  <c r="AN14" i="1"/>
  <c r="AO14" i="1" s="1"/>
  <c r="AL68" i="1"/>
  <c r="AM68" i="1" s="1"/>
  <c r="AN68" i="1" s="1"/>
  <c r="AO68" i="1" s="1"/>
  <c r="AL65" i="1"/>
  <c r="AM65" i="1" s="1"/>
  <c r="AN65" i="1" s="1"/>
  <c r="AO65" i="1" s="1"/>
  <c r="AL64" i="1"/>
  <c r="AM64" i="1" s="1"/>
  <c r="AN64" i="1" s="1"/>
  <c r="AO64" i="1" s="1"/>
  <c r="AL63" i="1"/>
  <c r="AM63" i="1" s="1"/>
  <c r="AN63" i="1" s="1"/>
  <c r="AO63" i="1" s="1"/>
  <c r="AL62" i="1"/>
  <c r="AM62" i="1" s="1"/>
  <c r="AN62" i="1" s="1"/>
  <c r="AO62" i="1" s="1"/>
  <c r="AL61" i="1"/>
  <c r="AM61" i="1" s="1"/>
  <c r="AN61" i="1" s="1"/>
  <c r="AO61" i="1" s="1"/>
  <c r="AL60" i="1"/>
  <c r="AM60" i="1" s="1"/>
  <c r="AN60" i="1" s="1"/>
  <c r="AO60" i="1" s="1"/>
  <c r="AL59" i="1"/>
  <c r="AM59" i="1" s="1"/>
  <c r="AN59" i="1" s="1"/>
  <c r="AO59" i="1" s="1"/>
  <c r="AL58" i="1"/>
  <c r="AM58" i="1" s="1"/>
  <c r="AN58" i="1" s="1"/>
  <c r="AO58" i="1" s="1"/>
  <c r="AL57" i="1"/>
  <c r="AM57" i="1" s="1"/>
  <c r="AN57" i="1" s="1"/>
  <c r="AO57" i="1" s="1"/>
  <c r="AL56" i="1"/>
  <c r="AM56" i="1" s="1"/>
  <c r="AN56" i="1" s="1"/>
  <c r="AO56" i="1" s="1"/>
  <c r="AL53" i="1"/>
  <c r="AM53" i="1" s="1"/>
  <c r="AN53" i="1" s="1"/>
  <c r="AO53" i="1" s="1"/>
  <c r="AL52" i="1"/>
  <c r="AM52" i="1" s="1"/>
  <c r="AN52" i="1" s="1"/>
  <c r="AO52" i="1" s="1"/>
  <c r="AL49" i="1"/>
  <c r="AM49" i="1" s="1"/>
  <c r="AL47" i="1"/>
  <c r="AM47" i="1" s="1"/>
  <c r="AL45" i="1"/>
  <c r="AM45" i="1" s="1"/>
  <c r="AC33" i="1"/>
  <c r="AC31" i="1"/>
  <c r="AC30" i="1"/>
  <c r="AC29" i="1"/>
  <c r="AC28" i="1"/>
  <c r="AC27" i="1"/>
  <c r="AC26" i="1"/>
  <c r="AC25" i="1"/>
  <c r="AC24" i="1"/>
  <c r="AC23" i="1"/>
  <c r="AL22" i="1"/>
  <c r="AM22" i="1" s="1"/>
  <c r="AN22" i="1" s="1"/>
  <c r="AO22" i="1" s="1"/>
  <c r="AL21" i="1"/>
  <c r="AM21" i="1" s="1"/>
  <c r="AL17" i="1"/>
  <c r="AM17" i="1" s="1"/>
  <c r="AN17" i="1" s="1"/>
  <c r="AL16" i="1"/>
  <c r="AM16" i="1" s="1"/>
  <c r="T62" i="1"/>
  <c r="U62" i="1" s="1"/>
  <c r="T66" i="1"/>
  <c r="U66" i="1" s="1"/>
  <c r="AN77" i="1"/>
  <c r="AN69" i="1"/>
  <c r="AO69" i="1" s="1"/>
  <c r="AP8" i="1"/>
  <c r="AR8" i="1" s="1"/>
  <c r="X8" i="1"/>
  <c r="X14" i="1"/>
  <c r="AP14" i="1"/>
  <c r="AR14" i="1" s="1"/>
  <c r="AP23" i="1"/>
  <c r="AR23" i="1" s="1"/>
  <c r="X23" i="1"/>
  <c r="T27" i="1"/>
  <c r="U27" i="1" s="1"/>
  <c r="AP30" i="1"/>
  <c r="AR30" i="1" s="1"/>
  <c r="X30" i="1"/>
  <c r="N32" i="1"/>
  <c r="O32" i="1" s="1"/>
  <c r="Q32" i="1" s="1"/>
  <c r="S32" i="1" s="1"/>
  <c r="AQ32" i="1"/>
  <c r="J35" i="1"/>
  <c r="K35" i="1" s="1"/>
  <c r="Q35" i="1" s="1"/>
  <c r="S35" i="1" s="1"/>
  <c r="X35" i="1"/>
  <c r="AP35" i="1"/>
  <c r="N40" i="1"/>
  <c r="AQ40" i="1"/>
  <c r="X43" i="1"/>
  <c r="AP43" i="1"/>
  <c r="AR43" i="1" s="1"/>
  <c r="J79" i="1"/>
  <c r="K79" i="1" s="1"/>
  <c r="AP79" i="1"/>
  <c r="AR79" i="1" s="1"/>
  <c r="J85" i="1"/>
  <c r="K85" i="1" s="1"/>
  <c r="AP85" i="1"/>
  <c r="AR85" i="1" s="1"/>
  <c r="N86" i="1"/>
  <c r="O86" i="1" s="1"/>
  <c r="AQ86" i="1"/>
  <c r="AR86" i="1" s="1"/>
  <c r="J87" i="1"/>
  <c r="K87" i="1" s="1"/>
  <c r="AP87" i="1"/>
  <c r="AR87" i="1" s="1"/>
  <c r="AP74" i="1"/>
  <c r="AR74" i="1" s="1"/>
  <c r="AN48" i="1"/>
  <c r="AO48" i="1" s="1"/>
  <c r="AN46" i="1"/>
  <c r="AO46" i="1" s="1"/>
  <c r="AN44" i="1"/>
  <c r="AO44" i="1" s="1"/>
  <c r="AP10" i="1"/>
  <c r="AR10" i="1" s="1"/>
  <c r="X10" i="1"/>
  <c r="AP12" i="1"/>
  <c r="AR12" i="1" s="1"/>
  <c r="X12" i="1"/>
  <c r="T14" i="1"/>
  <c r="U14" i="1" s="1"/>
  <c r="X15" i="1"/>
  <c r="AP15" i="1"/>
  <c r="J17" i="1"/>
  <c r="X17" i="1"/>
  <c r="AP17" i="1"/>
  <c r="AR17" i="1" s="1"/>
  <c r="X19" i="1"/>
  <c r="AP19" i="1"/>
  <c r="AR19" i="1" s="1"/>
  <c r="X21" i="1"/>
  <c r="AP21" i="1"/>
  <c r="AR21" i="1" s="1"/>
  <c r="AP27" i="1"/>
  <c r="AR27" i="1" s="1"/>
  <c r="X27" i="1"/>
  <c r="AP28" i="1"/>
  <c r="AR28" i="1" s="1"/>
  <c r="X28" i="1"/>
  <c r="N29" i="1"/>
  <c r="AQ29" i="1"/>
  <c r="AP31" i="1"/>
  <c r="AR31" i="1" s="1"/>
  <c r="X31" i="1"/>
  <c r="AP33" i="1"/>
  <c r="AR33" i="1" s="1"/>
  <c r="X33" i="1"/>
  <c r="X37" i="1"/>
  <c r="AP37" i="1"/>
  <c r="AR37" i="1" s="1"/>
  <c r="X39" i="1"/>
  <c r="AP39" i="1"/>
  <c r="AR39" i="1" s="1"/>
  <c r="X41" i="1"/>
  <c r="AP41" i="1"/>
  <c r="AR41" i="1" s="1"/>
  <c r="X45" i="1"/>
  <c r="AP45" i="1"/>
  <c r="AR45" i="1" s="1"/>
  <c r="J47" i="1"/>
  <c r="X47" i="1"/>
  <c r="AP47" i="1"/>
  <c r="AR47" i="1" s="1"/>
  <c r="X49" i="1"/>
  <c r="AP49" i="1"/>
  <c r="AR49" i="1" s="1"/>
  <c r="X51" i="1"/>
  <c r="AP51" i="1"/>
  <c r="AR51" i="1" s="1"/>
  <c r="X53" i="1"/>
  <c r="AP53" i="1"/>
  <c r="AR53" i="1" s="1"/>
  <c r="X55" i="1"/>
  <c r="AP55" i="1"/>
  <c r="AR55" i="1" s="1"/>
  <c r="X57" i="1"/>
  <c r="AP57" i="1"/>
  <c r="AR57" i="1" s="1"/>
  <c r="AR68" i="1"/>
  <c r="AR73" i="1"/>
  <c r="AR77" i="1"/>
  <c r="AP7" i="1"/>
  <c r="AR7" i="1" s="1"/>
  <c r="X7" i="1"/>
  <c r="R90" i="1"/>
  <c r="AP9" i="1"/>
  <c r="AR9" i="1" s="1"/>
  <c r="X9" i="1"/>
  <c r="AP11" i="1"/>
  <c r="AR11" i="1" s="1"/>
  <c r="X11" i="1"/>
  <c r="J13" i="1"/>
  <c r="K13" i="1" s="1"/>
  <c r="AP13" i="1"/>
  <c r="AR13" i="1" s="1"/>
  <c r="N15" i="1"/>
  <c r="AQ15" i="1"/>
  <c r="X16" i="1"/>
  <c r="AP16" i="1"/>
  <c r="AR16" i="1" s="1"/>
  <c r="J18" i="1"/>
  <c r="K18" i="1" s="1"/>
  <c r="X18" i="1"/>
  <c r="AP18" i="1"/>
  <c r="AR18" i="1" s="1"/>
  <c r="J22" i="1"/>
  <c r="X22" i="1"/>
  <c r="AP22" i="1"/>
  <c r="AR22" i="1" s="1"/>
  <c r="AP24" i="1"/>
  <c r="AR24" i="1" s="1"/>
  <c r="X24" i="1"/>
  <c r="T24" i="1"/>
  <c r="U24" i="1" s="1"/>
  <c r="AP25" i="1"/>
  <c r="AR25" i="1" s="1"/>
  <c r="X25" i="1"/>
  <c r="T25" i="1"/>
  <c r="U25" i="1" s="1"/>
  <c r="AP26" i="1"/>
  <c r="AR26" i="1" s="1"/>
  <c r="X26" i="1"/>
  <c r="AP29" i="1"/>
  <c r="AR29" i="1" s="1"/>
  <c r="X29" i="1"/>
  <c r="X32" i="1"/>
  <c r="AP32" i="1"/>
  <c r="AR32" i="1" s="1"/>
  <c r="X34" i="1"/>
  <c r="AP34" i="1"/>
  <c r="AR34" i="1" s="1"/>
  <c r="N35" i="1"/>
  <c r="AQ35" i="1"/>
  <c r="X36" i="1"/>
  <c r="AP36" i="1"/>
  <c r="AR36" i="1" s="1"/>
  <c r="X38" i="1"/>
  <c r="AP38" i="1"/>
  <c r="AR38" i="1" s="1"/>
  <c r="X40" i="1"/>
  <c r="AP40" i="1"/>
  <c r="X42" i="1"/>
  <c r="AP42" i="1"/>
  <c r="AR42" i="1" s="1"/>
  <c r="X44" i="1"/>
  <c r="AP44" i="1"/>
  <c r="AR44" i="1" s="1"/>
  <c r="X46" i="1"/>
  <c r="AP46" i="1"/>
  <c r="AR46" i="1" s="1"/>
  <c r="J48" i="1"/>
  <c r="X48" i="1"/>
  <c r="AP48" i="1"/>
  <c r="AR48" i="1" s="1"/>
  <c r="J50" i="1"/>
  <c r="X50" i="1"/>
  <c r="AP50" i="1"/>
  <c r="AR50" i="1" s="1"/>
  <c r="J52" i="1"/>
  <c r="X52" i="1"/>
  <c r="AP52" i="1"/>
  <c r="AR52" i="1" s="1"/>
  <c r="X54" i="1"/>
  <c r="AP54" i="1"/>
  <c r="AR54" i="1" s="1"/>
  <c r="J56" i="1"/>
  <c r="X56" i="1"/>
  <c r="AP56" i="1"/>
  <c r="AR56" i="1" s="1"/>
  <c r="AR58" i="1"/>
  <c r="J60" i="1"/>
  <c r="AP60" i="1"/>
  <c r="AR60" i="1" s="1"/>
  <c r="AR64" i="1"/>
  <c r="J69" i="1"/>
  <c r="AP69" i="1"/>
  <c r="AR69" i="1" s="1"/>
  <c r="AR71" i="1"/>
  <c r="U71" i="1"/>
  <c r="AR75" i="1"/>
  <c r="U75" i="1"/>
  <c r="AR89" i="1"/>
  <c r="AO88" i="1"/>
  <c r="AN86" i="1"/>
  <c r="AO86" i="1" s="1"/>
  <c r="AO84" i="1"/>
  <c r="AN82" i="1"/>
  <c r="AO82" i="1" s="1"/>
  <c r="AO80" i="1"/>
  <c r="AO76" i="1"/>
  <c r="T73" i="1"/>
  <c r="U73" i="1" s="1"/>
  <c r="AO72" i="1"/>
  <c r="AO71" i="1"/>
  <c r="AN70" i="1"/>
  <c r="AO70" i="1" s="1"/>
  <c r="T68" i="1"/>
  <c r="U68" i="1" s="1"/>
  <c r="AQ62" i="1"/>
  <c r="AR62" i="1" s="1"/>
  <c r="AO55" i="1"/>
  <c r="AO50" i="1"/>
  <c r="AN49" i="1"/>
  <c r="AO49" i="1" s="1"/>
  <c r="AN47" i="1"/>
  <c r="AO47" i="1" s="1"/>
  <c r="AN45" i="1"/>
  <c r="AO45" i="1" s="1"/>
  <c r="AN19" i="1"/>
  <c r="AO19" i="1" s="1"/>
  <c r="AO39" i="1"/>
  <c r="AO38" i="1"/>
  <c r="AO36" i="1"/>
  <c r="AO34" i="1"/>
  <c r="AO32" i="1"/>
  <c r="AO30" i="1"/>
  <c r="AO29" i="1"/>
  <c r="AO28" i="1"/>
  <c r="AO27" i="1"/>
  <c r="AO26" i="1"/>
  <c r="AO25" i="1"/>
  <c r="AO24" i="1"/>
  <c r="AO23" i="1"/>
  <c r="AO12" i="1"/>
  <c r="AO11" i="1"/>
  <c r="AO9" i="1"/>
  <c r="AO8" i="1"/>
  <c r="J19" i="1"/>
  <c r="K19" i="1" s="1"/>
  <c r="Q19" i="1" s="1"/>
  <c r="S19" i="1" s="1"/>
  <c r="J36" i="1"/>
  <c r="K36" i="1" s="1"/>
  <c r="N54" i="1"/>
  <c r="O54" i="1" s="1"/>
  <c r="J57" i="1"/>
  <c r="K57" i="1" s="1"/>
  <c r="J70" i="1"/>
  <c r="K70" i="1" s="1"/>
  <c r="Q70" i="1" s="1"/>
  <c r="S70" i="1" s="1"/>
  <c r="J40" i="1"/>
  <c r="K40" i="1" s="1"/>
  <c r="Q40" i="1" s="1"/>
  <c r="S40" i="1" s="1"/>
  <c r="J61" i="1"/>
  <c r="K61" i="1" s="1"/>
  <c r="N79" i="1"/>
  <c r="O79" i="1" s="1"/>
  <c r="J14" i="1"/>
  <c r="N14" i="1"/>
  <c r="J26" i="1"/>
  <c r="K26" i="1" s="1"/>
  <c r="J28" i="1"/>
  <c r="K28" i="1" s="1"/>
  <c r="J49" i="1"/>
  <c r="N49" i="1"/>
  <c r="O49" i="1" s="1"/>
  <c r="Q49" i="1" s="1"/>
  <c r="S49" i="1" s="1"/>
  <c r="J51" i="1"/>
  <c r="N51" i="1"/>
  <c r="O51" i="1" s="1"/>
  <c r="Q51" i="1" s="1"/>
  <c r="S51" i="1" s="1"/>
  <c r="J53" i="1"/>
  <c r="K53" i="1" s="1"/>
  <c r="J86" i="1"/>
  <c r="K86" i="1" s="1"/>
  <c r="N87" i="1"/>
  <c r="O87" i="1" s="1"/>
  <c r="J89" i="1"/>
  <c r="K89" i="1" s="1"/>
  <c r="J10" i="1"/>
  <c r="N10" i="1"/>
  <c r="O10" i="1" s="1"/>
  <c r="Q10" i="1" s="1"/>
  <c r="S10" i="1" s="1"/>
  <c r="N12" i="1"/>
  <c r="O12" i="1" s="1"/>
  <c r="N22" i="1"/>
  <c r="O22" i="1" s="1"/>
  <c r="Q22" i="1" s="1"/>
  <c r="S22" i="1" s="1"/>
  <c r="N24" i="1"/>
  <c r="J27" i="1"/>
  <c r="J58" i="1"/>
  <c r="J63" i="1"/>
  <c r="J9" i="1"/>
  <c r="K9" i="1" s="1"/>
  <c r="J15" i="1"/>
  <c r="K15" i="1" s="1"/>
  <c r="Q15" i="1" s="1"/>
  <c r="S15" i="1" s="1"/>
  <c r="J24" i="1"/>
  <c r="N27" i="1"/>
  <c r="J29" i="1"/>
  <c r="K29" i="1" s="1"/>
  <c r="Q29" i="1" s="1"/>
  <c r="S29" i="1" s="1"/>
  <c r="J30" i="1"/>
  <c r="N42" i="1"/>
  <c r="O42" i="1" s="1"/>
  <c r="J71" i="1"/>
  <c r="J72" i="1"/>
  <c r="N73" i="1"/>
  <c r="N74" i="1"/>
  <c r="O74" i="1" s="1"/>
  <c r="Q74" i="1" s="1"/>
  <c r="S74" i="1" s="1"/>
  <c r="N77" i="1"/>
  <c r="O77" i="1" s="1"/>
  <c r="N82" i="1"/>
  <c r="N58" i="1"/>
  <c r="O58" i="1" s="1"/>
  <c r="Q58" i="1" s="1"/>
  <c r="S58" i="1" s="1"/>
  <c r="J64" i="1"/>
  <c r="K64" i="1" s="1"/>
  <c r="J65" i="1"/>
  <c r="K65" i="1" s="1"/>
  <c r="N71" i="1"/>
  <c r="N72" i="1"/>
  <c r="O72" i="1" s="1"/>
  <c r="Q72" i="1" s="1"/>
  <c r="S72" i="1" s="1"/>
  <c r="N75" i="1"/>
  <c r="J80" i="1"/>
  <c r="K80" i="1" s="1"/>
  <c r="J25" i="1"/>
  <c r="N7" i="1"/>
  <c r="O7" i="1" s="1"/>
  <c r="N8" i="1"/>
  <c r="N11" i="1"/>
  <c r="O11" i="1" s="1"/>
  <c r="N13" i="1"/>
  <c r="O13" i="1" s="1"/>
  <c r="N16" i="1"/>
  <c r="O16" i="1" s="1"/>
  <c r="Q20" i="1"/>
  <c r="S20" i="1" s="1"/>
  <c r="N21" i="1"/>
  <c r="O21" i="1" s="1"/>
  <c r="N25" i="1"/>
  <c r="N33" i="1"/>
  <c r="O33" i="1" s="1"/>
  <c r="J46" i="1"/>
  <c r="K46" i="1" s="1"/>
  <c r="N55" i="1"/>
  <c r="O55" i="1" s="1"/>
  <c r="J67" i="1"/>
  <c r="N85" i="1"/>
  <c r="O85" i="1" s="1"/>
  <c r="N88" i="1"/>
  <c r="O88" i="1" s="1"/>
  <c r="Q88" i="1" s="1"/>
  <c r="S88" i="1" s="1"/>
  <c r="N37" i="1"/>
  <c r="O37" i="1" s="1"/>
  <c r="J38" i="1"/>
  <c r="N38" i="1"/>
  <c r="O38" i="1" s="1"/>
  <c r="Q38" i="1" s="1"/>
  <c r="S38" i="1" s="1"/>
  <c r="N41" i="1"/>
  <c r="O41" i="1" s="1"/>
  <c r="J44" i="1"/>
  <c r="K44" i="1" s="1"/>
  <c r="J45" i="1"/>
  <c r="K45" i="1" s="1"/>
  <c r="N47" i="1"/>
  <c r="O47" i="1" s="1"/>
  <c r="Q47" i="1" s="1"/>
  <c r="S47" i="1" s="1"/>
  <c r="J62" i="1"/>
  <c r="N67" i="1"/>
  <c r="O67" i="1" s="1"/>
  <c r="Q67" i="1" s="1"/>
  <c r="S67" i="1" s="1"/>
  <c r="N69" i="1"/>
  <c r="O69" i="1" s="1"/>
  <c r="Q69" i="1" s="1"/>
  <c r="S69" i="1" s="1"/>
  <c r="J73" i="1"/>
  <c r="J75" i="1"/>
  <c r="N76" i="1"/>
  <c r="J78" i="1"/>
  <c r="K78" i="1" s="1"/>
  <c r="N81" i="1"/>
  <c r="N84" i="1"/>
  <c r="O84" i="1" s="1"/>
  <c r="Q84" i="1" s="1"/>
  <c r="S84" i="1" s="1"/>
  <c r="N83" i="1"/>
  <c r="O83" i="1" s="1"/>
  <c r="Q83" i="1" s="1"/>
  <c r="S83" i="1" s="1"/>
  <c r="J7" i="1"/>
  <c r="K7" i="1" s="1"/>
  <c r="N18" i="1"/>
  <c r="O18" i="1" s="1"/>
  <c r="N23" i="1"/>
  <c r="N28" i="1"/>
  <c r="O28" i="1" s="1"/>
  <c r="N30" i="1"/>
  <c r="O30" i="1" s="1"/>
  <c r="Q30" i="1" s="1"/>
  <c r="S30" i="1" s="1"/>
  <c r="N31" i="1"/>
  <c r="O31" i="1" s="1"/>
  <c r="Q31" i="1" s="1"/>
  <c r="S31" i="1" s="1"/>
  <c r="J33" i="1"/>
  <c r="K33" i="1" s="1"/>
  <c r="J8" i="1"/>
  <c r="K8" i="1" s="1"/>
  <c r="N9" i="1"/>
  <c r="O9" i="1" s="1"/>
  <c r="J11" i="1"/>
  <c r="K11" i="1" s="1"/>
  <c r="J12" i="1"/>
  <c r="K12" i="1" s="1"/>
  <c r="J16" i="1"/>
  <c r="K16" i="1" s="1"/>
  <c r="N17" i="1"/>
  <c r="O17" i="1" s="1"/>
  <c r="Q17" i="1" s="1"/>
  <c r="S17" i="1" s="1"/>
  <c r="N19" i="1"/>
  <c r="J21" i="1"/>
  <c r="K21" i="1" s="1"/>
  <c r="J23" i="1"/>
  <c r="N26" i="1"/>
  <c r="O26" i="1" s="1"/>
  <c r="N36" i="1"/>
  <c r="O36" i="1" s="1"/>
  <c r="J42" i="1"/>
  <c r="K42" i="1" s="1"/>
  <c r="N44" i="1"/>
  <c r="O44" i="1" s="1"/>
  <c r="J34" i="1"/>
  <c r="N39" i="1"/>
  <c r="J41" i="1"/>
  <c r="K41" i="1" s="1"/>
  <c r="J43" i="1"/>
  <c r="N70" i="1"/>
  <c r="J77" i="1"/>
  <c r="K77" i="1" s="1"/>
  <c r="N80" i="1"/>
  <c r="O80" i="1" s="1"/>
  <c r="J31" i="1"/>
  <c r="J32" i="1"/>
  <c r="N34" i="1"/>
  <c r="O34" i="1" s="1"/>
  <c r="Q34" i="1" s="1"/>
  <c r="S34" i="1" s="1"/>
  <c r="J37" i="1"/>
  <c r="K37" i="1" s="1"/>
  <c r="J39" i="1"/>
  <c r="N43" i="1"/>
  <c r="O43" i="1" s="1"/>
  <c r="Q43" i="1" s="1"/>
  <c r="S43" i="1" s="1"/>
  <c r="N45" i="1"/>
  <c r="O45" i="1" s="1"/>
  <c r="N48" i="1"/>
  <c r="O48" i="1" s="1"/>
  <c r="Q48" i="1" s="1"/>
  <c r="S48" i="1" s="1"/>
  <c r="N50" i="1"/>
  <c r="O50" i="1" s="1"/>
  <c r="Q50" i="1" s="1"/>
  <c r="S50" i="1" s="1"/>
  <c r="N52" i="1"/>
  <c r="O52" i="1" s="1"/>
  <c r="Q52" i="1" s="1"/>
  <c r="S52" i="1" s="1"/>
  <c r="N56" i="1"/>
  <c r="O56" i="1" s="1"/>
  <c r="Q56" i="1" s="1"/>
  <c r="S56" i="1" s="1"/>
  <c r="J59" i="1"/>
  <c r="N60" i="1"/>
  <c r="O60" i="1" s="1"/>
  <c r="Q60" i="1" s="1"/>
  <c r="S60" i="1" s="1"/>
  <c r="N61" i="1"/>
  <c r="O61" i="1" s="1"/>
  <c r="N63" i="1"/>
  <c r="O63" i="1" s="1"/>
  <c r="Q63" i="1" s="1"/>
  <c r="S63" i="1" s="1"/>
  <c r="N64" i="1"/>
  <c r="O64" i="1" s="1"/>
  <c r="N65" i="1"/>
  <c r="O65" i="1" s="1"/>
  <c r="N78" i="1"/>
  <c r="O78" i="1" s="1"/>
  <c r="J81" i="1"/>
  <c r="K81" i="1" s="1"/>
  <c r="Q81" i="1" s="1"/>
  <c r="S81" i="1" s="1"/>
  <c r="N46" i="1"/>
  <c r="O46" i="1" s="1"/>
  <c r="N53" i="1"/>
  <c r="O53" i="1" s="1"/>
  <c r="J54" i="1"/>
  <c r="K54" i="1" s="1"/>
  <c r="J55" i="1"/>
  <c r="K55" i="1" s="1"/>
  <c r="N57" i="1"/>
  <c r="O57" i="1" s="1"/>
  <c r="N59" i="1"/>
  <c r="O59" i="1" s="1"/>
  <c r="Q59" i="1" s="1"/>
  <c r="S59" i="1" s="1"/>
  <c r="J68" i="1"/>
  <c r="J76" i="1"/>
  <c r="K76" i="1" s="1"/>
  <c r="Q76" i="1" s="1"/>
  <c r="S76" i="1" s="1"/>
  <c r="J82" i="1"/>
  <c r="K82" i="1" s="1"/>
  <c r="Q82" i="1" s="1"/>
  <c r="S82" i="1" s="1"/>
  <c r="J83" i="1"/>
  <c r="N68" i="1"/>
  <c r="N89" i="1"/>
  <c r="O89" i="1" s="1"/>
  <c r="Q13" i="1" l="1"/>
  <c r="S13" i="1" s="1"/>
  <c r="AO43" i="1"/>
  <c r="AO7" i="1"/>
  <c r="AO77" i="1"/>
  <c r="Q87" i="1"/>
  <c r="S87" i="1" s="1"/>
  <c r="AO17" i="1"/>
  <c r="AO31" i="1"/>
  <c r="AO35" i="1"/>
  <c r="AO41" i="1"/>
  <c r="AO87" i="1"/>
  <c r="AR40" i="1"/>
  <c r="Q85" i="1"/>
  <c r="S85" i="1" s="1"/>
  <c r="T85" i="1" s="1"/>
  <c r="U85" i="1" s="1"/>
  <c r="Q86" i="1"/>
  <c r="S86" i="1" s="1"/>
  <c r="Q79" i="1"/>
  <c r="S79" i="1" s="1"/>
  <c r="T79" i="1" s="1"/>
  <c r="U79" i="1" s="1"/>
  <c r="AN16" i="1"/>
  <c r="AO16" i="1" s="1"/>
  <c r="AN21" i="1"/>
  <c r="AO21" i="1" s="1"/>
  <c r="T76" i="1"/>
  <c r="U76" i="1" s="1"/>
  <c r="T63" i="1"/>
  <c r="U63" i="1" s="1"/>
  <c r="T50" i="1"/>
  <c r="U50" i="1" s="1"/>
  <c r="T83" i="1"/>
  <c r="U83" i="1" s="1"/>
  <c r="T67" i="1"/>
  <c r="U67" i="1" s="1"/>
  <c r="T47" i="1"/>
  <c r="U47" i="1" s="1"/>
  <c r="T38" i="1"/>
  <c r="U38" i="1" s="1"/>
  <c r="T72" i="1"/>
  <c r="U72" i="1" s="1"/>
  <c r="T58" i="1"/>
  <c r="U58" i="1" s="1"/>
  <c r="T15" i="1"/>
  <c r="U15" i="1" s="1"/>
  <c r="T22" i="1"/>
  <c r="U22" i="1" s="1"/>
  <c r="T10" i="1"/>
  <c r="U10" i="1" s="1"/>
  <c r="T86" i="1"/>
  <c r="T51" i="1"/>
  <c r="U51" i="1" s="1"/>
  <c r="T49" i="1"/>
  <c r="U49" i="1" s="1"/>
  <c r="T40" i="1"/>
  <c r="U40" i="1" s="1"/>
  <c r="T19" i="1"/>
  <c r="U19" i="1" s="1"/>
  <c r="AR35" i="1"/>
  <c r="T35" i="1"/>
  <c r="U35" i="1" s="1"/>
  <c r="T32" i="1"/>
  <c r="U32" i="1" s="1"/>
  <c r="T59" i="1"/>
  <c r="U59" i="1" s="1"/>
  <c r="T81" i="1"/>
  <c r="U81" i="1" s="1"/>
  <c r="T60" i="1"/>
  <c r="U60" i="1" s="1"/>
  <c r="T56" i="1"/>
  <c r="U56" i="1" s="1"/>
  <c r="T34" i="1"/>
  <c r="U34" i="1" s="1"/>
  <c r="T31" i="1"/>
  <c r="U31" i="1" s="1"/>
  <c r="T82" i="1"/>
  <c r="U82" i="1" s="1"/>
  <c r="T52" i="1"/>
  <c r="U52" i="1" s="1"/>
  <c r="T48" i="1"/>
  <c r="U48" i="1" s="1"/>
  <c r="T43" i="1"/>
  <c r="U43" i="1" s="1"/>
  <c r="T17" i="1"/>
  <c r="U17" i="1" s="1"/>
  <c r="T30" i="1"/>
  <c r="U30" i="1" s="1"/>
  <c r="K90" i="1"/>
  <c r="T84" i="1"/>
  <c r="U84" i="1" s="1"/>
  <c r="T69" i="1"/>
  <c r="U69" i="1" s="1"/>
  <c r="T88" i="1"/>
  <c r="U88" i="1" s="1"/>
  <c r="T13" i="1"/>
  <c r="U13" i="1" s="1"/>
  <c r="T74" i="1"/>
  <c r="U74" i="1" s="1"/>
  <c r="T29" i="1"/>
  <c r="U29" i="1" s="1"/>
  <c r="T87" i="1"/>
  <c r="U87" i="1" s="1"/>
  <c r="T70" i="1"/>
  <c r="U70" i="1" s="1"/>
  <c r="AR15" i="1"/>
  <c r="Q37" i="1"/>
  <c r="S37" i="1" s="1"/>
  <c r="Q64" i="1"/>
  <c r="S64" i="1" s="1"/>
  <c r="Q45" i="1"/>
  <c r="S45" i="1" s="1"/>
  <c r="Q44" i="1"/>
  <c r="S44" i="1" s="1"/>
  <c r="Q36" i="1"/>
  <c r="S36" i="1" s="1"/>
  <c r="Q28" i="1"/>
  <c r="S28" i="1" s="1"/>
  <c r="Q11" i="1"/>
  <c r="S11" i="1" s="1"/>
  <c r="Q57" i="1"/>
  <c r="S57" i="1" s="1"/>
  <c r="Q55" i="1"/>
  <c r="S55" i="1" s="1"/>
  <c r="Q89" i="1"/>
  <c r="S89" i="1" s="1"/>
  <c r="Q78" i="1"/>
  <c r="S78" i="1" s="1"/>
  <c r="Q61" i="1"/>
  <c r="S61" i="1" s="1"/>
  <c r="Q65" i="1"/>
  <c r="S65" i="1" s="1"/>
  <c r="Q54" i="1"/>
  <c r="S54" i="1" s="1"/>
  <c r="Q46" i="1"/>
  <c r="S46" i="1" s="1"/>
  <c r="Q41" i="1"/>
  <c r="S41" i="1" s="1"/>
  <c r="Q21" i="1"/>
  <c r="S21" i="1" s="1"/>
  <c r="Q12" i="1"/>
  <c r="S12" i="1" s="1"/>
  <c r="Q53" i="1"/>
  <c r="S53" i="1" s="1"/>
  <c r="Q80" i="1"/>
  <c r="S80" i="1" s="1"/>
  <c r="Q77" i="1"/>
  <c r="S77" i="1" s="1"/>
  <c r="Q16" i="1"/>
  <c r="S16" i="1" s="1"/>
  <c r="Q33" i="1"/>
  <c r="S33" i="1" s="1"/>
  <c r="Q7" i="1"/>
  <c r="Q18" i="1"/>
  <c r="S18" i="1" s="1"/>
  <c r="Q26" i="1"/>
  <c r="S26" i="1" s="1"/>
  <c r="O39" i="1"/>
  <c r="O90" i="1" s="1"/>
  <c r="Q42" i="1"/>
  <c r="S42" i="1" s="1"/>
  <c r="Q8" i="1"/>
  <c r="S8" i="1" s="1"/>
  <c r="Q9" i="1"/>
  <c r="S9" i="1" s="1"/>
  <c r="U86" i="1" l="1"/>
  <c r="T8" i="1"/>
  <c r="U8" i="1" s="1"/>
  <c r="T18" i="1"/>
  <c r="U18" i="1" s="1"/>
  <c r="T77" i="1"/>
  <c r="U77" i="1" s="1"/>
  <c r="T53" i="1"/>
  <c r="U53" i="1" s="1"/>
  <c r="T46" i="1"/>
  <c r="U46" i="1" s="1"/>
  <c r="T78" i="1"/>
  <c r="U78" i="1" s="1"/>
  <c r="T11" i="1"/>
  <c r="U11" i="1" s="1"/>
  <c r="T45" i="1"/>
  <c r="U45" i="1" s="1"/>
  <c r="T9" i="1"/>
  <c r="U9" i="1" s="1"/>
  <c r="T42" i="1"/>
  <c r="U42" i="1" s="1"/>
  <c r="T26" i="1"/>
  <c r="U26" i="1" s="1"/>
  <c r="S7" i="1"/>
  <c r="T16" i="1"/>
  <c r="U16" i="1" s="1"/>
  <c r="T80" i="1"/>
  <c r="U80" i="1" s="1"/>
  <c r="T12" i="1"/>
  <c r="U12" i="1" s="1"/>
  <c r="T41" i="1"/>
  <c r="U41" i="1" s="1"/>
  <c r="T54" i="1"/>
  <c r="U54" i="1" s="1"/>
  <c r="T61" i="1"/>
  <c r="U61" i="1" s="1"/>
  <c r="T89" i="1"/>
  <c r="U89" i="1" s="1"/>
  <c r="T57" i="1"/>
  <c r="U57" i="1" s="1"/>
  <c r="T28" i="1"/>
  <c r="U28" i="1" s="1"/>
  <c r="T44" i="1"/>
  <c r="U44" i="1" s="1"/>
  <c r="T64" i="1"/>
  <c r="U64" i="1" s="1"/>
  <c r="T33" i="1"/>
  <c r="U33" i="1" s="1"/>
  <c r="T21" i="1"/>
  <c r="U21" i="1" s="1"/>
  <c r="T65" i="1"/>
  <c r="U65" i="1" s="1"/>
  <c r="T55" i="1"/>
  <c r="U55" i="1" s="1"/>
  <c r="T36" i="1"/>
  <c r="U36" i="1" s="1"/>
  <c r="T37" i="1"/>
  <c r="U37" i="1" s="1"/>
  <c r="Q39" i="1"/>
  <c r="S39" i="1" s="1"/>
  <c r="T7" i="1" l="1"/>
  <c r="U7" i="1" s="1"/>
  <c r="T39" i="1"/>
  <c r="U39" i="1" s="1"/>
  <c r="Q9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Bos, Robin</author>
  </authors>
  <commentList>
    <comment ref="A3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Bos, Robin:</t>
        </r>
        <r>
          <rPr>
            <sz val="9"/>
            <color indexed="81"/>
            <rFont val="Tahoma"/>
            <family val="2"/>
          </rPr>
          <t xml:space="preserve">
gesloopt
</t>
        </r>
      </text>
    </comment>
    <comment ref="L3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Bos, Robin:</t>
        </r>
        <r>
          <rPr>
            <sz val="9"/>
            <color indexed="81"/>
            <rFont val="Tahoma"/>
            <family val="2"/>
          </rPr>
          <t xml:space="preserve">
gesloopt
</t>
        </r>
      </text>
    </comment>
    <comment ref="K75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Bos, Robin:</t>
        </r>
        <r>
          <rPr>
            <sz val="9"/>
            <color indexed="81"/>
            <rFont val="Tahoma"/>
            <charset val="1"/>
          </rPr>
          <t xml:space="preserve">
bouwkosten oplevering 2021
</t>
        </r>
      </text>
    </comment>
  </commentList>
</comments>
</file>

<file path=xl/sharedStrings.xml><?xml version="1.0" encoding="utf-8"?>
<sst xmlns="http://schemas.openxmlformats.org/spreadsheetml/2006/main" count="808" uniqueCount="252">
  <si>
    <t xml:space="preserve">ONBEVEILIGD BESTAND UITSLUITEND IN DE GEOPENDE KOLOMMEN </t>
  </si>
  <si>
    <t>MUTEREN I.V.M. DE FORMULES IN DE VERBORGEN KOLOMMEN</t>
  </si>
  <si>
    <t>Stand per 1 januari 2020 (na indexering)</t>
  </si>
  <si>
    <t>Grootboek</t>
  </si>
  <si>
    <t>Kostenplaats</t>
  </si>
  <si>
    <t>Brand-/Vliegtuig-/Stormschade</t>
  </si>
  <si>
    <t>Uitgebreide Dekking:</t>
  </si>
  <si>
    <t>Stand per 31-12-2016</t>
  </si>
  <si>
    <t>Stand per 1 januari 2016</t>
  </si>
  <si>
    <t>Mutaties 2016-2017:</t>
  </si>
  <si>
    <t>Premieverr.</t>
  </si>
  <si>
    <t>Indexering per 1-1-2017:</t>
  </si>
  <si>
    <t>Adres:</t>
  </si>
  <si>
    <t>Postcode:</t>
  </si>
  <si>
    <t>Bouwaard:</t>
  </si>
  <si>
    <t>Gebruik:</t>
  </si>
  <si>
    <t>Taxatie- rapport</t>
  </si>
  <si>
    <t>Inbraak   preventie</t>
  </si>
  <si>
    <t>Brand        preventie</t>
  </si>
  <si>
    <t>Naam:</t>
  </si>
  <si>
    <t>Gebouwen:</t>
  </si>
  <si>
    <t>Gebouw Taxaties Thorbecke</t>
  </si>
  <si>
    <t>Inventaris:</t>
  </si>
  <si>
    <t>Inventaris Taxaties Thorbecke</t>
  </si>
  <si>
    <t>Totaal verzekerde waarde:</t>
  </si>
  <si>
    <t>Totaal Taxaties Thorbecke</t>
  </si>
  <si>
    <t>Premie in EUR:</t>
  </si>
  <si>
    <t>21% AB</t>
  </si>
  <si>
    <t>Premie incl. AB:</t>
  </si>
  <si>
    <t>7,5 &amp; AB</t>
  </si>
  <si>
    <t>Index Gebouwen:</t>
  </si>
  <si>
    <t>Index Inventaris:</t>
  </si>
  <si>
    <t>Totale Indexering:</t>
  </si>
  <si>
    <t>steen/hard</t>
  </si>
  <si>
    <t>juli 2004</t>
  </si>
  <si>
    <t>Ganzenmarkt 1</t>
  </si>
  <si>
    <t>7571 CD</t>
  </si>
  <si>
    <t>raadhuis (incl. nieuwbouw maquette en trafohuisje)</t>
  </si>
  <si>
    <t>mei 2014</t>
  </si>
  <si>
    <t>Schapendijk 37</t>
  </si>
  <si>
    <t>7574 PG</t>
  </si>
  <si>
    <t>sportcomplex 2 kleed-/wasgebouwen</t>
  </si>
  <si>
    <t>VVBerghuizen</t>
  </si>
  <si>
    <t>Primulastraat 15</t>
  </si>
  <si>
    <t>7572 AS</t>
  </si>
  <si>
    <t>Was- kleedruimte Quick '20</t>
  </si>
  <si>
    <t>juni 2014</t>
  </si>
  <si>
    <t>Quick</t>
  </si>
  <si>
    <t>Tribune Quick '20</t>
  </si>
  <si>
    <t>staal</t>
  </si>
  <si>
    <t>Stallingsruimte machines</t>
  </si>
  <si>
    <t>Bornsedijk 62</t>
  </si>
  <si>
    <t>7576 PG</t>
  </si>
  <si>
    <t>sportcomplex ex horeca (was-kleedgebouw)</t>
  </si>
  <si>
    <t>VV Oldenzaal</t>
  </si>
  <si>
    <t>De Grevinkhof 52</t>
  </si>
  <si>
    <t>7573 B*</t>
  </si>
  <si>
    <t>kleedgebouw Hoge Haerlaan</t>
  </si>
  <si>
    <t>Tennis</t>
  </si>
  <si>
    <t>Molenstraat 23-25</t>
  </si>
  <si>
    <t>Stadstheater De Bond</t>
  </si>
  <si>
    <t>De Bond</t>
  </si>
  <si>
    <t>Operalaan 100</t>
  </si>
  <si>
    <t>7570 JA</t>
  </si>
  <si>
    <t>sportcomplex ex horeca 6 oude en 2 nieuwe kleedkamers</t>
  </si>
  <si>
    <t>VV De Esch</t>
  </si>
  <si>
    <t>Ada Kokstraat 20</t>
  </si>
  <si>
    <t>Fitness</t>
  </si>
  <si>
    <t>Vondersweijde</t>
  </si>
  <si>
    <t>Horeca</t>
  </si>
  <si>
    <t>Zwembad/sporthal/Squashal</t>
  </si>
  <si>
    <t>Brem 11</t>
  </si>
  <si>
    <t>7577 EN</t>
  </si>
  <si>
    <t>Sporthal (multifunctioneel)</t>
  </si>
  <si>
    <t>De Kolk</t>
  </si>
  <si>
    <t>Lyceumstraat 4</t>
  </si>
  <si>
    <t>7572 CP</t>
  </si>
  <si>
    <t>Gymlokaal</t>
  </si>
  <si>
    <t>Nagelstraat 72</t>
  </si>
  <si>
    <t>7572 XS</t>
  </si>
  <si>
    <t>Meybreestraat 13</t>
  </si>
  <si>
    <t>7573 EP</t>
  </si>
  <si>
    <t>Reigerstraat 16</t>
  </si>
  <si>
    <t>7574 BE</t>
  </si>
  <si>
    <t>B. van Meursstraat 58</t>
  </si>
  <si>
    <t>7576 BP</t>
  </si>
  <si>
    <t>Helmichstraat 42</t>
  </si>
  <si>
    <t>7574 TX</t>
  </si>
  <si>
    <t>Gymlokaal NAAR BREEDWIJS (gymlokaal zit in de school)</t>
  </si>
  <si>
    <t>Erve Medenboer 4</t>
  </si>
  <si>
    <t>7577 NG</t>
  </si>
  <si>
    <t>Hengelosestraat 31a</t>
  </si>
  <si>
    <t>7572 BW</t>
  </si>
  <si>
    <t>Textielstraat 23</t>
  </si>
  <si>
    <t>7571 CE</t>
  </si>
  <si>
    <t>Bedrijfshal (leerproject)</t>
  </si>
  <si>
    <t>Leerwerkproject</t>
  </si>
  <si>
    <t>Textielstraat 25</t>
  </si>
  <si>
    <t>hout/hard</t>
  </si>
  <si>
    <t>Stationsplein 75</t>
  </si>
  <si>
    <t>tramhuisje</t>
  </si>
  <si>
    <t>jeugd/vereniging</t>
  </si>
  <si>
    <t>Thylaan 2</t>
  </si>
  <si>
    <t>7576 ZB</t>
  </si>
  <si>
    <t>Nivon-Gebouw</t>
  </si>
  <si>
    <t>Hoogelucht 1</t>
  </si>
  <si>
    <t>7571 CG</t>
  </si>
  <si>
    <t>steen/mast.</t>
  </si>
  <si>
    <t>centrum voor jeugd en gezin</t>
  </si>
  <si>
    <t>CJG</t>
  </si>
  <si>
    <t>Ganzenmarkt 11</t>
  </si>
  <si>
    <t>bibliotheek</t>
  </si>
  <si>
    <t>Openbare Bibliotheek</t>
  </si>
  <si>
    <t>Lübeckstraat 32</t>
  </si>
  <si>
    <t>7575 EE</t>
  </si>
  <si>
    <t>opslag/werkplaats/winkel</t>
  </si>
  <si>
    <t>De Beurs</t>
  </si>
  <si>
    <t>Operalaan 150</t>
  </si>
  <si>
    <t>Wijkcentrum</t>
  </si>
  <si>
    <t>Het Blikpunt</t>
  </si>
  <si>
    <t>Schipleidelaan 53</t>
  </si>
  <si>
    <t>steen/mast</t>
  </si>
  <si>
    <t>Beheerdergebouw</t>
  </si>
  <si>
    <t>Begraafplaats</t>
  </si>
  <si>
    <t>Roveniusstraat 6</t>
  </si>
  <si>
    <t>7575 AK</t>
  </si>
  <si>
    <t>Lübeckstraat 30</t>
  </si>
  <si>
    <t>Gemeentewerf (gymtoestellen naar nieuwe sporthal Thij) inventaris met 10.000 verlagen</t>
  </si>
  <si>
    <t>St. Plechelmusplein 4</t>
  </si>
  <si>
    <t>7571 EG</t>
  </si>
  <si>
    <t>kerktoren (vorkclausule)</t>
  </si>
  <si>
    <t>Plechelmustoren met carillion en klokken</t>
  </si>
  <si>
    <t>Hengelosestraat 115</t>
  </si>
  <si>
    <t>kantoor begraafplaats</t>
  </si>
  <si>
    <t>Poortgebouw</t>
  </si>
  <si>
    <t>Bergruimte</t>
  </si>
  <si>
    <t>Kapel</t>
  </si>
  <si>
    <t>Stallingsruimte</t>
  </si>
  <si>
    <t>Lübeckstraat 34</t>
  </si>
  <si>
    <t>Afvalbrengpunt</t>
  </si>
  <si>
    <t>Operalaan 152</t>
  </si>
  <si>
    <t>7577 JA</t>
  </si>
  <si>
    <t>Natuur/Millieu/Educatief Centr.</t>
  </si>
  <si>
    <t>De Höfte</t>
  </si>
  <si>
    <t>Helmichstraat 35</t>
  </si>
  <si>
    <t>Helmichstraat 37 A t/m E</t>
  </si>
  <si>
    <t>Visschedijkweg 6</t>
  </si>
  <si>
    <t>Perceel + opstallen</t>
  </si>
  <si>
    <t>Elsmorsweg 20</t>
  </si>
  <si>
    <t>7575 PD</t>
  </si>
  <si>
    <t>woonhuis/schuren</t>
  </si>
  <si>
    <t>Grensweg 2</t>
  </si>
  <si>
    <t>7577 RJ</t>
  </si>
  <si>
    <t>Hengelosestraat 135A</t>
  </si>
  <si>
    <t>7572 PA</t>
  </si>
  <si>
    <t xml:space="preserve">bedrijfspand </t>
  </si>
  <si>
    <t>Staat leeg</t>
  </si>
  <si>
    <t>Staal</t>
  </si>
  <si>
    <t>Zendmast</t>
  </si>
  <si>
    <t>Elsmorsweg 38</t>
  </si>
  <si>
    <t>woonhuis/schuur</t>
  </si>
  <si>
    <t>7573 AK</t>
  </si>
  <si>
    <t>Wilhelminastraat 162</t>
  </si>
  <si>
    <t>woonhuis/helft van 2</t>
  </si>
  <si>
    <t>Noordergrensweg 2</t>
  </si>
  <si>
    <t>7562 RH</t>
  </si>
  <si>
    <t>Griekenlandlaan 108/Parallelstraat</t>
  </si>
  <si>
    <t>7577 TA</t>
  </si>
  <si>
    <t>Trespa</t>
  </si>
  <si>
    <t>Direktiekeet</t>
  </si>
  <si>
    <t>Hengelosestraat 123</t>
  </si>
  <si>
    <t xml:space="preserve">woonhuis </t>
  </si>
  <si>
    <t>7575 AM</t>
  </si>
  <si>
    <t>woonhuis (van 5.400)</t>
  </si>
  <si>
    <t>Kleinveestalling</t>
  </si>
  <si>
    <t>Kapschuur</t>
  </si>
  <si>
    <t>voliere</t>
  </si>
  <si>
    <t xml:space="preserve">Parallelstraat </t>
  </si>
  <si>
    <t>7575 AN</t>
  </si>
  <si>
    <t>Parallelstraat 50</t>
  </si>
  <si>
    <t>Kantoorgebouw (t.z.t. slopen)</t>
  </si>
  <si>
    <t>Parallelstraat 70</t>
  </si>
  <si>
    <t>Bedrijfscomplex</t>
  </si>
  <si>
    <t>Bedrijfsgebouw</t>
  </si>
  <si>
    <t>Deurningerstraat 39</t>
  </si>
  <si>
    <t>Oosterikweg 1</t>
  </si>
  <si>
    <t>7577 PL</t>
  </si>
  <si>
    <t>Scholencomplex De Esch (schoolwoningen weg/inventaris verhogen met 75000</t>
  </si>
  <si>
    <t>ja</t>
  </si>
  <si>
    <t>nee</t>
  </si>
  <si>
    <t>Wieldraaierlaan 120</t>
  </si>
  <si>
    <t>7577 NR</t>
  </si>
  <si>
    <t xml:space="preserve">De Bongerd, bijzondere basisschool </t>
  </si>
  <si>
    <t>Zandhorstln 99</t>
  </si>
  <si>
    <t>7576 VR</t>
  </si>
  <si>
    <t>Openbare basisschool De Linde</t>
  </si>
  <si>
    <t>Meybreestraat 11</t>
  </si>
  <si>
    <t>Drieeenheidschool, bijzondere  basisschool</t>
  </si>
  <si>
    <t>Guido Gezellestraat 35</t>
  </si>
  <si>
    <t>7576 AG</t>
  </si>
  <si>
    <t>De Maten, bijzondere basisschool</t>
  </si>
  <si>
    <t>Noordwal 10</t>
  </si>
  <si>
    <t>7571 AM</t>
  </si>
  <si>
    <t>Dependance Drieeenheidschool</t>
  </si>
  <si>
    <t>Lyceumstraat 2B</t>
  </si>
  <si>
    <t>Franciscusschool, bijzondere basisschool</t>
  </si>
  <si>
    <t>Hengelosestraat 31</t>
  </si>
  <si>
    <t>7572 BM</t>
  </si>
  <si>
    <t>Nutsschool, bijzondere basisschool (gebouw en inventaris verhoogt)</t>
  </si>
  <si>
    <t>Zandhorstlaan 93-95</t>
  </si>
  <si>
    <t>De Wendakker, bijzondere basisschool</t>
  </si>
  <si>
    <t>Bentheimerstraat 15</t>
  </si>
  <si>
    <t>7573 CW</t>
  </si>
  <si>
    <t>Bijz. Voortgezet onderwijs Penta college</t>
  </si>
  <si>
    <t>staat leeg</t>
  </si>
  <si>
    <t>andere boouwaard</t>
  </si>
  <si>
    <t>Windroos, 1 noodlokaal en inventaris 3 noodlokalen</t>
  </si>
  <si>
    <t>Helmichstraat 44</t>
  </si>
  <si>
    <t>Breedwijs, bijzondere basisschool  (dedeelte nieuwbouw) + GYMLOKAAL</t>
  </si>
  <si>
    <t>JWF van Hartenstraat 2</t>
  </si>
  <si>
    <t>7576 VX</t>
  </si>
  <si>
    <t xml:space="preserve">De Zevenster, bijzondere basisschool </t>
  </si>
  <si>
    <t>Paukenlaan 1</t>
  </si>
  <si>
    <t>7577 LL</t>
  </si>
  <si>
    <t>Zandhorstlaan 101</t>
  </si>
  <si>
    <t>Lariksstraat  11</t>
  </si>
  <si>
    <t>7572 DE</t>
  </si>
  <si>
    <t>SBO De Windroos</t>
  </si>
  <si>
    <t>Thylaan 30</t>
  </si>
  <si>
    <t>Twents Carmelcollege, nieuwbouw voortgezet onderwijs</t>
  </si>
  <si>
    <t>Lyceumstraat 36</t>
  </si>
  <si>
    <t>7572 CR</t>
  </si>
  <si>
    <t>Twents Carmelcollege, voortgezet onderwijs</t>
  </si>
  <si>
    <t>Potskampstraat 2</t>
  </si>
  <si>
    <t>7573 CC</t>
  </si>
  <si>
    <t>juli 2014</t>
  </si>
  <si>
    <t>Leliestraat 1</t>
  </si>
  <si>
    <t>7572 VD</t>
  </si>
  <si>
    <t>Twents Carmelcollege, afdeling praktijkonderwijs</t>
  </si>
  <si>
    <t>Thijlaan 32</t>
  </si>
  <si>
    <t>Nieuwe sporthal (aangebouwt aan nieuwbouw Twents Carmelcollege Thijlaan 30</t>
  </si>
  <si>
    <t>Verzekerde waarde Gebouwen</t>
  </si>
  <si>
    <t>Verzekerde waarde Inventaris:</t>
  </si>
  <si>
    <t>Totaal:</t>
  </si>
  <si>
    <t>Zandhorstlaan 99+101</t>
  </si>
  <si>
    <t>raadhuis (incl.maquette en trafohuisje)</t>
  </si>
  <si>
    <t xml:space="preserve">Gemeentewerf </t>
  </si>
  <si>
    <t>Kantoorgebouw</t>
  </si>
  <si>
    <t>Scholencomplex De Esch</t>
  </si>
  <si>
    <t>Nutsschool, bijzondere basisschool</t>
  </si>
  <si>
    <t>Breedwijs, bijzondere basisschool + GYMLOKAAL</t>
  </si>
  <si>
    <t xml:space="preserve">Sporthal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</si>
</sst>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€&quot;\ #,##0"/>
  </numFmts>
  <fonts count="29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  <family val="2"/>
    </font>
    <font>
      <b/>
      <i/>
      <sz val="12"/>
      <color indexed="8"/>
      <name val="Univers (W1)"/>
    </font>
    <font>
      <sz val="8"/>
      <color indexed="8"/>
      <name val="Univers (W1)"/>
      <family val="2"/>
    </font>
    <font>
      <sz val="12"/>
      <color indexed="8"/>
      <name val="Univers (W1)"/>
      <family val="2"/>
    </font>
    <font>
      <b/>
      <i/>
      <sz val="10"/>
      <color indexed="8"/>
      <name val="Univers (W1)"/>
      <family val="2"/>
    </font>
    <font>
      <sz val="8"/>
      <color indexed="8"/>
      <name val="Univers (W1)"/>
    </font>
    <font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18"/>
      <color indexed="8"/>
      <name val="Univers (W1)"/>
      <family val="2"/>
    </font>
    <font>
      <b/>
      <sz val="10"/>
      <color indexed="10"/>
      <name val="Times New Roman"/>
      <family val="1"/>
    </font>
    <font>
      <b/>
      <i/>
      <sz val="8"/>
      <color indexed="8"/>
      <name val="Univers (W1)"/>
      <family val="2"/>
    </font>
    <font>
      <b/>
      <i/>
      <sz val="8"/>
      <color indexed="8"/>
      <name val="Univers (W1)"/>
    </font>
    <font>
      <sz val="8"/>
      <color rgb="FFFF0000"/>
      <name val="Univers (W1)"/>
      <family val="2"/>
    </font>
    <font>
      <sz val="8"/>
      <name val="Univers (W1)"/>
      <family val="2"/>
    </font>
    <font>
      <sz val="8"/>
      <name val="Univers (W1)"/>
    </font>
    <font>
      <sz val="10"/>
      <name val="Times New Roman"/>
      <family val="1"/>
    </font>
    <font>
      <sz val="10"/>
      <color rgb="FF00B050"/>
      <name val="Times New Roman"/>
      <family val="1"/>
    </font>
    <font>
      <sz val="8"/>
      <color rgb="FF00B050"/>
      <name val="Univers (W1)"/>
      <family val="2"/>
    </font>
    <font>
      <sz val="8"/>
      <color rgb="FF00B050"/>
      <name val="Univers (W1)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name val="Verdana"/>
      <family val="2"/>
    </font>
    <font>
      <b/>
      <sz val="10"/>
      <color indexed="8"/>
      <name val="Univers (W1)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4">
    <xf numFmtId="0" fontId="0" fillId="0" borderId="0" xfId="0"/>
    <xf numFmtId="0" fontId="3" fillId="2" borderId="0" xfId="0" applyFont="1" applyFill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center" vertical="top"/>
      <protection locked="0"/>
    </xf>
    <xf numFmtId="43" fontId="4" fillId="2" borderId="0" xfId="1" quotePrefix="1" applyFont="1" applyFill="1" applyAlignment="1" applyProtection="1">
      <alignment horizontal="left" vertical="top"/>
      <protection locked="0"/>
    </xf>
    <xf numFmtId="43" fontId="5" fillId="2" borderId="0" xfId="1" applyFont="1" applyFill="1" applyAlignment="1" applyProtection="1">
      <alignment horizontal="left" vertical="top" wrapText="1"/>
      <protection locked="0"/>
    </xf>
    <xf numFmtId="1" fontId="6" fillId="2" borderId="0" xfId="1" applyNumberFormat="1" applyFont="1" applyFill="1" applyAlignment="1" applyProtection="1">
      <alignment horizontal="left" vertical="top" wrapText="1"/>
      <protection locked="0"/>
    </xf>
    <xf numFmtId="43" fontId="5" fillId="2" borderId="0" xfId="1" applyFont="1" applyFill="1" applyAlignment="1" applyProtection="1">
      <alignment horizontal="left" vertical="top"/>
    </xf>
    <xf numFmtId="43" fontId="5" fillId="3" borderId="0" xfId="1" applyFont="1" applyFill="1" applyAlignment="1" applyProtection="1">
      <alignment horizontal="left" vertical="top"/>
    </xf>
    <xf numFmtId="43" fontId="7" fillId="2" borderId="0" xfId="1" applyFont="1" applyFill="1" applyAlignment="1" applyProtection="1">
      <alignment horizontal="left" vertical="top"/>
    </xf>
    <xf numFmtId="43" fontId="7" fillId="3" borderId="0" xfId="1" applyFont="1" applyFill="1" applyAlignment="1" applyProtection="1">
      <alignment horizontal="left" vertical="top"/>
    </xf>
    <xf numFmtId="43" fontId="7" fillId="2" borderId="0" xfId="1" applyFont="1" applyFill="1" applyBorder="1" applyAlignment="1" applyProtection="1">
      <alignment horizontal="left" vertical="top"/>
    </xf>
    <xf numFmtId="43" fontId="7" fillId="3" borderId="0" xfId="1" applyFont="1" applyFill="1" applyBorder="1" applyAlignment="1" applyProtection="1">
      <alignment horizontal="left" vertical="top"/>
    </xf>
    <xf numFmtId="0" fontId="7" fillId="2" borderId="0" xfId="1" applyNumberFormat="1" applyFont="1" applyFill="1" applyAlignment="1" applyProtection="1">
      <alignment horizontal="center" vertical="top"/>
    </xf>
    <xf numFmtId="43" fontId="3" fillId="0" borderId="0" xfId="1" applyFont="1" applyAlignment="1" applyProtection="1">
      <alignment horizontal="left" vertical="top"/>
    </xf>
    <xf numFmtId="43" fontId="8" fillId="2" borderId="0" xfId="1" quotePrefix="1" applyFont="1" applyFill="1" applyAlignment="1" applyProtection="1">
      <alignment horizontal="left" vertical="top"/>
      <protection locked="0"/>
    </xf>
    <xf numFmtId="1" fontId="6" fillId="2" borderId="0" xfId="1" quotePrefix="1" applyNumberFormat="1" applyFont="1" applyFill="1" applyAlignment="1" applyProtection="1">
      <alignment horizontal="left" vertical="top" wrapText="1"/>
      <protection locked="0"/>
    </xf>
    <xf numFmtId="1" fontId="6" fillId="2" borderId="0" xfId="1" applyNumberFormat="1" applyFont="1" applyFill="1" applyBorder="1" applyAlignment="1" applyProtection="1">
      <alignment horizontal="left" vertical="top" wrapText="1"/>
      <protection locked="0"/>
    </xf>
    <xf numFmtId="43" fontId="9" fillId="2" borderId="0" xfId="1" applyFont="1" applyFill="1" applyBorder="1" applyAlignment="1" applyProtection="1">
      <alignment horizontal="left" vertical="top"/>
    </xf>
    <xf numFmtId="43" fontId="9" fillId="3" borderId="0" xfId="1" applyFont="1" applyFill="1" applyBorder="1" applyAlignment="1" applyProtection="1">
      <alignment horizontal="left" vertical="top"/>
    </xf>
    <xf numFmtId="43" fontId="10" fillId="2" borderId="0" xfId="1" applyFont="1" applyFill="1" applyBorder="1" applyAlignment="1" applyProtection="1">
      <alignment horizontal="left" vertical="top"/>
    </xf>
    <xf numFmtId="43" fontId="10" fillId="3" borderId="0" xfId="1" applyFont="1" applyFill="1" applyBorder="1" applyAlignment="1" applyProtection="1">
      <alignment horizontal="left" vertical="top"/>
    </xf>
    <xf numFmtId="43" fontId="10" fillId="2" borderId="0" xfId="1" applyFont="1" applyFill="1" applyAlignment="1" applyProtection="1">
      <alignment horizontal="left" vertical="top"/>
    </xf>
    <xf numFmtId="0" fontId="10" fillId="2" borderId="0" xfId="1" applyNumberFormat="1" applyFont="1" applyFill="1" applyAlignment="1" applyProtection="1">
      <alignment horizontal="center" vertical="top"/>
    </xf>
    <xf numFmtId="43" fontId="11" fillId="2" borderId="0" xfId="1" quotePrefix="1" applyFont="1" applyFill="1" applyAlignment="1" applyProtection="1">
      <alignment horizontal="left" vertical="top"/>
      <protection locked="0"/>
    </xf>
    <xf numFmtId="43" fontId="12" fillId="2" borderId="0" xfId="1" applyFont="1" applyFill="1" applyAlignment="1" applyProtection="1">
      <alignment horizontal="left" vertical="top"/>
    </xf>
    <xf numFmtId="43" fontId="12" fillId="3" borderId="0" xfId="1" applyFont="1" applyFill="1" applyAlignment="1" applyProtection="1">
      <alignment horizontal="left" vertical="top"/>
    </xf>
    <xf numFmtId="43" fontId="12" fillId="2" borderId="0" xfId="1" applyFont="1" applyFill="1" applyBorder="1" applyAlignment="1" applyProtection="1">
      <alignment horizontal="left" vertical="top"/>
    </xf>
    <xf numFmtId="43" fontId="12" fillId="3" borderId="0" xfId="1" applyFont="1" applyFill="1" applyBorder="1" applyAlignment="1" applyProtection="1">
      <alignment horizontal="left" vertical="top"/>
    </xf>
    <xf numFmtId="0" fontId="12" fillId="2" borderId="0" xfId="1" applyNumberFormat="1" applyFont="1" applyFill="1" applyAlignment="1" applyProtection="1">
      <alignment horizontal="center" vertical="top"/>
    </xf>
    <xf numFmtId="43" fontId="13" fillId="0" borderId="0" xfId="1" applyFont="1" applyAlignment="1" applyProtection="1">
      <alignment horizontal="left" vertical="top"/>
    </xf>
    <xf numFmtId="43" fontId="6" fillId="2" borderId="0" xfId="1" applyFont="1" applyFill="1" applyAlignment="1" applyProtection="1">
      <alignment horizontal="left" vertical="top"/>
      <protection locked="0"/>
    </xf>
    <xf numFmtId="1" fontId="6" fillId="2" borderId="0" xfId="1" applyNumberFormat="1" applyFont="1" applyFill="1" applyAlignment="1" applyProtection="1">
      <alignment horizontal="center" vertical="top"/>
      <protection locked="0"/>
    </xf>
    <xf numFmtId="43" fontId="6" fillId="2" borderId="0" xfId="1" applyFont="1" applyFill="1" applyAlignment="1" applyProtection="1">
      <alignment horizontal="left" vertical="top" wrapText="1"/>
      <protection locked="0"/>
    </xf>
    <xf numFmtId="43" fontId="6" fillId="2" borderId="0" xfId="1" applyFont="1" applyFill="1" applyAlignment="1" applyProtection="1">
      <alignment horizontal="left" vertical="top"/>
    </xf>
    <xf numFmtId="43" fontId="6" fillId="3" borderId="0" xfId="1" applyFont="1" applyFill="1" applyAlignment="1" applyProtection="1">
      <alignment horizontal="left" vertical="top"/>
    </xf>
    <xf numFmtId="43" fontId="6" fillId="2" borderId="0" xfId="1" applyFont="1" applyFill="1" applyBorder="1" applyAlignment="1" applyProtection="1">
      <alignment horizontal="left" vertical="top"/>
    </xf>
    <xf numFmtId="43" fontId="6" fillId="3" borderId="0" xfId="1" applyFont="1" applyFill="1" applyBorder="1" applyAlignment="1" applyProtection="1">
      <alignment horizontal="left" vertical="top"/>
    </xf>
    <xf numFmtId="0" fontId="6" fillId="2" borderId="0" xfId="1" applyNumberFormat="1" applyFont="1" applyFill="1" applyAlignment="1" applyProtection="1">
      <alignment horizontal="center" vertical="top"/>
    </xf>
    <xf numFmtId="0" fontId="3" fillId="4" borderId="1" xfId="0" applyFont="1" applyFill="1" applyBorder="1" applyAlignment="1" applyProtection="1">
      <alignment horizontal="left" vertical="top"/>
      <protection locked="0"/>
    </xf>
    <xf numFmtId="1" fontId="3" fillId="4" borderId="1" xfId="0" applyNumberFormat="1" applyFont="1" applyFill="1" applyBorder="1" applyAlignment="1" applyProtection="1">
      <alignment horizontal="center" vertical="top"/>
      <protection locked="0"/>
    </xf>
    <xf numFmtId="43" fontId="6" fillId="4" borderId="1" xfId="1" applyFont="1" applyFill="1" applyBorder="1" applyAlignment="1" applyProtection="1">
      <alignment horizontal="left" vertical="top" wrapText="1"/>
      <protection locked="0"/>
    </xf>
    <xf numFmtId="1" fontId="6" fillId="4" borderId="1" xfId="1" applyNumberFormat="1" applyFont="1" applyFill="1" applyBorder="1" applyAlignment="1" applyProtection="1">
      <alignment horizontal="left" vertical="top" wrapText="1"/>
      <protection locked="0"/>
    </xf>
    <xf numFmtId="0" fontId="5" fillId="4" borderId="5" xfId="1" applyNumberFormat="1" applyFont="1" applyFill="1" applyBorder="1" applyAlignment="1" applyProtection="1">
      <alignment horizontal="center" vertical="top"/>
    </xf>
    <xf numFmtId="43" fontId="5" fillId="5" borderId="6" xfId="1" applyFont="1" applyFill="1" applyBorder="1" applyAlignment="1" applyProtection="1">
      <alignment horizontal="left" vertical="top"/>
    </xf>
    <xf numFmtId="43" fontId="6" fillId="5" borderId="1" xfId="1" applyFont="1" applyFill="1" applyBorder="1" applyAlignment="1" applyProtection="1">
      <alignment horizontal="left" vertical="top"/>
    </xf>
    <xf numFmtId="43" fontId="5" fillId="7" borderId="6" xfId="1" applyFont="1" applyFill="1" applyBorder="1" applyAlignment="1" applyProtection="1">
      <alignment horizontal="left" vertical="top"/>
    </xf>
    <xf numFmtId="43" fontId="6" fillId="7" borderId="1" xfId="1" applyFont="1" applyFill="1" applyBorder="1" applyAlignment="1" applyProtection="1">
      <alignment horizontal="left" vertical="top"/>
    </xf>
    <xf numFmtId="43" fontId="6" fillId="7" borderId="4" xfId="1" applyFont="1" applyFill="1" applyBorder="1" applyAlignment="1" applyProtection="1">
      <alignment horizontal="left" vertical="top"/>
    </xf>
    <xf numFmtId="2" fontId="14" fillId="2" borderId="7" xfId="1" applyNumberFormat="1" applyFont="1" applyFill="1" applyBorder="1" applyAlignment="1" applyProtection="1">
      <alignment horizontal="left" vertical="top" wrapText="1"/>
      <protection locked="0"/>
    </xf>
    <xf numFmtId="2" fontId="14" fillId="2" borderId="7" xfId="1" applyNumberFormat="1" applyFont="1" applyFill="1" applyBorder="1" applyAlignment="1" applyProtection="1">
      <alignment horizontal="center" vertical="top" wrapText="1"/>
      <protection locked="0"/>
    </xf>
    <xf numFmtId="2" fontId="15" fillId="2" borderId="8" xfId="1" applyNumberFormat="1" applyFont="1" applyFill="1" applyBorder="1" applyAlignment="1" applyProtection="1">
      <alignment horizontal="left" vertical="top" wrapText="1"/>
    </xf>
    <xf numFmtId="2" fontId="15" fillId="2" borderId="9" xfId="1" applyNumberFormat="1" applyFont="1" applyFill="1" applyBorder="1" applyAlignment="1" applyProtection="1">
      <alignment horizontal="left" vertical="top" wrapText="1"/>
    </xf>
    <xf numFmtId="2" fontId="15" fillId="3" borderId="9" xfId="1" applyNumberFormat="1" applyFont="1" applyFill="1" applyBorder="1" applyAlignment="1" applyProtection="1">
      <alignment horizontal="left" vertical="top" wrapText="1"/>
    </xf>
    <xf numFmtId="2" fontId="15" fillId="2" borderId="7" xfId="1" applyNumberFormat="1" applyFont="1" applyFill="1" applyBorder="1" applyAlignment="1" applyProtection="1">
      <alignment horizontal="left" vertical="top" wrapText="1"/>
    </xf>
    <xf numFmtId="2" fontId="15" fillId="3" borderId="7" xfId="1" applyNumberFormat="1" applyFont="1" applyFill="1" applyBorder="1" applyAlignment="1" applyProtection="1">
      <alignment horizontal="left" vertical="top" wrapText="1"/>
    </xf>
    <xf numFmtId="2" fontId="15" fillId="2" borderId="10" xfId="1" applyNumberFormat="1" applyFont="1" applyFill="1" applyBorder="1" applyAlignment="1" applyProtection="1">
      <alignment horizontal="left" vertical="top" wrapText="1"/>
    </xf>
    <xf numFmtId="2" fontId="14" fillId="2" borderId="8" xfId="1" applyNumberFormat="1" applyFont="1" applyFill="1" applyBorder="1" applyAlignment="1" applyProtection="1">
      <alignment horizontal="left" vertical="top" wrapText="1"/>
    </xf>
    <xf numFmtId="2" fontId="14" fillId="2" borderId="7" xfId="1" applyNumberFormat="1" applyFont="1" applyFill="1" applyBorder="1" applyAlignment="1" applyProtection="1">
      <alignment horizontal="left" vertical="top" wrapText="1"/>
    </xf>
    <xf numFmtId="2" fontId="14" fillId="2" borderId="10" xfId="1" applyNumberFormat="1" applyFont="1" applyFill="1" applyBorder="1" applyAlignment="1" applyProtection="1">
      <alignment horizontal="left" vertical="top" wrapText="1"/>
    </xf>
    <xf numFmtId="0" fontId="14" fillId="2" borderId="9" xfId="1" applyNumberFormat="1" applyFont="1" applyFill="1" applyBorder="1" applyAlignment="1" applyProtection="1">
      <alignment horizontal="center" vertical="top" wrapText="1"/>
    </xf>
    <xf numFmtId="2" fontId="14" fillId="2" borderId="11" xfId="1" applyNumberFormat="1" applyFont="1" applyFill="1" applyBorder="1" applyAlignment="1" applyProtection="1">
      <alignment horizontal="left" vertical="top" wrapText="1"/>
    </xf>
    <xf numFmtId="2" fontId="14" fillId="2" borderId="12" xfId="1" applyNumberFormat="1" applyFont="1" applyFill="1" applyBorder="1" applyAlignment="1" applyProtection="1">
      <alignment horizontal="left" vertical="top" wrapText="1"/>
    </xf>
    <xf numFmtId="1" fontId="6" fillId="0" borderId="13" xfId="0" applyNumberFormat="1" applyFont="1" applyBorder="1" applyAlignment="1" applyProtection="1">
      <alignment horizontal="center" vertical="top"/>
      <protection locked="0"/>
    </xf>
    <xf numFmtId="43" fontId="6" fillId="0" borderId="13" xfId="1" applyFont="1" applyBorder="1" applyAlignment="1" applyProtection="1">
      <alignment horizontal="left" vertical="top"/>
    </xf>
    <xf numFmtId="43" fontId="6" fillId="0" borderId="15" xfId="1" applyFont="1" applyBorder="1" applyAlignment="1" applyProtection="1">
      <alignment horizontal="left" vertical="top"/>
    </xf>
    <xf numFmtId="4" fontId="6" fillId="0" borderId="13" xfId="0" applyNumberFormat="1" applyFont="1" applyBorder="1" applyAlignment="1" applyProtection="1">
      <alignment horizontal="left" vertical="top"/>
      <protection locked="0"/>
    </xf>
    <xf numFmtId="4" fontId="6" fillId="0" borderId="13" xfId="0" applyNumberFormat="1" applyFont="1" applyBorder="1" applyAlignment="1" applyProtection="1">
      <alignment horizontal="left" vertical="top" wrapText="1"/>
      <protection locked="0"/>
    </xf>
    <xf numFmtId="43" fontId="6" fillId="0" borderId="14" xfId="1" applyFont="1" applyBorder="1" applyAlignment="1" applyProtection="1">
      <alignment horizontal="left" vertical="top"/>
      <protection locked="0"/>
    </xf>
    <xf numFmtId="43" fontId="6" fillId="0" borderId="13" xfId="1" applyFont="1" applyBorder="1" applyAlignment="1" applyProtection="1">
      <alignment horizontal="left" vertical="top"/>
      <protection locked="0"/>
    </xf>
    <xf numFmtId="43" fontId="6" fillId="0" borderId="15" xfId="1" applyFont="1" applyBorder="1" applyAlignment="1" applyProtection="1">
      <alignment horizontal="left" vertical="top"/>
      <protection locked="0"/>
    </xf>
    <xf numFmtId="0" fontId="6" fillId="0" borderId="0" xfId="1" applyNumberFormat="1" applyFont="1" applyBorder="1" applyAlignment="1" applyProtection="1">
      <alignment horizontal="center" vertical="top"/>
      <protection locked="0"/>
    </xf>
    <xf numFmtId="49" fontId="6" fillId="0" borderId="13" xfId="0" applyNumberFormat="1" applyFont="1" applyBorder="1" applyAlignment="1" applyProtection="1">
      <alignment horizontal="left" vertical="top" wrapText="1"/>
      <protection locked="0"/>
    </xf>
    <xf numFmtId="43" fontId="9" fillId="0" borderId="14" xfId="1" applyFont="1" applyBorder="1" applyAlignment="1" applyProtection="1">
      <alignment horizontal="left" vertical="top"/>
      <protection locked="0"/>
    </xf>
    <xf numFmtId="43" fontId="9" fillId="0" borderId="0" xfId="1" applyFont="1" applyBorder="1" applyAlignment="1" applyProtection="1">
      <alignment horizontal="left" vertical="top"/>
      <protection locked="0"/>
    </xf>
    <xf numFmtId="43" fontId="9" fillId="3" borderId="0" xfId="1" applyFont="1" applyFill="1" applyBorder="1" applyAlignment="1" applyProtection="1">
      <alignment horizontal="left" vertical="top"/>
      <protection locked="0"/>
    </xf>
    <xf numFmtId="43" fontId="9" fillId="0" borderId="13" xfId="1" applyFont="1" applyBorder="1" applyAlignment="1" applyProtection="1">
      <alignment horizontal="left" vertical="top"/>
      <protection locked="0"/>
    </xf>
    <xf numFmtId="43" fontId="9" fillId="0" borderId="16" xfId="1" applyFont="1" applyBorder="1" applyAlignment="1" applyProtection="1">
      <alignment horizontal="left" vertical="top"/>
      <protection locked="0"/>
    </xf>
    <xf numFmtId="43" fontId="9" fillId="0" borderId="17" xfId="1" applyFont="1" applyBorder="1" applyAlignment="1" applyProtection="1">
      <alignment horizontal="left" vertical="top"/>
      <protection locked="0"/>
    </xf>
    <xf numFmtId="43" fontId="9" fillId="0" borderId="15" xfId="1" applyFont="1" applyBorder="1" applyAlignment="1" applyProtection="1">
      <alignment horizontal="left" vertical="top"/>
    </xf>
    <xf numFmtId="43" fontId="9" fillId="0" borderId="14" xfId="1" applyFont="1" applyBorder="1" applyAlignment="1" applyProtection="1">
      <alignment horizontal="left" vertical="top"/>
    </xf>
    <xf numFmtId="43" fontId="9" fillId="0" borderId="13" xfId="1" applyFont="1" applyBorder="1" applyAlignment="1" applyProtection="1">
      <alignment horizontal="left" vertical="top"/>
    </xf>
    <xf numFmtId="0" fontId="3" fillId="0" borderId="0" xfId="0" applyFont="1" applyAlignment="1" applyProtection="1">
      <alignment horizontal="left" vertical="top"/>
    </xf>
    <xf numFmtId="4" fontId="16" fillId="0" borderId="13" xfId="0" applyNumberFormat="1" applyFont="1" applyBorder="1" applyAlignment="1" applyProtection="1">
      <alignment horizontal="left" vertical="top" wrapText="1"/>
      <protection locked="0"/>
    </xf>
    <xf numFmtId="43" fontId="16" fillId="0" borderId="14" xfId="1" applyFont="1" applyBorder="1" applyAlignment="1" applyProtection="1">
      <alignment horizontal="left" vertical="top"/>
      <protection locked="0"/>
    </xf>
    <xf numFmtId="43" fontId="16" fillId="3" borderId="0" xfId="1" applyFont="1" applyFill="1" applyBorder="1" applyAlignment="1" applyProtection="1">
      <alignment horizontal="left" vertical="top"/>
      <protection locked="0"/>
    </xf>
    <xf numFmtId="43" fontId="16" fillId="0" borderId="13" xfId="1" applyFont="1" applyBorder="1" applyAlignment="1" applyProtection="1">
      <alignment horizontal="left" vertical="top"/>
      <protection locked="0"/>
    </xf>
    <xf numFmtId="43" fontId="16" fillId="0" borderId="15" xfId="1" applyFont="1" applyBorder="1" applyAlignment="1" applyProtection="1">
      <alignment horizontal="left" vertical="top"/>
      <protection locked="0"/>
    </xf>
    <xf numFmtId="0" fontId="16" fillId="0" borderId="0" xfId="1" applyNumberFormat="1" applyFont="1" applyBorder="1" applyAlignment="1" applyProtection="1">
      <alignment horizontal="center" vertical="top"/>
      <protection locked="0"/>
    </xf>
    <xf numFmtId="4" fontId="6" fillId="0" borderId="17" xfId="0" applyNumberFormat="1" applyFont="1" applyBorder="1" applyAlignment="1" applyProtection="1">
      <alignment horizontal="left" vertical="top" wrapText="1"/>
      <protection locked="0"/>
    </xf>
    <xf numFmtId="43" fontId="9" fillId="3" borderId="14" xfId="1" applyFont="1" applyFill="1" applyBorder="1" applyAlignment="1" applyProtection="1">
      <alignment horizontal="left" vertical="top"/>
      <protection locked="0"/>
    </xf>
    <xf numFmtId="4" fontId="6" fillId="0" borderId="13" xfId="0" applyNumberFormat="1" applyFont="1" applyFill="1" applyBorder="1" applyAlignment="1" applyProtection="1">
      <alignment horizontal="left" vertical="top"/>
      <protection locked="0"/>
    </xf>
    <xf numFmtId="1" fontId="6" fillId="0" borderId="13" xfId="0" applyNumberFormat="1" applyFont="1" applyFill="1" applyBorder="1" applyAlignment="1" applyProtection="1">
      <alignment horizontal="center" vertical="top"/>
      <protection locked="0"/>
    </xf>
    <xf numFmtId="4" fontId="6" fillId="0" borderId="13" xfId="0" applyNumberFormat="1" applyFont="1" applyFill="1" applyBorder="1" applyAlignment="1" applyProtection="1">
      <alignment horizontal="left" vertical="top" wrapText="1"/>
      <protection locked="0"/>
    </xf>
    <xf numFmtId="49" fontId="6" fillId="0" borderId="13" xfId="0" applyNumberFormat="1" applyFont="1" applyFill="1" applyBorder="1" applyAlignment="1" applyProtection="1">
      <alignment horizontal="left" vertical="top" wrapText="1"/>
      <protection locked="0"/>
    </xf>
    <xf numFmtId="43" fontId="9" fillId="0" borderId="14" xfId="1" applyFont="1" applyFill="1" applyBorder="1" applyAlignment="1" applyProtection="1">
      <alignment horizontal="left" vertical="top"/>
      <protection locked="0"/>
    </xf>
    <xf numFmtId="43" fontId="9" fillId="0" borderId="13" xfId="1" applyFont="1" applyFill="1" applyBorder="1" applyAlignment="1" applyProtection="1">
      <alignment horizontal="left" vertical="top"/>
      <protection locked="0"/>
    </xf>
    <xf numFmtId="43" fontId="6" fillId="0" borderId="13" xfId="1" applyFont="1" applyFill="1" applyBorder="1" applyAlignment="1" applyProtection="1">
      <alignment horizontal="left" vertical="top"/>
      <protection locked="0"/>
    </xf>
    <xf numFmtId="43" fontId="6" fillId="0" borderId="15" xfId="1" applyFont="1" applyFill="1" applyBorder="1" applyAlignment="1" applyProtection="1">
      <alignment horizontal="left" vertical="top"/>
      <protection locked="0"/>
    </xf>
    <xf numFmtId="43" fontId="6" fillId="0" borderId="14" xfId="1" applyFont="1" applyFill="1" applyBorder="1" applyAlignment="1" applyProtection="1">
      <alignment horizontal="left" vertical="top"/>
      <protection locked="0"/>
    </xf>
    <xf numFmtId="43" fontId="9" fillId="0" borderId="16" xfId="1" applyFont="1" applyFill="1" applyBorder="1" applyAlignment="1" applyProtection="1">
      <alignment horizontal="left" vertical="top"/>
      <protection locked="0"/>
    </xf>
    <xf numFmtId="43" fontId="9" fillId="0" borderId="17" xfId="1" applyFont="1" applyFill="1" applyBorder="1" applyAlignment="1" applyProtection="1">
      <alignment horizontal="left" vertical="top"/>
      <protection locked="0"/>
    </xf>
    <xf numFmtId="43" fontId="9" fillId="0" borderId="15" xfId="1" applyFont="1" applyFill="1" applyBorder="1" applyAlignment="1" applyProtection="1">
      <alignment horizontal="left" vertical="top"/>
    </xf>
    <xf numFmtId="0" fontId="6" fillId="0" borderId="0" xfId="1" applyNumberFormat="1" applyFont="1" applyFill="1" applyBorder="1" applyAlignment="1" applyProtection="1">
      <alignment horizontal="center" vertical="top"/>
      <protection locked="0"/>
    </xf>
    <xf numFmtId="4" fontId="17" fillId="0" borderId="13" xfId="0" applyNumberFormat="1" applyFont="1" applyFill="1" applyBorder="1" applyAlignment="1" applyProtection="1">
      <alignment horizontal="left" vertical="top"/>
      <protection locked="0"/>
    </xf>
    <xf numFmtId="1" fontId="17" fillId="0" borderId="13" xfId="0" applyNumberFormat="1" applyFont="1" applyFill="1" applyBorder="1" applyAlignment="1" applyProtection="1">
      <alignment horizontal="center" vertical="top"/>
      <protection locked="0"/>
    </xf>
    <xf numFmtId="4" fontId="17" fillId="0" borderId="13" xfId="0" applyNumberFormat="1" applyFont="1" applyFill="1" applyBorder="1" applyAlignment="1" applyProtection="1">
      <alignment horizontal="left" vertical="top" wrapText="1"/>
      <protection locked="0"/>
    </xf>
    <xf numFmtId="49" fontId="17" fillId="0" borderId="13" xfId="0" applyNumberFormat="1" applyFont="1" applyFill="1" applyBorder="1" applyAlignment="1" applyProtection="1">
      <alignment horizontal="left" vertical="top" wrapText="1"/>
      <protection locked="0"/>
    </xf>
    <xf numFmtId="43" fontId="17" fillId="0" borderId="14" xfId="1" applyFont="1" applyFill="1" applyBorder="1" applyAlignment="1" applyProtection="1">
      <alignment horizontal="left" vertical="top"/>
      <protection locked="0"/>
    </xf>
    <xf numFmtId="43" fontId="17" fillId="3" borderId="0" xfId="1" applyFont="1" applyFill="1" applyBorder="1" applyAlignment="1" applyProtection="1">
      <alignment horizontal="left" vertical="top"/>
      <protection locked="0"/>
    </xf>
    <xf numFmtId="43" fontId="17" fillId="0" borderId="13" xfId="1" applyFont="1" applyFill="1" applyBorder="1" applyAlignment="1" applyProtection="1">
      <alignment horizontal="left" vertical="top"/>
      <protection locked="0"/>
    </xf>
    <xf numFmtId="43" fontId="17" fillId="3" borderId="14" xfId="1" applyFont="1" applyFill="1" applyBorder="1" applyAlignment="1" applyProtection="1">
      <alignment horizontal="left" vertical="top"/>
      <protection locked="0"/>
    </xf>
    <xf numFmtId="43" fontId="17" fillId="0" borderId="15" xfId="1" applyFont="1" applyFill="1" applyBorder="1" applyAlignment="1" applyProtection="1">
      <alignment horizontal="left" vertical="top"/>
      <protection locked="0"/>
    </xf>
    <xf numFmtId="0" fontId="17" fillId="0" borderId="0" xfId="1" applyNumberFormat="1" applyFont="1" applyFill="1" applyBorder="1" applyAlignment="1" applyProtection="1">
      <alignment horizontal="center" vertical="top"/>
      <protection locked="0"/>
    </xf>
    <xf numFmtId="43" fontId="18" fillId="0" borderId="16" xfId="1" applyFont="1" applyFill="1" applyBorder="1" applyAlignment="1" applyProtection="1">
      <alignment horizontal="left" vertical="top"/>
      <protection locked="0"/>
    </xf>
    <xf numFmtId="43" fontId="18" fillId="0" borderId="17" xfId="1" applyFont="1" applyFill="1" applyBorder="1" applyAlignment="1" applyProtection="1">
      <alignment horizontal="left" vertical="top"/>
      <protection locked="0"/>
    </xf>
    <xf numFmtId="43" fontId="18" fillId="0" borderId="15" xfId="1" applyFont="1" applyFill="1" applyBorder="1" applyAlignment="1" applyProtection="1">
      <alignment horizontal="left" vertical="top"/>
    </xf>
    <xf numFmtId="43" fontId="18" fillId="0" borderId="14" xfId="1" applyFont="1" applyFill="1" applyBorder="1" applyAlignment="1" applyProtection="1">
      <alignment horizontal="left" vertical="top"/>
    </xf>
    <xf numFmtId="43" fontId="18" fillId="0" borderId="13" xfId="1" applyFont="1" applyFill="1" applyBorder="1" applyAlignment="1" applyProtection="1">
      <alignment horizontal="left" vertical="top"/>
    </xf>
    <xf numFmtId="43" fontId="17" fillId="0" borderId="15" xfId="1" applyFont="1" applyFill="1" applyBorder="1" applyAlignment="1" applyProtection="1">
      <alignment horizontal="left" vertical="top"/>
    </xf>
    <xf numFmtId="43" fontId="17" fillId="0" borderId="13" xfId="1" applyFont="1" applyFill="1" applyBorder="1" applyAlignment="1" applyProtection="1">
      <alignment horizontal="left" vertical="top"/>
    </xf>
    <xf numFmtId="0" fontId="19" fillId="0" borderId="0" xfId="0" applyFont="1" applyFill="1"/>
    <xf numFmtId="4" fontId="17" fillId="0" borderId="13" xfId="0" applyNumberFormat="1" applyFont="1" applyBorder="1" applyAlignment="1" applyProtection="1">
      <alignment horizontal="left" vertical="top"/>
      <protection locked="0"/>
    </xf>
    <xf numFmtId="1" fontId="17" fillId="0" borderId="13" xfId="0" applyNumberFormat="1" applyFont="1" applyBorder="1" applyAlignment="1" applyProtection="1">
      <alignment horizontal="center" vertical="top"/>
      <protection locked="0"/>
    </xf>
    <xf numFmtId="4" fontId="17" fillId="0" borderId="13" xfId="0" applyNumberFormat="1" applyFont="1" applyBorder="1" applyAlignment="1" applyProtection="1">
      <alignment horizontal="left" vertical="top" wrapText="1"/>
      <protection locked="0"/>
    </xf>
    <xf numFmtId="49" fontId="17" fillId="0" borderId="13" xfId="0" applyNumberFormat="1" applyFont="1" applyBorder="1" applyAlignment="1" applyProtection="1">
      <alignment horizontal="left" vertical="top" wrapText="1"/>
      <protection locked="0"/>
    </xf>
    <xf numFmtId="43" fontId="18" fillId="0" borderId="14" xfId="1" applyFont="1" applyBorder="1" applyAlignment="1" applyProtection="1">
      <alignment horizontal="left" vertical="top"/>
      <protection locked="0"/>
    </xf>
    <xf numFmtId="43" fontId="18" fillId="3" borderId="0" xfId="1" applyFont="1" applyFill="1" applyBorder="1" applyAlignment="1" applyProtection="1">
      <alignment horizontal="left" vertical="top"/>
      <protection locked="0"/>
    </xf>
    <xf numFmtId="43" fontId="18" fillId="0" borderId="13" xfId="1" applyFont="1" applyBorder="1" applyAlignment="1" applyProtection="1">
      <alignment horizontal="left" vertical="top"/>
      <protection locked="0"/>
    </xf>
    <xf numFmtId="43" fontId="18" fillId="3" borderId="14" xfId="1" applyFont="1" applyFill="1" applyBorder="1" applyAlignment="1" applyProtection="1">
      <alignment horizontal="left" vertical="top"/>
      <protection locked="0"/>
    </xf>
    <xf numFmtId="43" fontId="17" fillId="0" borderId="14" xfId="1" applyFont="1" applyBorder="1" applyAlignment="1" applyProtection="1">
      <alignment horizontal="left" vertical="top"/>
      <protection locked="0"/>
    </xf>
    <xf numFmtId="43" fontId="17" fillId="0" borderId="13" xfId="1" applyFont="1" applyBorder="1" applyAlignment="1" applyProtection="1">
      <alignment horizontal="left" vertical="top"/>
      <protection locked="0"/>
    </xf>
    <xf numFmtId="43" fontId="17" fillId="0" borderId="15" xfId="1" applyFont="1" applyBorder="1" applyAlignment="1" applyProtection="1">
      <alignment horizontal="left" vertical="top"/>
      <protection locked="0"/>
    </xf>
    <xf numFmtId="0" fontId="17" fillId="0" borderId="0" xfId="1" applyNumberFormat="1" applyFont="1" applyBorder="1" applyAlignment="1" applyProtection="1">
      <alignment horizontal="center" vertical="top"/>
      <protection locked="0"/>
    </xf>
    <xf numFmtId="43" fontId="18" fillId="0" borderId="16" xfId="1" applyFont="1" applyBorder="1" applyAlignment="1" applyProtection="1">
      <alignment horizontal="left" vertical="top"/>
      <protection locked="0"/>
    </xf>
    <xf numFmtId="43" fontId="18" fillId="0" borderId="17" xfId="1" applyFont="1" applyBorder="1" applyAlignment="1" applyProtection="1">
      <alignment horizontal="left" vertical="top"/>
      <protection locked="0"/>
    </xf>
    <xf numFmtId="43" fontId="18" fillId="0" borderId="15" xfId="1" applyFont="1" applyBorder="1" applyAlignment="1" applyProtection="1">
      <alignment horizontal="left" vertical="top"/>
    </xf>
    <xf numFmtId="43" fontId="18" fillId="0" borderId="14" xfId="1" applyFont="1" applyBorder="1" applyAlignment="1" applyProtection="1">
      <alignment horizontal="left" vertical="top"/>
    </xf>
    <xf numFmtId="43" fontId="18" fillId="0" borderId="13" xfId="1" applyFont="1" applyBorder="1" applyAlignment="1" applyProtection="1">
      <alignment horizontal="left" vertical="top"/>
    </xf>
    <xf numFmtId="43" fontId="17" fillId="0" borderId="15" xfId="1" applyFont="1" applyBorder="1" applyAlignment="1" applyProtection="1">
      <alignment horizontal="left" vertical="top"/>
    </xf>
    <xf numFmtId="43" fontId="17" fillId="0" borderId="13" xfId="1" applyFont="1" applyBorder="1" applyAlignment="1" applyProtection="1">
      <alignment horizontal="left" vertical="top"/>
    </xf>
    <xf numFmtId="43" fontId="9" fillId="0" borderId="15" xfId="1" applyFont="1" applyFill="1" applyBorder="1" applyAlignment="1" applyProtection="1">
      <alignment horizontal="left" vertical="top"/>
      <protection locked="0"/>
    </xf>
    <xf numFmtId="0" fontId="20" fillId="0" borderId="0" xfId="0" applyFont="1"/>
    <xf numFmtId="4" fontId="6" fillId="11" borderId="13" xfId="0" applyNumberFormat="1" applyFont="1" applyFill="1" applyBorder="1" applyAlignment="1" applyProtection="1">
      <alignment horizontal="left" vertical="top"/>
      <protection locked="0"/>
    </xf>
    <xf numFmtId="4" fontId="17" fillId="11" borderId="13" xfId="0" applyNumberFormat="1" applyFont="1" applyFill="1" applyBorder="1" applyAlignment="1" applyProtection="1">
      <alignment horizontal="left" vertical="top"/>
      <protection locked="0"/>
    </xf>
    <xf numFmtId="43" fontId="21" fillId="0" borderId="14" xfId="1" applyFont="1" applyBorder="1" applyAlignment="1" applyProtection="1">
      <alignment horizontal="left" vertical="top"/>
      <protection locked="0"/>
    </xf>
    <xf numFmtId="43" fontId="21" fillId="0" borderId="13" xfId="1" applyFont="1" applyBorder="1" applyAlignment="1" applyProtection="1">
      <alignment horizontal="left" vertical="top"/>
      <protection locked="0"/>
    </xf>
    <xf numFmtId="43" fontId="22" fillId="0" borderId="16" xfId="1" applyFont="1" applyBorder="1" applyAlignment="1" applyProtection="1">
      <alignment horizontal="left" vertical="top"/>
      <protection locked="0"/>
    </xf>
    <xf numFmtId="43" fontId="22" fillId="0" borderId="17" xfId="1" applyFont="1" applyBorder="1" applyAlignment="1" applyProtection="1">
      <alignment horizontal="left" vertical="top"/>
      <protection locked="0"/>
    </xf>
    <xf numFmtId="43" fontId="22" fillId="0" borderId="15" xfId="1" applyFont="1" applyBorder="1" applyAlignment="1" applyProtection="1">
      <alignment horizontal="left" vertical="top"/>
    </xf>
    <xf numFmtId="43" fontId="22" fillId="0" borderId="14" xfId="1" applyFont="1" applyBorder="1" applyAlignment="1" applyProtection="1">
      <alignment horizontal="left" vertical="top"/>
    </xf>
    <xf numFmtId="43" fontId="22" fillId="0" borderId="13" xfId="1" applyFont="1" applyBorder="1" applyAlignment="1" applyProtection="1">
      <alignment horizontal="left" vertical="top"/>
    </xf>
    <xf numFmtId="43" fontId="21" fillId="0" borderId="15" xfId="1" applyFont="1" applyBorder="1" applyAlignment="1" applyProtection="1">
      <alignment horizontal="left" vertical="top"/>
    </xf>
    <xf numFmtId="43" fontId="21" fillId="0" borderId="13" xfId="1" applyFont="1" applyBorder="1" applyAlignment="1" applyProtection="1">
      <alignment horizontal="left" vertical="top"/>
    </xf>
    <xf numFmtId="1" fontId="18" fillId="0" borderId="13" xfId="0" applyNumberFormat="1" applyFont="1" applyFill="1" applyBorder="1" applyAlignment="1" applyProtection="1">
      <alignment horizontal="center" vertical="top"/>
      <protection locked="0"/>
    </xf>
    <xf numFmtId="43" fontId="9" fillId="0" borderId="14" xfId="1" applyFont="1" applyFill="1" applyBorder="1" applyAlignment="1" applyProtection="1">
      <alignment horizontal="left" vertical="top"/>
    </xf>
    <xf numFmtId="43" fontId="9" fillId="0" borderId="13" xfId="1" applyFont="1" applyFill="1" applyBorder="1" applyAlignment="1" applyProtection="1">
      <alignment horizontal="left" vertical="top"/>
    </xf>
    <xf numFmtId="43" fontId="6" fillId="0" borderId="15" xfId="1" applyFont="1" applyFill="1" applyBorder="1" applyAlignment="1" applyProtection="1">
      <alignment horizontal="left" vertical="top"/>
    </xf>
    <xf numFmtId="43" fontId="6" fillId="0" borderId="13" xfId="1" applyFont="1" applyFill="1" applyBorder="1" applyAlignment="1" applyProtection="1">
      <alignment horizontal="left" vertical="top"/>
    </xf>
    <xf numFmtId="4" fontId="6" fillId="0" borderId="17" xfId="0" applyNumberFormat="1" applyFont="1" applyFill="1" applyBorder="1" applyAlignment="1" applyProtection="1">
      <alignment horizontal="left" vertical="top" wrapText="1"/>
      <protection locked="0"/>
    </xf>
    <xf numFmtId="43" fontId="9" fillId="0" borderId="0" xfId="1" applyFont="1" applyFill="1" applyBorder="1" applyAlignment="1" applyProtection="1">
      <alignment horizontal="left" vertical="top"/>
      <protection locked="0"/>
    </xf>
    <xf numFmtId="4" fontId="16" fillId="0" borderId="13" xfId="0" applyNumberFormat="1" applyFont="1" applyFill="1" applyBorder="1" applyAlignment="1" applyProtection="1">
      <alignment horizontal="left" vertical="top"/>
      <protection locked="0"/>
    </xf>
    <xf numFmtId="4" fontId="16" fillId="0" borderId="13" xfId="0" applyNumberFormat="1" applyFont="1" applyFill="1" applyBorder="1" applyAlignment="1" applyProtection="1">
      <alignment horizontal="left" vertical="top" wrapText="1"/>
      <protection locked="0"/>
    </xf>
    <xf numFmtId="43" fontId="16" fillId="3" borderId="14" xfId="1" applyFont="1" applyFill="1" applyBorder="1" applyAlignment="1" applyProtection="1">
      <alignment horizontal="left" vertical="top"/>
      <protection locked="0"/>
    </xf>
    <xf numFmtId="43" fontId="9" fillId="0" borderId="15" xfId="1" applyFont="1" applyBorder="1" applyAlignment="1" applyProtection="1">
      <alignment horizontal="left" vertical="top"/>
      <protection locked="0"/>
    </xf>
    <xf numFmtId="4" fontId="16" fillId="11" borderId="13" xfId="0" applyNumberFormat="1" applyFont="1" applyFill="1" applyBorder="1" applyAlignment="1" applyProtection="1">
      <alignment horizontal="left" vertical="top"/>
      <protection locked="0"/>
    </xf>
    <xf numFmtId="1" fontId="16" fillId="0" borderId="13" xfId="0" applyNumberFormat="1" applyFont="1" applyFill="1" applyBorder="1" applyAlignment="1" applyProtection="1">
      <alignment horizontal="center" vertical="top"/>
      <protection locked="0"/>
    </xf>
    <xf numFmtId="49" fontId="16" fillId="0" borderId="13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1" fontId="3" fillId="0" borderId="0" xfId="0" applyNumberFormat="1" applyFont="1" applyAlignment="1" applyProtection="1">
      <alignment horizontal="center" vertical="top"/>
      <protection locked="0"/>
    </xf>
    <xf numFmtId="43" fontId="3" fillId="3" borderId="0" xfId="1" applyFont="1" applyFill="1" applyAlignment="1" applyProtection="1">
      <alignment horizontal="left" vertical="top"/>
    </xf>
    <xf numFmtId="0" fontId="3" fillId="0" borderId="0" xfId="1" applyNumberFormat="1" applyFont="1" applyAlignment="1" applyProtection="1">
      <alignment horizontal="center" vertical="top"/>
    </xf>
    <xf numFmtId="43" fontId="18" fillId="0" borderId="0" xfId="1" applyFont="1" applyFill="1" applyBorder="1" applyAlignment="1" applyProtection="1">
      <alignment horizontal="left" vertical="top"/>
      <protection locked="0"/>
    </xf>
    <xf numFmtId="0" fontId="27" fillId="0" borderId="0" xfId="0" applyFont="1"/>
    <xf numFmtId="43" fontId="28" fillId="0" borderId="0" xfId="1" applyFont="1" applyBorder="1" applyAlignment="1" applyProtection="1">
      <alignment horizontal="left" vertical="top"/>
      <protection locked="0"/>
    </xf>
    <xf numFmtId="43" fontId="28" fillId="3" borderId="0" xfId="1" applyFont="1" applyFill="1" applyBorder="1" applyAlignment="1" applyProtection="1">
      <alignment horizontal="left" vertical="top"/>
      <protection locked="0"/>
    </xf>
    <xf numFmtId="43" fontId="28" fillId="0" borderId="13" xfId="1" applyFont="1" applyBorder="1" applyAlignment="1" applyProtection="1">
      <alignment horizontal="left" vertical="top"/>
      <protection locked="0"/>
    </xf>
    <xf numFmtId="4" fontId="28" fillId="0" borderId="13" xfId="0" applyNumberFormat="1" applyFont="1" applyBorder="1" applyAlignment="1" applyProtection="1">
      <alignment horizontal="left" vertical="top"/>
      <protection locked="0"/>
    </xf>
    <xf numFmtId="43" fontId="9" fillId="12" borderId="0" xfId="1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wrapText="1"/>
    </xf>
    <xf numFmtId="0" fontId="2" fillId="0" borderId="18" xfId="0" applyFont="1" applyBorder="1" applyAlignment="1">
      <alignment wrapText="1"/>
    </xf>
    <xf numFmtId="0" fontId="0" fillId="0" borderId="18" xfId="0" applyBorder="1"/>
    <xf numFmtId="0" fontId="2" fillId="0" borderId="18" xfId="0" applyFont="1" applyBorder="1"/>
    <xf numFmtId="0" fontId="0" fillId="13" borderId="0" xfId="0" applyFill="1"/>
    <xf numFmtId="17" fontId="0" fillId="0" borderId="18" xfId="0" applyNumberFormat="1" applyBorder="1"/>
    <xf numFmtId="0" fontId="0" fillId="0" borderId="0" xfId="0" applyFill="1"/>
    <xf numFmtId="0" fontId="2" fillId="0" borderId="18" xfId="0" applyFont="1" applyFill="1" applyBorder="1" applyAlignment="1">
      <alignment wrapText="1"/>
    </xf>
    <xf numFmtId="164" fontId="0" fillId="0" borderId="18" xfId="0" applyNumberFormat="1" applyFill="1" applyBorder="1"/>
    <xf numFmtId="164" fontId="2" fillId="0" borderId="18" xfId="0" applyNumberFormat="1" applyFont="1" applyFill="1" applyBorder="1"/>
    <xf numFmtId="43" fontId="5" fillId="4" borderId="2" xfId="1" applyFont="1" applyFill="1" applyBorder="1" applyAlignment="1" applyProtection="1">
      <alignment horizontal="center" vertical="top"/>
    </xf>
    <xf numFmtId="43" fontId="5" fillId="4" borderId="3" xfId="1" applyFont="1" applyFill="1" applyBorder="1" applyAlignment="1" applyProtection="1">
      <alignment horizontal="center" vertical="top"/>
    </xf>
    <xf numFmtId="43" fontId="5" fillId="4" borderId="4" xfId="1" applyFont="1" applyFill="1" applyBorder="1" applyAlignment="1" applyProtection="1">
      <alignment horizontal="center" vertical="top"/>
    </xf>
    <xf numFmtId="43" fontId="5" fillId="10" borderId="2" xfId="1" applyFont="1" applyFill="1" applyBorder="1" applyAlignment="1" applyProtection="1">
      <alignment horizontal="center" vertical="top"/>
    </xf>
    <xf numFmtId="43" fontId="5" fillId="10" borderId="3" xfId="1" applyFont="1" applyFill="1" applyBorder="1" applyAlignment="1" applyProtection="1">
      <alignment horizontal="center" vertical="top"/>
    </xf>
    <xf numFmtId="43" fontId="5" fillId="10" borderId="4" xfId="1" applyFont="1" applyFill="1" applyBorder="1" applyAlignment="1" applyProtection="1">
      <alignment horizontal="center" vertical="top"/>
    </xf>
    <xf numFmtId="43" fontId="5" fillId="9" borderId="2" xfId="1" applyFont="1" applyFill="1" applyBorder="1" applyAlignment="1" applyProtection="1">
      <alignment horizontal="center" vertical="top"/>
    </xf>
    <xf numFmtId="43" fontId="5" fillId="9" borderId="3" xfId="1" applyFont="1" applyFill="1" applyBorder="1" applyAlignment="1" applyProtection="1">
      <alignment horizontal="center" vertical="top"/>
    </xf>
    <xf numFmtId="43" fontId="5" fillId="9" borderId="4" xfId="1" applyFont="1" applyFill="1" applyBorder="1" applyAlignment="1" applyProtection="1">
      <alignment horizontal="center" vertical="top"/>
    </xf>
    <xf numFmtId="43" fontId="5" fillId="8" borderId="2" xfId="1" applyFont="1" applyFill="1" applyBorder="1" applyAlignment="1" applyProtection="1">
      <alignment horizontal="center" vertical="top"/>
    </xf>
    <xf numFmtId="43" fontId="5" fillId="8" borderId="3" xfId="1" applyFont="1" applyFill="1" applyBorder="1" applyAlignment="1" applyProtection="1">
      <alignment horizontal="center" vertical="top"/>
    </xf>
    <xf numFmtId="43" fontId="5" fillId="8" borderId="4" xfId="1" applyFont="1" applyFill="1" applyBorder="1" applyAlignment="1" applyProtection="1">
      <alignment horizontal="center" vertical="top"/>
    </xf>
    <xf numFmtId="43" fontId="5" fillId="6" borderId="2" xfId="1" applyFont="1" applyFill="1" applyBorder="1" applyAlignment="1" applyProtection="1">
      <alignment horizontal="center" vertical="top"/>
    </xf>
    <xf numFmtId="43" fontId="5" fillId="6" borderId="3" xfId="1" applyFont="1" applyFill="1" applyBorder="1" applyAlignment="1" applyProtection="1">
      <alignment horizontal="center" vertical="top"/>
    </xf>
    <xf numFmtId="43" fontId="5" fillId="6" borderId="4" xfId="1" applyFont="1" applyFill="1" applyBorder="1" applyAlignment="1" applyProtection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org\odz-dbe-fin\_odz-dbe-fbb\Verzekeringen\Verzekering\Brand-Opstalverzekering\Bestand%20Gemeente%20Oldenzaal%20per%201%20JAN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fo"/>
      <sheetName val="Polisblad"/>
      <sheetName val="Stand per 1 januari 2017"/>
      <sheetName val="General info 2018"/>
      <sheetName val="Polisblad 2018"/>
      <sheetName val="Stand per 1 januari 2018"/>
      <sheetName val="2019"/>
      <sheetName val="2020"/>
    </sheetNames>
    <sheetDataSet>
      <sheetData sheetId="0">
        <row r="2">
          <cell r="C2">
            <v>0.60050000000000003</v>
          </cell>
        </row>
        <row r="7">
          <cell r="B7">
            <v>121.1</v>
          </cell>
        </row>
        <row r="8">
          <cell r="B8">
            <v>119</v>
          </cell>
        </row>
        <row r="9">
          <cell r="B9">
            <v>114.7</v>
          </cell>
        </row>
        <row r="10">
          <cell r="B10">
            <v>113.8</v>
          </cell>
        </row>
        <row r="12">
          <cell r="B12">
            <v>21</v>
          </cell>
        </row>
        <row r="16">
          <cell r="B16">
            <v>-3</v>
          </cell>
        </row>
      </sheetData>
      <sheetData sheetId="1"/>
      <sheetData sheetId="2"/>
      <sheetData sheetId="3">
        <row r="2">
          <cell r="C2">
            <v>0.51754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0"/>
  <sheetViews>
    <sheetView topLeftCell="A70" workbookViewId="0">
      <selection activeCell="L26" sqref="L26"/>
    </sheetView>
  </sheetViews>
  <sheetFormatPr defaultRowHeight="13.2"/>
  <cols>
    <col min="1" max="1" width="40.90625" style="168" customWidth="1"/>
    <col min="2" max="2" width="8.6328125" style="169" hidden="1" customWidth="1"/>
    <col min="3" max="3" width="45.08984375" style="168" hidden="1" customWidth="1"/>
    <col min="4" max="4" width="19.453125" style="167" customWidth="1"/>
    <col min="5" max="5" width="8.7265625" style="167" customWidth="1"/>
    <col min="6" max="6" width="8.36328125" style="167" customWidth="1"/>
    <col min="7" max="7" width="7.453125" style="167" customWidth="1"/>
    <col min="8" max="8" width="8.08984375" style="167" customWidth="1"/>
    <col min="9" max="10" width="11.08984375" style="13" hidden="1" customWidth="1"/>
    <col min="11" max="11" width="14.6328125" style="13" bestFit="1" customWidth="1"/>
    <col min="12" max="12" width="14.6328125" style="170" bestFit="1" customWidth="1"/>
    <col min="13" max="14" width="10.7265625" style="13" hidden="1" customWidth="1"/>
    <col min="15" max="15" width="12.08984375" style="13" bestFit="1" customWidth="1"/>
    <col min="16" max="16" width="12.08984375" style="170" bestFit="1" customWidth="1"/>
    <col min="17" max="17" width="13.08984375" style="13" bestFit="1" customWidth="1"/>
    <col min="18" max="18" width="13.08984375" style="170" bestFit="1" customWidth="1"/>
    <col min="19" max="19" width="10.90625" style="13" hidden="1" customWidth="1"/>
    <col min="20" max="20" width="7.90625" style="13" hidden="1" customWidth="1"/>
    <col min="21" max="21" width="9.08984375" style="13" hidden="1" customWidth="1"/>
    <col min="22" max="22" width="10.26953125" style="171" hidden="1" customWidth="1"/>
    <col min="23" max="23" width="11.08984375" style="171" hidden="1" customWidth="1"/>
    <col min="24" max="44" width="8.08984375" style="13" hidden="1" customWidth="1"/>
  </cols>
  <sheetData>
    <row r="1" spans="1:44" ht="15.6">
      <c r="A1" s="1"/>
      <c r="B1" s="2"/>
      <c r="C1" s="3"/>
      <c r="D1" s="4"/>
      <c r="E1" s="4"/>
      <c r="F1" s="4"/>
      <c r="G1" s="4"/>
      <c r="H1" s="5"/>
      <c r="I1" s="6"/>
      <c r="J1" s="6"/>
      <c r="K1" s="6"/>
      <c r="L1" s="7"/>
      <c r="M1" s="8"/>
      <c r="N1" s="8"/>
      <c r="O1" s="8"/>
      <c r="P1" s="9"/>
      <c r="Q1" s="10"/>
      <c r="R1" s="11"/>
      <c r="S1" s="10"/>
      <c r="T1" s="6"/>
      <c r="U1" s="8"/>
      <c r="V1" s="12"/>
      <c r="W1" s="12"/>
    </row>
    <row r="2" spans="1:44">
      <c r="A2" s="1"/>
      <c r="B2" s="2"/>
      <c r="C2" s="14"/>
      <c r="D2" s="15"/>
      <c r="E2" s="15"/>
      <c r="F2" s="15"/>
      <c r="G2" s="15"/>
      <c r="H2" s="16"/>
      <c r="I2" s="17">
        <f>ROUND(AG2*ign/igo,afrind)</f>
        <v>0</v>
      </c>
      <c r="J2" s="17"/>
      <c r="K2" s="17"/>
      <c r="L2" s="18"/>
      <c r="M2" s="17">
        <f>ROUND(AH2*iin/iio,afrind)</f>
        <v>0</v>
      </c>
      <c r="N2" s="17"/>
      <c r="O2" s="17"/>
      <c r="P2" s="18"/>
      <c r="Q2" s="19"/>
      <c r="R2" s="20"/>
      <c r="S2" s="19"/>
      <c r="T2" s="21"/>
      <c r="U2" s="21"/>
      <c r="V2" s="22"/>
      <c r="W2" s="22"/>
    </row>
    <row r="3" spans="1:44" ht="22.8">
      <c r="A3" s="1"/>
      <c r="B3" s="2"/>
      <c r="C3" s="23"/>
      <c r="D3" s="15"/>
      <c r="E3" s="15"/>
      <c r="F3" s="15"/>
      <c r="G3" s="15"/>
      <c r="H3" s="5"/>
      <c r="I3" s="24"/>
      <c r="J3" s="24"/>
      <c r="K3" s="24"/>
      <c r="L3" s="25"/>
      <c r="M3" s="24"/>
      <c r="N3" s="24"/>
      <c r="O3" s="24"/>
      <c r="P3" s="25"/>
      <c r="Q3" s="26"/>
      <c r="R3" s="27"/>
      <c r="S3" s="26"/>
      <c r="T3" s="24"/>
      <c r="U3" s="24"/>
      <c r="V3" s="28"/>
      <c r="W3" s="28"/>
      <c r="AD3" s="29" t="s">
        <v>0</v>
      </c>
    </row>
    <row r="4" spans="1:44" ht="13.8" thickBot="1">
      <c r="A4" s="30"/>
      <c r="B4" s="31"/>
      <c r="C4" s="30"/>
      <c r="D4" s="32"/>
      <c r="E4" s="32"/>
      <c r="F4" s="32"/>
      <c r="G4" s="32"/>
      <c r="H4" s="5"/>
      <c r="I4" s="33"/>
      <c r="J4" s="33"/>
      <c r="K4" s="33"/>
      <c r="L4" s="34"/>
      <c r="M4" s="33"/>
      <c r="N4" s="33"/>
      <c r="O4" s="33"/>
      <c r="P4" s="34"/>
      <c r="Q4" s="35"/>
      <c r="R4" s="36"/>
      <c r="S4" s="35"/>
      <c r="T4" s="33"/>
      <c r="U4" s="33"/>
      <c r="V4" s="37"/>
      <c r="W4" s="37"/>
      <c r="AD4" s="29" t="s">
        <v>1</v>
      </c>
    </row>
    <row r="5" spans="1:44" ht="16.2" thickBot="1">
      <c r="A5" s="38"/>
      <c r="B5" s="39"/>
      <c r="C5" s="38"/>
      <c r="D5" s="40"/>
      <c r="E5" s="40"/>
      <c r="F5" s="40"/>
      <c r="G5" s="40"/>
      <c r="H5" s="41"/>
      <c r="I5" s="189" t="s">
        <v>2</v>
      </c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1"/>
      <c r="V5" s="42" t="s">
        <v>3</v>
      </c>
      <c r="W5" s="42" t="s">
        <v>4</v>
      </c>
      <c r="X5" s="43" t="s">
        <v>5</v>
      </c>
      <c r="Y5" s="44"/>
      <c r="Z5" s="44"/>
      <c r="AA5" s="189" t="s">
        <v>6</v>
      </c>
      <c r="AB5" s="190"/>
      <c r="AC5" s="191"/>
      <c r="AD5" s="201" t="s">
        <v>7</v>
      </c>
      <c r="AE5" s="202"/>
      <c r="AF5" s="203"/>
      <c r="AG5" s="45" t="s">
        <v>8</v>
      </c>
      <c r="AH5" s="46"/>
      <c r="AI5" s="47"/>
      <c r="AJ5" s="198" t="s">
        <v>9</v>
      </c>
      <c r="AK5" s="199"/>
      <c r="AL5" s="200"/>
      <c r="AM5" s="195" t="s">
        <v>10</v>
      </c>
      <c r="AN5" s="196"/>
      <c r="AO5" s="197"/>
      <c r="AP5" s="192" t="s">
        <v>11</v>
      </c>
      <c r="AQ5" s="193"/>
      <c r="AR5" s="194"/>
    </row>
    <row r="6" spans="1:44" ht="30.6">
      <c r="A6" s="48" t="s">
        <v>12</v>
      </c>
      <c r="B6" s="49" t="s">
        <v>13</v>
      </c>
      <c r="C6" s="48" t="s">
        <v>14</v>
      </c>
      <c r="D6" s="48" t="s">
        <v>15</v>
      </c>
      <c r="E6" s="48" t="s">
        <v>16</v>
      </c>
      <c r="F6" s="48" t="s">
        <v>17</v>
      </c>
      <c r="G6" s="48" t="s">
        <v>18</v>
      </c>
      <c r="H6" s="48" t="s">
        <v>19</v>
      </c>
      <c r="I6" s="50" t="s">
        <v>20</v>
      </c>
      <c r="J6" s="51"/>
      <c r="K6" s="50" t="s">
        <v>241</v>
      </c>
      <c r="L6" s="52" t="s">
        <v>21</v>
      </c>
      <c r="M6" s="53" t="s">
        <v>22</v>
      </c>
      <c r="N6" s="53"/>
      <c r="O6" s="53" t="s">
        <v>242</v>
      </c>
      <c r="P6" s="54" t="s">
        <v>23</v>
      </c>
      <c r="Q6" s="55" t="s">
        <v>24</v>
      </c>
      <c r="R6" s="52" t="s">
        <v>25</v>
      </c>
      <c r="S6" s="56" t="s">
        <v>26</v>
      </c>
      <c r="T6" s="57" t="s">
        <v>27</v>
      </c>
      <c r="U6" s="58" t="s">
        <v>28</v>
      </c>
      <c r="V6" s="59"/>
      <c r="W6" s="59"/>
      <c r="X6" s="56" t="s">
        <v>20</v>
      </c>
      <c r="Y6" s="57"/>
      <c r="Z6" s="57"/>
      <c r="AA6" s="56" t="s">
        <v>20</v>
      </c>
      <c r="AB6" s="57" t="s">
        <v>22</v>
      </c>
      <c r="AC6" s="57" t="s">
        <v>24</v>
      </c>
      <c r="AD6" s="60" t="s">
        <v>20</v>
      </c>
      <c r="AE6" s="61" t="s">
        <v>22</v>
      </c>
      <c r="AF6" s="58" t="s">
        <v>24</v>
      </c>
      <c r="AG6" s="56" t="s">
        <v>20</v>
      </c>
      <c r="AH6" s="57" t="s">
        <v>22</v>
      </c>
      <c r="AI6" s="58" t="s">
        <v>24</v>
      </c>
      <c r="AJ6" s="56" t="s">
        <v>20</v>
      </c>
      <c r="AK6" s="58" t="s">
        <v>22</v>
      </c>
      <c r="AL6" s="58" t="s">
        <v>24</v>
      </c>
      <c r="AM6" s="56" t="s">
        <v>26</v>
      </c>
      <c r="AN6" s="57" t="s">
        <v>29</v>
      </c>
      <c r="AO6" s="58" t="s">
        <v>28</v>
      </c>
      <c r="AP6" s="56" t="s">
        <v>30</v>
      </c>
      <c r="AQ6" s="58" t="s">
        <v>31</v>
      </c>
      <c r="AR6" s="58" t="s">
        <v>32</v>
      </c>
    </row>
    <row r="7" spans="1:44" ht="20.399999999999999">
      <c r="A7" s="65" t="s">
        <v>35</v>
      </c>
      <c r="B7" s="62" t="s">
        <v>36</v>
      </c>
      <c r="C7" s="65" t="s">
        <v>33</v>
      </c>
      <c r="D7" s="66" t="s">
        <v>37</v>
      </c>
      <c r="E7" s="71" t="s">
        <v>38</v>
      </c>
      <c r="F7" s="71"/>
      <c r="G7" s="71"/>
      <c r="H7" s="66"/>
      <c r="I7" s="72">
        <f t="shared" ref="I7:I19" si="0">ROUND(AD7*ign/igo,afrind)</f>
        <v>13219000</v>
      </c>
      <c r="J7" s="73">
        <f>I7*1.0214842272</f>
        <v>13502999.999356801</v>
      </c>
      <c r="K7" s="73">
        <f t="shared" ref="K7" si="1">ROUND(J7,0)</f>
        <v>13503000</v>
      </c>
      <c r="L7" s="74">
        <v>15805000</v>
      </c>
      <c r="M7" s="75">
        <f t="shared" ref="M7:M19" si="2">ROUND(AE7*iin/iio,afrind)</f>
        <v>4881000</v>
      </c>
      <c r="N7" s="75">
        <f>M7*1.0141364474</f>
        <v>4949999.9997594003</v>
      </c>
      <c r="O7" s="73">
        <f>ROUND(N7,-3)+717000</f>
        <v>5667000</v>
      </c>
      <c r="P7" s="74">
        <v>4100000</v>
      </c>
      <c r="Q7" s="73">
        <f>SUM(K7+O7)</f>
        <v>19170000</v>
      </c>
      <c r="R7" s="74">
        <f>L7+P7</f>
        <v>19905000</v>
      </c>
      <c r="S7" s="67">
        <f>ROUND(Q7*'[1]General info 2018'!$C$2/1000,2)</f>
        <v>9921.24</v>
      </c>
      <c r="T7" s="68">
        <f t="shared" ref="T7" si="3">ROUND(S7*ab/100,2)</f>
        <v>2083.46</v>
      </c>
      <c r="U7" s="69">
        <f t="shared" ref="U7" si="4">S7+T7</f>
        <v>12004.7</v>
      </c>
      <c r="V7" s="70">
        <v>438037</v>
      </c>
      <c r="W7" s="70">
        <v>525627990</v>
      </c>
      <c r="X7" s="67">
        <f t="shared" ref="X7" si="5">IF($A7&lt;&gt;"Uitg.",I7,0)</f>
        <v>13219000</v>
      </c>
      <c r="Y7" s="68"/>
      <c r="Z7" s="68"/>
      <c r="AA7" s="67">
        <f t="shared" ref="AA7" si="6">IF($A7="Uitg.",I7,0)</f>
        <v>0</v>
      </c>
      <c r="AB7" s="68">
        <f t="shared" ref="AB7" si="7">IF($A7="Uitg.",M7,0)</f>
        <v>0</v>
      </c>
      <c r="AC7" s="68">
        <f t="shared" ref="AC7" si="8">SUM(AA7:AB7)</f>
        <v>0</v>
      </c>
      <c r="AD7" s="76">
        <v>12990000</v>
      </c>
      <c r="AE7" s="77">
        <v>4843000</v>
      </c>
      <c r="AF7" s="78">
        <f t="shared" ref="AF7" si="9">SUM(AD7:AE7)</f>
        <v>17833000</v>
      </c>
      <c r="AG7" s="79">
        <v>12990000</v>
      </c>
      <c r="AH7" s="80">
        <v>4843000</v>
      </c>
      <c r="AI7" s="78">
        <f t="shared" ref="AI7" si="10">SUM(AG7:AH7)</f>
        <v>17833000</v>
      </c>
      <c r="AJ7" s="79">
        <f t="shared" ref="AJ7:AK7" si="11">AD7-AG7</f>
        <v>0</v>
      </c>
      <c r="AK7" s="78">
        <f t="shared" si="11"/>
        <v>0</v>
      </c>
      <c r="AL7" s="64">
        <f t="shared" ref="AL7" si="12">SUM(AJ7:AK7)</f>
        <v>0</v>
      </c>
      <c r="AM7" s="79" t="e">
        <f t="shared" ref="AM7" si="13">ROUND(AL7*Premie2004/2000,2)</f>
        <v>#NAME?</v>
      </c>
      <c r="AN7" s="63" t="e">
        <f t="shared" ref="AN7" si="14">ROUND(AM7*ab/100,2)</f>
        <v>#NAME?</v>
      </c>
      <c r="AO7" s="64" t="e">
        <f t="shared" ref="AO7" si="15">AM7+AN7</f>
        <v>#NAME?</v>
      </c>
      <c r="AP7" s="79">
        <f t="shared" ref="AP7" si="16">I7-AD7</f>
        <v>229000</v>
      </c>
      <c r="AQ7" s="78">
        <f t="shared" ref="AQ7" si="17">M7-AE7</f>
        <v>38000</v>
      </c>
      <c r="AR7" s="64">
        <f t="shared" ref="AR7" si="18">SUM(AP7:AQ7)</f>
        <v>267000</v>
      </c>
    </row>
    <row r="8" spans="1:44" ht="20.399999999999999">
      <c r="A8" s="65" t="s">
        <v>39</v>
      </c>
      <c r="B8" s="62" t="s">
        <v>40</v>
      </c>
      <c r="C8" s="65" t="s">
        <v>33</v>
      </c>
      <c r="D8" s="66" t="s">
        <v>41</v>
      </c>
      <c r="E8" s="71" t="s">
        <v>38</v>
      </c>
      <c r="F8" s="71"/>
      <c r="G8" s="71"/>
      <c r="H8" s="66" t="s">
        <v>42</v>
      </c>
      <c r="I8" s="72">
        <f t="shared" si="0"/>
        <v>726000</v>
      </c>
      <c r="J8" s="72">
        <f t="shared" ref="J8:J22" si="19">I8*1.0214842272</f>
        <v>741597.54894719995</v>
      </c>
      <c r="K8" s="72">
        <f>ROUND(J8,-3)</f>
        <v>742000</v>
      </c>
      <c r="L8" s="74">
        <v>750000</v>
      </c>
      <c r="M8" s="75">
        <f t="shared" si="2"/>
        <v>35000</v>
      </c>
      <c r="N8" s="75">
        <f t="shared" ref="N8:N22" si="20">M8*1.0141364474</f>
        <v>35494.775659000006</v>
      </c>
      <c r="O8" s="72">
        <v>36000</v>
      </c>
      <c r="P8" s="89">
        <v>40000</v>
      </c>
      <c r="Q8" s="72">
        <f t="shared" ref="Q8:Q22" si="21">SUM(K8+O8)</f>
        <v>778000</v>
      </c>
      <c r="R8" s="74">
        <f t="shared" ref="R8:R22" si="22">L8+P8</f>
        <v>790000</v>
      </c>
      <c r="S8" s="67">
        <f>ROUND(Q8*'[1]General info 2018'!$C$2/1000,2)</f>
        <v>402.65</v>
      </c>
      <c r="T8" s="68">
        <f>ROUND(S8*ab/100,2)</f>
        <v>84.56</v>
      </c>
      <c r="U8" s="69">
        <f t="shared" ref="U8:U15" si="23">S8+T8</f>
        <v>487.21</v>
      </c>
      <c r="V8" s="70">
        <v>438037</v>
      </c>
      <c r="W8" s="70">
        <v>653101101</v>
      </c>
      <c r="X8" s="67">
        <f>IF($A8&lt;&gt;"Uitg.",I8,0)</f>
        <v>726000</v>
      </c>
      <c r="Y8" s="68"/>
      <c r="Z8" s="68"/>
      <c r="AA8" s="67">
        <f>IF($A8="Uitg.",I8,0)</f>
        <v>0</v>
      </c>
      <c r="AB8" s="68">
        <f t="shared" ref="AB8:AB12" si="24">IF($A8="Uitg.",M8,0)</f>
        <v>0</v>
      </c>
      <c r="AC8" s="68">
        <f t="shared" ref="AC8:AC15" si="25">SUM(AA8:AB8)</f>
        <v>0</v>
      </c>
      <c r="AD8" s="76">
        <v>713000</v>
      </c>
      <c r="AE8" s="77">
        <v>35000</v>
      </c>
      <c r="AF8" s="78">
        <f t="shared" ref="AF8:AF15" si="26">SUM(AD8:AE8)</f>
        <v>748000</v>
      </c>
      <c r="AG8" s="79">
        <v>713000</v>
      </c>
      <c r="AH8" s="80">
        <v>35000</v>
      </c>
      <c r="AI8" s="78">
        <f t="shared" ref="AI8:AI17" si="27">SUM(AG8:AH8)</f>
        <v>748000</v>
      </c>
      <c r="AJ8" s="79">
        <f t="shared" ref="AJ8:AK17" si="28">AD8-AG8</f>
        <v>0</v>
      </c>
      <c r="AK8" s="78">
        <f t="shared" si="28"/>
        <v>0</v>
      </c>
      <c r="AL8" s="64">
        <f t="shared" ref="AL8:AL17" si="29">SUM(AJ8:AK8)</f>
        <v>0</v>
      </c>
      <c r="AM8" s="79" t="e">
        <f t="shared" ref="AM8:AM17" si="30">ROUND(AL8*Premie2004/2000,2)</f>
        <v>#NAME?</v>
      </c>
      <c r="AN8" s="63" t="e">
        <f>ROUND(AM8*ab/100,2)</f>
        <v>#NAME?</v>
      </c>
      <c r="AO8" s="64" t="e">
        <f t="shared" ref="AO8:AO15" si="31">AM8+AN8</f>
        <v>#NAME?</v>
      </c>
      <c r="AP8" s="79">
        <f t="shared" ref="AP8:AP17" si="32">I8-AD8</f>
        <v>13000</v>
      </c>
      <c r="AQ8" s="78">
        <f t="shared" ref="AQ8:AQ17" si="33">M8-AE8</f>
        <v>0</v>
      </c>
      <c r="AR8" s="64">
        <f t="shared" ref="AR8:AR17" si="34">SUM(AP8:AQ8)</f>
        <v>13000</v>
      </c>
    </row>
    <row r="9" spans="1:44" ht="12.6">
      <c r="A9" s="65" t="s">
        <v>43</v>
      </c>
      <c r="B9" s="62" t="s">
        <v>44</v>
      </c>
      <c r="C9" s="65" t="s">
        <v>33</v>
      </c>
      <c r="D9" s="66" t="s">
        <v>45</v>
      </c>
      <c r="E9" s="71" t="s">
        <v>46</v>
      </c>
      <c r="F9" s="71"/>
      <c r="G9" s="71"/>
      <c r="H9" s="66" t="s">
        <v>47</v>
      </c>
      <c r="I9" s="72">
        <f t="shared" si="0"/>
        <v>181000</v>
      </c>
      <c r="J9" s="72">
        <f t="shared" si="19"/>
        <v>184888.6451232</v>
      </c>
      <c r="K9" s="72">
        <f>ROUND(J9,-3)</f>
        <v>185000</v>
      </c>
      <c r="L9" s="74">
        <v>205000</v>
      </c>
      <c r="M9" s="75">
        <f t="shared" si="2"/>
        <v>0</v>
      </c>
      <c r="N9" s="75">
        <f t="shared" si="20"/>
        <v>0</v>
      </c>
      <c r="O9" s="72">
        <f t="shared" ref="O9:O22" si="35">ROUND(N9,-3)</f>
        <v>0</v>
      </c>
      <c r="P9" s="89"/>
      <c r="Q9" s="72">
        <f t="shared" si="21"/>
        <v>185000</v>
      </c>
      <c r="R9" s="74">
        <f t="shared" si="22"/>
        <v>205000</v>
      </c>
      <c r="S9" s="67">
        <f>ROUND(Q9*'[1]General info 2018'!$C$2/1000,2)</f>
        <v>95.74</v>
      </c>
      <c r="T9" s="68">
        <f t="shared" ref="T9:T17" si="36">ROUND(S9*ab/100,2)</f>
        <v>20.11</v>
      </c>
      <c r="U9" s="69">
        <f t="shared" si="23"/>
        <v>115.85</v>
      </c>
      <c r="V9" s="70">
        <v>438037</v>
      </c>
      <c r="W9" s="70">
        <v>653101001</v>
      </c>
      <c r="X9" s="67">
        <f>IF($A9&lt;&gt;"Uitg.",I9,0)</f>
        <v>181000</v>
      </c>
      <c r="Y9" s="68"/>
      <c r="Z9" s="68"/>
      <c r="AA9" s="67">
        <f>IF($A9="Uitg.",I9,0)</f>
        <v>0</v>
      </c>
      <c r="AB9" s="68">
        <f t="shared" si="24"/>
        <v>0</v>
      </c>
      <c r="AC9" s="68">
        <f t="shared" si="25"/>
        <v>0</v>
      </c>
      <c r="AD9" s="76">
        <v>178000</v>
      </c>
      <c r="AE9" s="77">
        <v>0</v>
      </c>
      <c r="AF9" s="78">
        <f t="shared" si="26"/>
        <v>178000</v>
      </c>
      <c r="AG9" s="79">
        <v>178000</v>
      </c>
      <c r="AH9" s="80">
        <v>0</v>
      </c>
      <c r="AI9" s="78">
        <f t="shared" si="27"/>
        <v>178000</v>
      </c>
      <c r="AJ9" s="79">
        <f t="shared" si="28"/>
        <v>0</v>
      </c>
      <c r="AK9" s="78">
        <f t="shared" si="28"/>
        <v>0</v>
      </c>
      <c r="AL9" s="64">
        <f t="shared" si="29"/>
        <v>0</v>
      </c>
      <c r="AM9" s="79" t="e">
        <f t="shared" si="30"/>
        <v>#NAME?</v>
      </c>
      <c r="AN9" s="63" t="e">
        <f t="shared" ref="AN9:AN17" si="37">ROUND(AM9*ab/100,2)</f>
        <v>#NAME?</v>
      </c>
      <c r="AO9" s="64" t="e">
        <f t="shared" si="31"/>
        <v>#NAME?</v>
      </c>
      <c r="AP9" s="79">
        <f t="shared" si="32"/>
        <v>3000</v>
      </c>
      <c r="AQ9" s="78">
        <f t="shared" si="33"/>
        <v>0</v>
      </c>
      <c r="AR9" s="64">
        <f t="shared" si="34"/>
        <v>3000</v>
      </c>
    </row>
    <row r="10" spans="1:44" ht="12.6">
      <c r="A10" s="65" t="s">
        <v>43</v>
      </c>
      <c r="B10" s="62" t="s">
        <v>44</v>
      </c>
      <c r="C10" s="65" t="s">
        <v>33</v>
      </c>
      <c r="D10" s="66" t="s">
        <v>48</v>
      </c>
      <c r="E10" s="71" t="s">
        <v>46</v>
      </c>
      <c r="F10" s="71"/>
      <c r="G10" s="71"/>
      <c r="H10" s="66"/>
      <c r="I10" s="72">
        <f t="shared" si="0"/>
        <v>290000</v>
      </c>
      <c r="J10" s="72">
        <f t="shared" si="19"/>
        <v>296230.425888</v>
      </c>
      <c r="K10" s="72">
        <v>297000</v>
      </c>
      <c r="L10" s="74">
        <v>370000</v>
      </c>
      <c r="M10" s="75">
        <f t="shared" si="2"/>
        <v>0</v>
      </c>
      <c r="N10" s="75">
        <f t="shared" si="20"/>
        <v>0</v>
      </c>
      <c r="O10" s="72">
        <f t="shared" si="35"/>
        <v>0</v>
      </c>
      <c r="P10" s="89"/>
      <c r="Q10" s="72">
        <f t="shared" si="21"/>
        <v>297000</v>
      </c>
      <c r="R10" s="74">
        <f t="shared" si="22"/>
        <v>370000</v>
      </c>
      <c r="S10" s="67">
        <f>ROUND(Q10*'[1]General info 2018'!$C$2/1000,2)</f>
        <v>153.71</v>
      </c>
      <c r="T10" s="68">
        <f t="shared" si="36"/>
        <v>32.28</v>
      </c>
      <c r="U10" s="69">
        <f t="shared" si="23"/>
        <v>185.99</v>
      </c>
      <c r="V10" s="70">
        <v>438037</v>
      </c>
      <c r="W10" s="70">
        <v>653101001</v>
      </c>
      <c r="X10" s="67">
        <f>IF($A10&lt;&gt;"Uitg.",I10,0)</f>
        <v>290000</v>
      </c>
      <c r="Y10" s="68"/>
      <c r="Z10" s="68"/>
      <c r="AA10" s="67">
        <f>IF($A10="Uitg.",I10,0)</f>
        <v>0</v>
      </c>
      <c r="AB10" s="68">
        <f t="shared" si="24"/>
        <v>0</v>
      </c>
      <c r="AC10" s="68">
        <f t="shared" si="25"/>
        <v>0</v>
      </c>
      <c r="AD10" s="76">
        <v>285000</v>
      </c>
      <c r="AE10" s="77">
        <v>0</v>
      </c>
      <c r="AF10" s="78">
        <f t="shared" si="26"/>
        <v>285000</v>
      </c>
      <c r="AG10" s="79">
        <v>285000</v>
      </c>
      <c r="AH10" s="80">
        <v>0</v>
      </c>
      <c r="AI10" s="78">
        <f t="shared" si="27"/>
        <v>285000</v>
      </c>
      <c r="AJ10" s="79">
        <f t="shared" si="28"/>
        <v>0</v>
      </c>
      <c r="AK10" s="78">
        <f t="shared" si="28"/>
        <v>0</v>
      </c>
      <c r="AL10" s="64">
        <f t="shared" si="29"/>
        <v>0</v>
      </c>
      <c r="AM10" s="79" t="e">
        <f t="shared" si="30"/>
        <v>#NAME?</v>
      </c>
      <c r="AN10" s="63" t="e">
        <f t="shared" si="37"/>
        <v>#NAME?</v>
      </c>
      <c r="AO10" s="64" t="e">
        <f t="shared" si="31"/>
        <v>#NAME?</v>
      </c>
      <c r="AP10" s="79">
        <f t="shared" si="32"/>
        <v>5000</v>
      </c>
      <c r="AQ10" s="78">
        <f t="shared" si="33"/>
        <v>0</v>
      </c>
      <c r="AR10" s="64">
        <f t="shared" si="34"/>
        <v>5000</v>
      </c>
    </row>
    <row r="11" spans="1:44" ht="12.6">
      <c r="A11" s="65" t="s">
        <v>43</v>
      </c>
      <c r="B11" s="62" t="s">
        <v>44</v>
      </c>
      <c r="C11" s="65" t="s">
        <v>33</v>
      </c>
      <c r="D11" s="66" t="s">
        <v>45</v>
      </c>
      <c r="E11" s="71" t="s">
        <v>46</v>
      </c>
      <c r="F11" s="71"/>
      <c r="G11" s="71"/>
      <c r="H11" s="66"/>
      <c r="I11" s="72">
        <f t="shared" si="0"/>
        <v>539000</v>
      </c>
      <c r="J11" s="72">
        <f t="shared" si="19"/>
        <v>550579.99846080004</v>
      </c>
      <c r="K11" s="72">
        <f>ROUND(J11,-3)</f>
        <v>551000</v>
      </c>
      <c r="L11" s="74">
        <v>630000</v>
      </c>
      <c r="M11" s="75">
        <f t="shared" si="2"/>
        <v>0</v>
      </c>
      <c r="N11" s="75">
        <f t="shared" si="20"/>
        <v>0</v>
      </c>
      <c r="O11" s="72">
        <f t="shared" si="35"/>
        <v>0</v>
      </c>
      <c r="P11" s="89"/>
      <c r="Q11" s="72">
        <f t="shared" si="21"/>
        <v>551000</v>
      </c>
      <c r="R11" s="74">
        <f t="shared" si="22"/>
        <v>630000</v>
      </c>
      <c r="S11" s="67">
        <f>ROUND(Q11*'[1]General info 2018'!$C$2/1000,2)</f>
        <v>285.16000000000003</v>
      </c>
      <c r="T11" s="68">
        <f t="shared" si="36"/>
        <v>59.88</v>
      </c>
      <c r="U11" s="69">
        <f t="shared" si="23"/>
        <v>345.04</v>
      </c>
      <c r="V11" s="70">
        <v>438037</v>
      </c>
      <c r="W11" s="70">
        <v>653101001</v>
      </c>
      <c r="X11" s="67">
        <f>IF($A11&lt;&gt;"Uitg.",I11,0)</f>
        <v>539000</v>
      </c>
      <c r="Y11" s="68"/>
      <c r="Z11" s="68"/>
      <c r="AA11" s="67">
        <f>IF($A11="Uitg.",I11,0)</f>
        <v>0</v>
      </c>
      <c r="AB11" s="68">
        <f t="shared" si="24"/>
        <v>0</v>
      </c>
      <c r="AC11" s="68">
        <f t="shared" si="25"/>
        <v>0</v>
      </c>
      <c r="AD11" s="76">
        <v>530000</v>
      </c>
      <c r="AE11" s="77">
        <v>0</v>
      </c>
      <c r="AF11" s="78">
        <f t="shared" si="26"/>
        <v>530000</v>
      </c>
      <c r="AG11" s="79">
        <v>530000</v>
      </c>
      <c r="AH11" s="80">
        <v>0</v>
      </c>
      <c r="AI11" s="78">
        <f t="shared" si="27"/>
        <v>530000</v>
      </c>
      <c r="AJ11" s="79">
        <f t="shared" si="28"/>
        <v>0</v>
      </c>
      <c r="AK11" s="78">
        <f t="shared" si="28"/>
        <v>0</v>
      </c>
      <c r="AL11" s="64">
        <f t="shared" si="29"/>
        <v>0</v>
      </c>
      <c r="AM11" s="79" t="e">
        <f t="shared" si="30"/>
        <v>#NAME?</v>
      </c>
      <c r="AN11" s="63" t="e">
        <f t="shared" si="37"/>
        <v>#NAME?</v>
      </c>
      <c r="AO11" s="64" t="e">
        <f t="shared" si="31"/>
        <v>#NAME?</v>
      </c>
      <c r="AP11" s="79">
        <f t="shared" si="32"/>
        <v>9000</v>
      </c>
      <c r="AQ11" s="78">
        <f t="shared" si="33"/>
        <v>0</v>
      </c>
      <c r="AR11" s="64">
        <f t="shared" si="34"/>
        <v>9000</v>
      </c>
    </row>
    <row r="12" spans="1:44" ht="12.6">
      <c r="A12" s="65" t="s">
        <v>43</v>
      </c>
      <c r="B12" s="62" t="s">
        <v>44</v>
      </c>
      <c r="C12" s="65" t="s">
        <v>33</v>
      </c>
      <c r="D12" s="66" t="s">
        <v>45</v>
      </c>
      <c r="E12" s="71" t="s">
        <v>38</v>
      </c>
      <c r="F12" s="71"/>
      <c r="G12" s="71"/>
      <c r="H12" s="66"/>
      <c r="I12" s="72">
        <f t="shared" si="0"/>
        <v>829000</v>
      </c>
      <c r="J12" s="72">
        <f t="shared" si="19"/>
        <v>846810.42434879998</v>
      </c>
      <c r="K12" s="72">
        <f>ROUND(J12,-3)</f>
        <v>847000</v>
      </c>
      <c r="L12" s="74">
        <v>975000</v>
      </c>
      <c r="M12" s="75">
        <f t="shared" si="2"/>
        <v>61000</v>
      </c>
      <c r="N12" s="75">
        <f t="shared" si="20"/>
        <v>61862.323291400004</v>
      </c>
      <c r="O12" s="72">
        <f t="shared" si="35"/>
        <v>62000</v>
      </c>
      <c r="P12" s="89">
        <v>70000</v>
      </c>
      <c r="Q12" s="72">
        <f t="shared" si="21"/>
        <v>909000</v>
      </c>
      <c r="R12" s="74">
        <f t="shared" si="22"/>
        <v>1045000</v>
      </c>
      <c r="S12" s="67">
        <f>ROUND(Q12*'[1]General info 2018'!$C$2/1000,2)</f>
        <v>470.44</v>
      </c>
      <c r="T12" s="68">
        <f t="shared" si="36"/>
        <v>98.79</v>
      </c>
      <c r="U12" s="69">
        <f t="shared" si="23"/>
        <v>569.23</v>
      </c>
      <c r="V12" s="70">
        <v>438037</v>
      </c>
      <c r="W12" s="70">
        <v>653101001</v>
      </c>
      <c r="X12" s="67">
        <f>IF($A12&lt;&gt;"Uitg.",I12,0)</f>
        <v>829000</v>
      </c>
      <c r="Y12" s="68"/>
      <c r="Z12" s="68"/>
      <c r="AA12" s="67">
        <f>IF($A12="Uitg.",I12,0)</f>
        <v>0</v>
      </c>
      <c r="AB12" s="68">
        <f t="shared" si="24"/>
        <v>0</v>
      </c>
      <c r="AC12" s="68">
        <f t="shared" si="25"/>
        <v>0</v>
      </c>
      <c r="AD12" s="76">
        <v>815000</v>
      </c>
      <c r="AE12" s="77">
        <v>61000</v>
      </c>
      <c r="AF12" s="78">
        <f t="shared" si="26"/>
        <v>876000</v>
      </c>
      <c r="AG12" s="79">
        <v>815000</v>
      </c>
      <c r="AH12" s="80">
        <v>61000</v>
      </c>
      <c r="AI12" s="78">
        <f t="shared" si="27"/>
        <v>876000</v>
      </c>
      <c r="AJ12" s="79">
        <f t="shared" si="28"/>
        <v>0</v>
      </c>
      <c r="AK12" s="78">
        <f t="shared" si="28"/>
        <v>0</v>
      </c>
      <c r="AL12" s="64">
        <f t="shared" si="29"/>
        <v>0</v>
      </c>
      <c r="AM12" s="79" t="e">
        <f t="shared" si="30"/>
        <v>#NAME?</v>
      </c>
      <c r="AN12" s="63" t="e">
        <f t="shared" si="37"/>
        <v>#NAME?</v>
      </c>
      <c r="AO12" s="64" t="e">
        <f t="shared" si="31"/>
        <v>#NAME?</v>
      </c>
      <c r="AP12" s="79">
        <f t="shared" si="32"/>
        <v>14000</v>
      </c>
      <c r="AQ12" s="78">
        <f t="shared" si="33"/>
        <v>0</v>
      </c>
      <c r="AR12" s="64">
        <f t="shared" si="34"/>
        <v>14000</v>
      </c>
    </row>
    <row r="13" spans="1:44" ht="12.6">
      <c r="A13" s="90" t="s">
        <v>43</v>
      </c>
      <c r="B13" s="91" t="s">
        <v>44</v>
      </c>
      <c r="C13" s="90" t="s">
        <v>49</v>
      </c>
      <c r="D13" s="92" t="s">
        <v>50</v>
      </c>
      <c r="E13" s="71" t="s">
        <v>38</v>
      </c>
      <c r="F13" s="93"/>
      <c r="G13" s="93"/>
      <c r="H13" s="92"/>
      <c r="I13" s="94">
        <f t="shared" si="0"/>
        <v>129000</v>
      </c>
      <c r="J13" s="94">
        <f t="shared" si="19"/>
        <v>131771.46530879999</v>
      </c>
      <c r="K13" s="94">
        <f>ROUND(J13,-3)</f>
        <v>132000</v>
      </c>
      <c r="L13" s="74">
        <v>120000</v>
      </c>
      <c r="M13" s="95">
        <f t="shared" si="2"/>
        <v>0</v>
      </c>
      <c r="N13" s="95">
        <f t="shared" si="20"/>
        <v>0</v>
      </c>
      <c r="O13" s="94">
        <f t="shared" si="35"/>
        <v>0</v>
      </c>
      <c r="P13" s="89"/>
      <c r="Q13" s="94">
        <f t="shared" si="21"/>
        <v>132000</v>
      </c>
      <c r="R13" s="74">
        <f t="shared" si="22"/>
        <v>120000</v>
      </c>
      <c r="S13" s="67">
        <f>ROUND(Q13*'[1]General info 2018'!$C$2/1000,2)</f>
        <v>68.319999999999993</v>
      </c>
      <c r="T13" s="96">
        <f t="shared" si="36"/>
        <v>14.35</v>
      </c>
      <c r="U13" s="97">
        <f t="shared" si="23"/>
        <v>82.669999999999987</v>
      </c>
      <c r="V13" s="70">
        <v>438037</v>
      </c>
      <c r="W13" s="70">
        <v>653101001</v>
      </c>
      <c r="X13" s="98"/>
      <c r="Y13" s="96"/>
      <c r="Z13" s="96"/>
      <c r="AA13" s="98"/>
      <c r="AB13" s="96"/>
      <c r="AC13" s="96"/>
      <c r="AD13" s="99">
        <v>127000</v>
      </c>
      <c r="AE13" s="100">
        <v>0</v>
      </c>
      <c r="AF13" s="101">
        <f t="shared" si="26"/>
        <v>127000</v>
      </c>
      <c r="AG13" s="79">
        <v>127000</v>
      </c>
      <c r="AH13" s="80">
        <v>0</v>
      </c>
      <c r="AI13" s="78">
        <f t="shared" si="27"/>
        <v>127000</v>
      </c>
      <c r="AJ13" s="79">
        <f t="shared" si="28"/>
        <v>0</v>
      </c>
      <c r="AK13" s="78">
        <f t="shared" si="28"/>
        <v>0</v>
      </c>
      <c r="AL13" s="64">
        <f t="shared" si="29"/>
        <v>0</v>
      </c>
      <c r="AM13" s="79"/>
      <c r="AN13" s="63"/>
      <c r="AO13" s="64"/>
      <c r="AP13" s="79">
        <f t="shared" si="32"/>
        <v>2000</v>
      </c>
      <c r="AQ13" s="78">
        <f t="shared" si="33"/>
        <v>0</v>
      </c>
      <c r="AR13" s="64">
        <f t="shared" si="34"/>
        <v>2000</v>
      </c>
    </row>
    <row r="14" spans="1:44" ht="20.399999999999999">
      <c r="A14" s="65" t="s">
        <v>51</v>
      </c>
      <c r="B14" s="62" t="s">
        <v>52</v>
      </c>
      <c r="C14" s="65" t="s">
        <v>33</v>
      </c>
      <c r="D14" s="66" t="s">
        <v>53</v>
      </c>
      <c r="E14" s="71" t="s">
        <v>38</v>
      </c>
      <c r="F14" s="71"/>
      <c r="G14" s="71"/>
      <c r="H14" s="66" t="s">
        <v>54</v>
      </c>
      <c r="I14" s="72">
        <f t="shared" si="0"/>
        <v>389000</v>
      </c>
      <c r="J14" s="72">
        <f t="shared" si="19"/>
        <v>397357.36438079999</v>
      </c>
      <c r="K14" s="72">
        <v>398000</v>
      </c>
      <c r="L14" s="74">
        <v>455000</v>
      </c>
      <c r="M14" s="75">
        <f t="shared" si="2"/>
        <v>10000</v>
      </c>
      <c r="N14" s="75">
        <f t="shared" si="20"/>
        <v>10141.364474</v>
      </c>
      <c r="O14" s="72">
        <v>11000</v>
      </c>
      <c r="P14" s="89">
        <v>15000</v>
      </c>
      <c r="Q14" s="72">
        <f t="shared" si="21"/>
        <v>409000</v>
      </c>
      <c r="R14" s="74">
        <f t="shared" si="22"/>
        <v>470000</v>
      </c>
      <c r="S14" s="67">
        <f>ROUND(Q14*'[1]General info 2018'!$C$2/1000,2)</f>
        <v>211.67</v>
      </c>
      <c r="T14" s="68">
        <f t="shared" si="36"/>
        <v>44.45</v>
      </c>
      <c r="U14" s="69">
        <f t="shared" si="23"/>
        <v>256.12</v>
      </c>
      <c r="V14" s="70">
        <v>438037</v>
      </c>
      <c r="W14" s="70">
        <v>653101201</v>
      </c>
      <c r="X14" s="67">
        <f t="shared" ref="X14:X17" si="38">IF($A14&lt;&gt;"Uitg.",I14,0)</f>
        <v>389000</v>
      </c>
      <c r="Y14" s="68"/>
      <c r="Z14" s="68"/>
      <c r="AA14" s="67">
        <f t="shared" ref="AA14:AA17" si="39">IF($A14="Uitg.",I14,0)</f>
        <v>0</v>
      </c>
      <c r="AB14" s="68">
        <f t="shared" ref="AB14:AB17" si="40">IF($A14="Uitg.",M14,0)</f>
        <v>0</v>
      </c>
      <c r="AC14" s="68">
        <f t="shared" si="25"/>
        <v>0</v>
      </c>
      <c r="AD14" s="76">
        <v>382000</v>
      </c>
      <c r="AE14" s="77">
        <v>10000</v>
      </c>
      <c r="AF14" s="78">
        <f t="shared" si="26"/>
        <v>392000</v>
      </c>
      <c r="AG14" s="79">
        <v>382000</v>
      </c>
      <c r="AH14" s="80">
        <v>10000</v>
      </c>
      <c r="AI14" s="78">
        <f t="shared" si="27"/>
        <v>392000</v>
      </c>
      <c r="AJ14" s="79">
        <f t="shared" si="28"/>
        <v>0</v>
      </c>
      <c r="AK14" s="78">
        <f t="shared" si="28"/>
        <v>0</v>
      </c>
      <c r="AL14" s="64">
        <f t="shared" si="29"/>
        <v>0</v>
      </c>
      <c r="AM14" s="79" t="e">
        <f t="shared" si="30"/>
        <v>#NAME?</v>
      </c>
      <c r="AN14" s="63" t="e">
        <f t="shared" si="37"/>
        <v>#NAME?</v>
      </c>
      <c r="AO14" s="64" t="e">
        <f t="shared" si="31"/>
        <v>#NAME?</v>
      </c>
      <c r="AP14" s="79">
        <f t="shared" si="32"/>
        <v>7000</v>
      </c>
      <c r="AQ14" s="78">
        <f t="shared" si="33"/>
        <v>0</v>
      </c>
      <c r="AR14" s="64">
        <f t="shared" si="34"/>
        <v>7000</v>
      </c>
    </row>
    <row r="15" spans="1:44" ht="12.6">
      <c r="A15" s="65" t="s">
        <v>55</v>
      </c>
      <c r="B15" s="62" t="s">
        <v>56</v>
      </c>
      <c r="C15" s="65" t="s">
        <v>33</v>
      </c>
      <c r="D15" s="66" t="s">
        <v>57</v>
      </c>
      <c r="E15" s="71" t="s">
        <v>38</v>
      </c>
      <c r="F15" s="71"/>
      <c r="G15" s="71"/>
      <c r="H15" s="66" t="s">
        <v>58</v>
      </c>
      <c r="I15" s="72">
        <f t="shared" si="0"/>
        <v>83000</v>
      </c>
      <c r="J15" s="72">
        <f t="shared" si="19"/>
        <v>84783.190857599999</v>
      </c>
      <c r="K15" s="72">
        <f>ROUND(J15,-3)</f>
        <v>85000</v>
      </c>
      <c r="L15" s="74">
        <v>90000</v>
      </c>
      <c r="M15" s="75">
        <f t="shared" si="2"/>
        <v>5000</v>
      </c>
      <c r="N15" s="75">
        <f t="shared" si="20"/>
        <v>5070.682237</v>
      </c>
      <c r="O15" s="72">
        <v>6000</v>
      </c>
      <c r="P15" s="89">
        <v>10000</v>
      </c>
      <c r="Q15" s="72">
        <f t="shared" si="21"/>
        <v>91000</v>
      </c>
      <c r="R15" s="74">
        <f t="shared" si="22"/>
        <v>100000</v>
      </c>
      <c r="S15" s="67">
        <f>ROUND(Q15*'[1]General info 2018'!$C$2/1000,2)</f>
        <v>47.1</v>
      </c>
      <c r="T15" s="68">
        <f t="shared" si="36"/>
        <v>9.89</v>
      </c>
      <c r="U15" s="69">
        <f t="shared" si="23"/>
        <v>56.99</v>
      </c>
      <c r="V15" s="70">
        <v>438037</v>
      </c>
      <c r="W15" s="70">
        <v>653002201</v>
      </c>
      <c r="X15" s="67">
        <f t="shared" si="38"/>
        <v>83000</v>
      </c>
      <c r="Y15" s="68"/>
      <c r="Z15" s="68"/>
      <c r="AA15" s="67">
        <f t="shared" si="39"/>
        <v>0</v>
      </c>
      <c r="AB15" s="68">
        <f t="shared" si="40"/>
        <v>0</v>
      </c>
      <c r="AC15" s="68">
        <f t="shared" si="25"/>
        <v>0</v>
      </c>
      <c r="AD15" s="76">
        <v>82000</v>
      </c>
      <c r="AE15" s="77">
        <v>5000</v>
      </c>
      <c r="AF15" s="78">
        <f t="shared" si="26"/>
        <v>87000</v>
      </c>
      <c r="AG15" s="79">
        <v>82000</v>
      </c>
      <c r="AH15" s="80">
        <v>5000</v>
      </c>
      <c r="AI15" s="78">
        <f t="shared" si="27"/>
        <v>87000</v>
      </c>
      <c r="AJ15" s="79">
        <f t="shared" si="28"/>
        <v>0</v>
      </c>
      <c r="AK15" s="78">
        <f t="shared" si="28"/>
        <v>0</v>
      </c>
      <c r="AL15" s="64">
        <f t="shared" si="29"/>
        <v>0</v>
      </c>
      <c r="AM15" s="79" t="e">
        <f t="shared" si="30"/>
        <v>#NAME?</v>
      </c>
      <c r="AN15" s="63" t="e">
        <f t="shared" si="37"/>
        <v>#NAME?</v>
      </c>
      <c r="AO15" s="64" t="e">
        <f t="shared" si="31"/>
        <v>#NAME?</v>
      </c>
      <c r="AP15" s="79">
        <f t="shared" si="32"/>
        <v>1000</v>
      </c>
      <c r="AQ15" s="78">
        <f t="shared" si="33"/>
        <v>0</v>
      </c>
      <c r="AR15" s="64">
        <f t="shared" si="34"/>
        <v>1000</v>
      </c>
    </row>
    <row r="16" spans="1:44" ht="12.6">
      <c r="A16" s="65" t="s">
        <v>59</v>
      </c>
      <c r="B16" s="62"/>
      <c r="C16" s="65" t="s">
        <v>33</v>
      </c>
      <c r="D16" s="66" t="s">
        <v>60</v>
      </c>
      <c r="E16" s="71" t="s">
        <v>46</v>
      </c>
      <c r="F16" s="66"/>
      <c r="G16" s="66"/>
      <c r="H16" s="66" t="s">
        <v>61</v>
      </c>
      <c r="I16" s="72">
        <f t="shared" si="0"/>
        <v>3422000</v>
      </c>
      <c r="J16" s="72">
        <f t="shared" si="19"/>
        <v>3495519.0254783998</v>
      </c>
      <c r="K16" s="72">
        <f>ROUND(J16,-3)</f>
        <v>3496000</v>
      </c>
      <c r="L16" s="74">
        <v>6210000</v>
      </c>
      <c r="M16" s="75">
        <f t="shared" si="2"/>
        <v>0</v>
      </c>
      <c r="N16" s="75">
        <f t="shared" si="20"/>
        <v>0</v>
      </c>
      <c r="O16" s="72">
        <f t="shared" si="35"/>
        <v>0</v>
      </c>
      <c r="P16" s="89">
        <v>0</v>
      </c>
      <c r="Q16" s="72">
        <f t="shared" si="21"/>
        <v>3496000</v>
      </c>
      <c r="R16" s="74">
        <f t="shared" si="22"/>
        <v>6210000</v>
      </c>
      <c r="S16" s="67">
        <f>ROUND(Q16*'[1]General info 2018'!$C$2/1000,2)</f>
        <v>1809.32</v>
      </c>
      <c r="T16" s="68">
        <f t="shared" si="36"/>
        <v>379.96</v>
      </c>
      <c r="U16" s="69">
        <f>S16+T16</f>
        <v>2189.2799999999997</v>
      </c>
      <c r="V16" s="70">
        <v>438037</v>
      </c>
      <c r="W16" s="70">
        <v>654002101</v>
      </c>
      <c r="X16" s="67">
        <f t="shared" si="38"/>
        <v>3422000</v>
      </c>
      <c r="Y16" s="68"/>
      <c r="Z16" s="68"/>
      <c r="AA16" s="67">
        <f t="shared" si="39"/>
        <v>0</v>
      </c>
      <c r="AB16" s="68">
        <f t="shared" si="40"/>
        <v>0</v>
      </c>
      <c r="AC16" s="68">
        <f>SUM(AA16:AB16)</f>
        <v>0</v>
      </c>
      <c r="AD16" s="76">
        <v>3363000</v>
      </c>
      <c r="AE16" s="77">
        <v>0</v>
      </c>
      <c r="AF16" s="78">
        <f>SUM(AD16:AE16)</f>
        <v>3363000</v>
      </c>
      <c r="AG16" s="79">
        <v>3363000</v>
      </c>
      <c r="AH16" s="80">
        <v>0</v>
      </c>
      <c r="AI16" s="78">
        <f t="shared" si="27"/>
        <v>3363000</v>
      </c>
      <c r="AJ16" s="79">
        <f t="shared" si="28"/>
        <v>0</v>
      </c>
      <c r="AK16" s="78">
        <f t="shared" si="28"/>
        <v>0</v>
      </c>
      <c r="AL16" s="64">
        <f t="shared" si="29"/>
        <v>0</v>
      </c>
      <c r="AM16" s="79" t="e">
        <f t="shared" si="30"/>
        <v>#NAME?</v>
      </c>
      <c r="AN16" s="63" t="e">
        <f t="shared" si="37"/>
        <v>#NAME?</v>
      </c>
      <c r="AO16" s="64" t="e">
        <f>AM16+AN16</f>
        <v>#NAME?</v>
      </c>
      <c r="AP16" s="79">
        <f t="shared" si="32"/>
        <v>59000</v>
      </c>
      <c r="AQ16" s="78">
        <f t="shared" si="33"/>
        <v>0</v>
      </c>
      <c r="AR16" s="64">
        <f t="shared" si="34"/>
        <v>59000</v>
      </c>
    </row>
    <row r="17" spans="1:45" ht="20.399999999999999">
      <c r="A17" s="65" t="s">
        <v>62</v>
      </c>
      <c r="B17" s="62" t="s">
        <v>63</v>
      </c>
      <c r="C17" s="65" t="s">
        <v>33</v>
      </c>
      <c r="D17" s="66" t="s">
        <v>64</v>
      </c>
      <c r="E17" s="71" t="s">
        <v>46</v>
      </c>
      <c r="F17" s="66"/>
      <c r="G17" s="66"/>
      <c r="H17" s="66" t="s">
        <v>65</v>
      </c>
      <c r="I17" s="72">
        <f t="shared" si="0"/>
        <v>700000</v>
      </c>
      <c r="J17" s="72">
        <f t="shared" si="19"/>
        <v>715038.95903999999</v>
      </c>
      <c r="K17" s="72">
        <v>716000</v>
      </c>
      <c r="L17" s="74">
        <v>585000</v>
      </c>
      <c r="M17" s="75">
        <f t="shared" si="2"/>
        <v>0</v>
      </c>
      <c r="N17" s="75">
        <f t="shared" si="20"/>
        <v>0</v>
      </c>
      <c r="O17" s="72">
        <f t="shared" si="35"/>
        <v>0</v>
      </c>
      <c r="P17" s="89"/>
      <c r="Q17" s="72">
        <f t="shared" si="21"/>
        <v>716000</v>
      </c>
      <c r="R17" s="74">
        <f t="shared" si="22"/>
        <v>585000</v>
      </c>
      <c r="S17" s="67">
        <f>ROUND(Q17*'[1]General info 2018'!$C$2/1000,2)</f>
        <v>370.56</v>
      </c>
      <c r="T17" s="68">
        <f t="shared" si="36"/>
        <v>77.819999999999993</v>
      </c>
      <c r="U17" s="69">
        <f>S17+T17</f>
        <v>448.38</v>
      </c>
      <c r="V17" s="70">
        <v>438037</v>
      </c>
      <c r="W17" s="70">
        <v>653101401</v>
      </c>
      <c r="X17" s="67">
        <f t="shared" si="38"/>
        <v>700000</v>
      </c>
      <c r="Y17" s="68"/>
      <c r="Z17" s="68"/>
      <c r="AA17" s="67">
        <f t="shared" si="39"/>
        <v>0</v>
      </c>
      <c r="AB17" s="68">
        <f t="shared" si="40"/>
        <v>0</v>
      </c>
      <c r="AC17" s="68">
        <f>SUM(AA17:AB17)</f>
        <v>0</v>
      </c>
      <c r="AD17" s="76">
        <v>688000</v>
      </c>
      <c r="AE17" s="77">
        <v>0</v>
      </c>
      <c r="AF17" s="78">
        <f>SUM(AD17:AE17)</f>
        <v>688000</v>
      </c>
      <c r="AG17" s="79">
        <v>688000</v>
      </c>
      <c r="AH17" s="80">
        <v>0</v>
      </c>
      <c r="AI17" s="78">
        <f t="shared" si="27"/>
        <v>688000</v>
      </c>
      <c r="AJ17" s="79">
        <f t="shared" si="28"/>
        <v>0</v>
      </c>
      <c r="AK17" s="78">
        <f t="shared" si="28"/>
        <v>0</v>
      </c>
      <c r="AL17" s="64">
        <f t="shared" si="29"/>
        <v>0</v>
      </c>
      <c r="AM17" s="79" t="e">
        <f t="shared" si="30"/>
        <v>#NAME?</v>
      </c>
      <c r="AN17" s="63" t="e">
        <f t="shared" si="37"/>
        <v>#NAME?</v>
      </c>
      <c r="AO17" s="64" t="e">
        <f>AM17+AN17</f>
        <v>#NAME?</v>
      </c>
      <c r="AP17" s="79">
        <f t="shared" si="32"/>
        <v>12000</v>
      </c>
      <c r="AQ17" s="78">
        <f t="shared" si="33"/>
        <v>0</v>
      </c>
      <c r="AR17" s="64">
        <f t="shared" si="34"/>
        <v>12000</v>
      </c>
    </row>
    <row r="18" spans="1:45" s="120" customFormat="1" ht="22.5" customHeight="1">
      <c r="A18" s="103" t="s">
        <v>66</v>
      </c>
      <c r="B18" s="104"/>
      <c r="C18" s="103" t="s">
        <v>33</v>
      </c>
      <c r="D18" s="105" t="s">
        <v>67</v>
      </c>
      <c r="E18" s="106" t="s">
        <v>38</v>
      </c>
      <c r="F18" s="106"/>
      <c r="G18" s="106"/>
      <c r="H18" s="105" t="s">
        <v>68</v>
      </c>
      <c r="I18" s="107">
        <f t="shared" si="0"/>
        <v>415000</v>
      </c>
      <c r="J18" s="107">
        <f t="shared" si="19"/>
        <v>423915.95428800001</v>
      </c>
      <c r="K18" s="107">
        <f t="shared" ref="K18:K21" si="41">ROUND(J18,-3)</f>
        <v>424000</v>
      </c>
      <c r="L18" s="108">
        <v>570000</v>
      </c>
      <c r="M18" s="109">
        <f t="shared" si="2"/>
        <v>0</v>
      </c>
      <c r="N18" s="109">
        <f t="shared" si="20"/>
        <v>0</v>
      </c>
      <c r="O18" s="107">
        <f t="shared" si="35"/>
        <v>0</v>
      </c>
      <c r="P18" s="110"/>
      <c r="Q18" s="107">
        <f t="shared" si="21"/>
        <v>424000</v>
      </c>
      <c r="R18" s="74">
        <f t="shared" si="22"/>
        <v>570000</v>
      </c>
      <c r="S18" s="107">
        <f>ROUND(Q18*'[1]General info 2018'!$C$2/1000,2)</f>
        <v>219.44</v>
      </c>
      <c r="T18" s="109">
        <f>ROUND(S18*ab/100,2)</f>
        <v>46.08</v>
      </c>
      <c r="U18" s="111">
        <f>S18+T18</f>
        <v>265.52</v>
      </c>
      <c r="V18" s="112">
        <v>438037</v>
      </c>
      <c r="W18" s="112">
        <v>653023101</v>
      </c>
      <c r="X18" s="107">
        <f>IF($A18&lt;&gt;"Uitg.",I18,0)</f>
        <v>415000</v>
      </c>
      <c r="Y18" s="109"/>
      <c r="Z18" s="109"/>
      <c r="AA18" s="107">
        <f>IF($A18="Uitg.",I18,0)</f>
        <v>0</v>
      </c>
      <c r="AB18" s="109">
        <f>IF($A18="Uitg.",M18,0)</f>
        <v>0</v>
      </c>
      <c r="AC18" s="109">
        <f>SUM(AA18:AB18)</f>
        <v>0</v>
      </c>
      <c r="AD18" s="113">
        <v>408000</v>
      </c>
      <c r="AE18" s="114">
        <v>0</v>
      </c>
      <c r="AF18" s="115">
        <f>SUM(AD18:AE18)</f>
        <v>408000</v>
      </c>
      <c r="AG18" s="116">
        <v>408000</v>
      </c>
      <c r="AH18" s="117">
        <v>0</v>
      </c>
      <c r="AI18" s="115">
        <f>SUM(AG18:AH18)</f>
        <v>408000</v>
      </c>
      <c r="AJ18" s="116">
        <f t="shared" ref="AJ18:AK21" si="42">AD18-AG18</f>
        <v>0</v>
      </c>
      <c r="AK18" s="115">
        <f t="shared" si="42"/>
        <v>0</v>
      </c>
      <c r="AL18" s="118">
        <f>SUM(AJ18:AK18)</f>
        <v>0</v>
      </c>
      <c r="AM18" s="116" t="e">
        <f>ROUND(AL18*Premie2004/2000,2)</f>
        <v>#NAME?</v>
      </c>
      <c r="AN18" s="119" t="e">
        <f>ROUND(AM18*ab/100,2)</f>
        <v>#NAME?</v>
      </c>
      <c r="AO18" s="118" t="e">
        <f>AM18+AN18</f>
        <v>#NAME?</v>
      </c>
      <c r="AP18" s="116">
        <f>I18-AD18</f>
        <v>7000</v>
      </c>
      <c r="AQ18" s="115">
        <f>M18-AE18</f>
        <v>0</v>
      </c>
      <c r="AR18" s="118">
        <f>SUM(AP18:AQ18)</f>
        <v>7000</v>
      </c>
      <c r="AS18"/>
    </row>
    <row r="19" spans="1:45" s="120" customFormat="1" ht="20.399999999999999">
      <c r="A19" s="103" t="s">
        <v>66</v>
      </c>
      <c r="B19" s="104"/>
      <c r="C19" s="103" t="s">
        <v>33</v>
      </c>
      <c r="D19" s="105" t="s">
        <v>69</v>
      </c>
      <c r="E19" s="106" t="s">
        <v>38</v>
      </c>
      <c r="F19" s="106"/>
      <c r="G19" s="106"/>
      <c r="H19" s="105" t="s">
        <v>68</v>
      </c>
      <c r="I19" s="107">
        <f t="shared" si="0"/>
        <v>362000</v>
      </c>
      <c r="J19" s="107">
        <f t="shared" si="19"/>
        <v>369777.29024639999</v>
      </c>
      <c r="K19" s="107">
        <f t="shared" si="41"/>
        <v>370000</v>
      </c>
      <c r="L19" s="108">
        <v>485000</v>
      </c>
      <c r="M19" s="109">
        <f t="shared" si="2"/>
        <v>0</v>
      </c>
      <c r="N19" s="109">
        <f t="shared" si="20"/>
        <v>0</v>
      </c>
      <c r="O19" s="107">
        <v>60000</v>
      </c>
      <c r="P19" s="110">
        <v>70000</v>
      </c>
      <c r="Q19" s="107">
        <f t="shared" si="21"/>
        <v>430000</v>
      </c>
      <c r="R19" s="74">
        <f t="shared" si="22"/>
        <v>555000</v>
      </c>
      <c r="S19" s="107">
        <f>ROUND(Q19*'[1]General info 2018'!$C$2/1000,2)</f>
        <v>222.54</v>
      </c>
      <c r="T19" s="109">
        <f>ROUND(S19*ab/100,2)</f>
        <v>46.73</v>
      </c>
      <c r="U19" s="111">
        <f>S19+T19</f>
        <v>269.27</v>
      </c>
      <c r="V19" s="112">
        <v>438037</v>
      </c>
      <c r="W19" s="112">
        <v>653023101</v>
      </c>
      <c r="X19" s="107">
        <f>IF($A19&lt;&gt;"Uitg.",I19,0)</f>
        <v>362000</v>
      </c>
      <c r="Y19" s="109"/>
      <c r="Z19" s="109"/>
      <c r="AA19" s="107">
        <f>IF($A19="Uitg.",I19,0)</f>
        <v>0</v>
      </c>
      <c r="AB19" s="109">
        <f>IF($A19="Uitg.",M19,0)</f>
        <v>0</v>
      </c>
      <c r="AC19" s="109"/>
      <c r="AD19" s="113">
        <v>356000</v>
      </c>
      <c r="AE19" s="114">
        <v>0</v>
      </c>
      <c r="AF19" s="115">
        <f>SUM(AD19:AE19)</f>
        <v>356000</v>
      </c>
      <c r="AG19" s="116">
        <v>356000</v>
      </c>
      <c r="AH19" s="117">
        <v>0</v>
      </c>
      <c r="AI19" s="115">
        <f>SUM(AG19:AH19)</f>
        <v>356000</v>
      </c>
      <c r="AJ19" s="116">
        <f t="shared" si="42"/>
        <v>0</v>
      </c>
      <c r="AK19" s="115">
        <f t="shared" si="42"/>
        <v>0</v>
      </c>
      <c r="AL19" s="118">
        <f>SUM(AJ19:AK19)</f>
        <v>0</v>
      </c>
      <c r="AM19" s="116" t="e">
        <f>ROUND(AL19*Premie2004/2000,2)</f>
        <v>#NAME?</v>
      </c>
      <c r="AN19" s="119" t="e">
        <f>ROUND(AM19*ab/100,2)</f>
        <v>#NAME?</v>
      </c>
      <c r="AO19" s="118" t="e">
        <f>AM19+AN19</f>
        <v>#NAME?</v>
      </c>
      <c r="AP19" s="116">
        <f>I19-AD19</f>
        <v>6000</v>
      </c>
      <c r="AQ19" s="115">
        <f>M19-AE19</f>
        <v>0</v>
      </c>
      <c r="AR19" s="118">
        <f>SUM(AP19:AQ19)</f>
        <v>6000</v>
      </c>
      <c r="AS19"/>
    </row>
    <row r="20" spans="1:45" s="120" customFormat="1">
      <c r="A20" s="103"/>
      <c r="B20" s="104"/>
      <c r="C20" s="103"/>
      <c r="D20" s="105"/>
      <c r="E20" s="106"/>
      <c r="F20" s="106"/>
      <c r="G20" s="106"/>
      <c r="H20" s="105"/>
      <c r="I20" s="107"/>
      <c r="J20" s="107">
        <f t="shared" si="19"/>
        <v>0</v>
      </c>
      <c r="K20" s="107">
        <f t="shared" si="41"/>
        <v>0</v>
      </c>
      <c r="L20" s="108"/>
      <c r="M20" s="109"/>
      <c r="N20" s="109">
        <f t="shared" si="20"/>
        <v>0</v>
      </c>
      <c r="O20" s="107">
        <f t="shared" si="35"/>
        <v>0</v>
      </c>
      <c r="P20" s="110"/>
      <c r="Q20" s="107">
        <f t="shared" si="21"/>
        <v>0</v>
      </c>
      <c r="R20" s="74">
        <f t="shared" si="22"/>
        <v>0</v>
      </c>
      <c r="S20" s="107">
        <f>ROUND(Q20*'[1]General info 2018'!$C$2/1000,2)</f>
        <v>0</v>
      </c>
      <c r="T20" s="109"/>
      <c r="U20" s="111"/>
      <c r="V20" s="112"/>
      <c r="W20" s="112"/>
      <c r="X20" s="107"/>
      <c r="Y20" s="109"/>
      <c r="Z20" s="109"/>
      <c r="AA20" s="107"/>
      <c r="AB20" s="109"/>
      <c r="AC20" s="109"/>
      <c r="AD20" s="113"/>
      <c r="AE20" s="114"/>
      <c r="AF20" s="115"/>
      <c r="AG20" s="116"/>
      <c r="AH20" s="117"/>
      <c r="AI20" s="115"/>
      <c r="AJ20" s="116"/>
      <c r="AK20" s="115"/>
      <c r="AL20" s="118"/>
      <c r="AM20" s="116"/>
      <c r="AN20" s="119"/>
      <c r="AO20" s="118"/>
      <c r="AP20" s="116"/>
      <c r="AQ20" s="115"/>
      <c r="AR20" s="118"/>
      <c r="AS20" s="81"/>
    </row>
    <row r="21" spans="1:45" s="120" customFormat="1" ht="20.399999999999999">
      <c r="A21" s="103" t="s">
        <v>66</v>
      </c>
      <c r="B21" s="104"/>
      <c r="C21" s="103" t="s">
        <v>33</v>
      </c>
      <c r="D21" s="105" t="s">
        <v>70</v>
      </c>
      <c r="E21" s="106" t="s">
        <v>38</v>
      </c>
      <c r="F21" s="106"/>
      <c r="G21" s="106"/>
      <c r="H21" s="105" t="s">
        <v>68</v>
      </c>
      <c r="I21" s="107">
        <f t="shared" ref="I21:I65" si="43">ROUND(AD21*ign/igo,afrind)</f>
        <v>12182000</v>
      </c>
      <c r="J21" s="107">
        <f t="shared" si="19"/>
        <v>12443720.855750401</v>
      </c>
      <c r="K21" s="107">
        <f t="shared" si="41"/>
        <v>12444000</v>
      </c>
      <c r="L21" s="108">
        <v>14010000</v>
      </c>
      <c r="M21" s="109">
        <f t="shared" ref="M21:M65" si="44">ROUND(AE21*iin/iio,afrind)</f>
        <v>264000</v>
      </c>
      <c r="N21" s="109">
        <f t="shared" si="20"/>
        <v>267732.02211360005</v>
      </c>
      <c r="O21" s="107">
        <f>ROUND(N21,-3)+40000</f>
        <v>308000</v>
      </c>
      <c r="P21" s="110">
        <v>500000</v>
      </c>
      <c r="Q21" s="107">
        <f t="shared" si="21"/>
        <v>12752000</v>
      </c>
      <c r="R21" s="74">
        <f t="shared" si="22"/>
        <v>14510000</v>
      </c>
      <c r="S21" s="107">
        <f>ROUND(Q21*'[1]General info 2018'!$C$2/1000,2)</f>
        <v>6599.67</v>
      </c>
      <c r="T21" s="109">
        <f t="shared" ref="T21" si="45">ROUND(S21*ab/100,2)</f>
        <v>1385.93</v>
      </c>
      <c r="U21" s="111">
        <f t="shared" ref="U21" si="46">S21+T21</f>
        <v>7985.6</v>
      </c>
      <c r="V21" s="112">
        <v>438037</v>
      </c>
      <c r="W21" s="112">
        <v>653023101</v>
      </c>
      <c r="X21" s="107">
        <f t="shared" ref="X21" si="47">IF($A21&lt;&gt;"Uitg.",I21,0)</f>
        <v>12182000</v>
      </c>
      <c r="Y21" s="109"/>
      <c r="Z21" s="109"/>
      <c r="AA21" s="107">
        <f t="shared" ref="AA21" si="48">IF($A21="Uitg.",I21,0)</f>
        <v>0</v>
      </c>
      <c r="AB21" s="109">
        <f t="shared" ref="AB21" si="49">IF($A21="Uitg.",M21,0)</f>
        <v>0</v>
      </c>
      <c r="AC21" s="109">
        <f t="shared" ref="AC21" si="50">SUM(AA21:AB21)</f>
        <v>0</v>
      </c>
      <c r="AD21" s="113">
        <v>11971000</v>
      </c>
      <c r="AE21" s="114">
        <v>262000</v>
      </c>
      <c r="AF21" s="115">
        <f t="shared" ref="AF21" si="51">SUM(AD21:AE21)</f>
        <v>12233000</v>
      </c>
      <c r="AG21" s="116">
        <v>11971000</v>
      </c>
      <c r="AH21" s="117">
        <v>262000</v>
      </c>
      <c r="AI21" s="115">
        <f t="shared" ref="AI21" si="52">SUM(AG21:AH21)</f>
        <v>12233000</v>
      </c>
      <c r="AJ21" s="116">
        <f t="shared" si="42"/>
        <v>0</v>
      </c>
      <c r="AK21" s="115">
        <f t="shared" si="42"/>
        <v>0</v>
      </c>
      <c r="AL21" s="118">
        <f t="shared" ref="AL21" si="53">SUM(AJ21:AK21)</f>
        <v>0</v>
      </c>
      <c r="AM21" s="116" t="e">
        <f t="shared" ref="AM21" si="54">ROUND(AL21*Premie2004/2000,2)</f>
        <v>#NAME?</v>
      </c>
      <c r="AN21" s="119" t="e">
        <f t="shared" ref="AN21" si="55">ROUND(AM21*ab/100,2)</f>
        <v>#NAME?</v>
      </c>
      <c r="AO21" s="118" t="e">
        <f t="shared" ref="AO21" si="56">AM21+AN21</f>
        <v>#NAME?</v>
      </c>
      <c r="AP21" s="116">
        <f t="shared" ref="AP21" si="57">I21-AD21</f>
        <v>211000</v>
      </c>
      <c r="AQ21" s="115">
        <f t="shared" ref="AQ21" si="58">M21-AE21</f>
        <v>2000</v>
      </c>
      <c r="AR21" s="118">
        <f t="shared" ref="AR21" si="59">SUM(AP21:AQ21)</f>
        <v>213000</v>
      </c>
      <c r="AS21"/>
    </row>
    <row r="22" spans="1:45" ht="12.6">
      <c r="A22" s="65" t="s">
        <v>71</v>
      </c>
      <c r="B22" s="62" t="s">
        <v>72</v>
      </c>
      <c r="C22" s="65" t="s">
        <v>33</v>
      </c>
      <c r="D22" s="66" t="s">
        <v>73</v>
      </c>
      <c r="E22" s="71" t="s">
        <v>38</v>
      </c>
      <c r="F22" s="71"/>
      <c r="G22" s="71"/>
      <c r="H22" s="66" t="s">
        <v>74</v>
      </c>
      <c r="I22" s="72">
        <f t="shared" si="43"/>
        <v>2488000</v>
      </c>
      <c r="J22" s="72">
        <f t="shared" si="19"/>
        <v>2541452.7572736</v>
      </c>
      <c r="K22" s="72">
        <v>2542000</v>
      </c>
      <c r="L22" s="74">
        <v>3382500</v>
      </c>
      <c r="M22" s="75">
        <f t="shared" si="44"/>
        <v>142000</v>
      </c>
      <c r="N22" s="75">
        <f t="shared" si="20"/>
        <v>144007.37553080003</v>
      </c>
      <c r="O22" s="72">
        <f t="shared" si="35"/>
        <v>144000</v>
      </c>
      <c r="P22" s="89">
        <v>255000</v>
      </c>
      <c r="Q22" s="72">
        <f t="shared" si="21"/>
        <v>2686000</v>
      </c>
      <c r="R22" s="74">
        <f t="shared" si="22"/>
        <v>3637500</v>
      </c>
      <c r="S22" s="67">
        <f>ROUND(Q22*'[1]General info 2018'!$C$2/1000,2)</f>
        <v>1390.11</v>
      </c>
      <c r="T22" s="68">
        <f t="shared" ref="T22" si="60">ROUND(S22*ab/100,2)</f>
        <v>291.92</v>
      </c>
      <c r="U22" s="69">
        <f t="shared" ref="U22" si="61">S22+T22</f>
        <v>1682.03</v>
      </c>
      <c r="V22" s="70">
        <v>438037</v>
      </c>
      <c r="W22" s="70">
        <v>653011101</v>
      </c>
      <c r="X22" s="67">
        <f t="shared" ref="X22" si="62">IF($A22&lt;&gt;"Uitg.",I22,0)</f>
        <v>2488000</v>
      </c>
      <c r="Y22" s="68"/>
      <c r="Z22" s="68"/>
      <c r="AA22" s="67">
        <f t="shared" ref="AA22" si="63">IF($A22="Uitg.",I22,0)</f>
        <v>0</v>
      </c>
      <c r="AB22" s="68">
        <f t="shared" ref="AB22" si="64">IF($A22="Uitg.",M22,0)</f>
        <v>0</v>
      </c>
      <c r="AC22" s="68">
        <f t="shared" ref="AC22" si="65">SUM(AA22:AB22)</f>
        <v>0</v>
      </c>
      <c r="AD22" s="76">
        <v>2445000</v>
      </c>
      <c r="AE22" s="77">
        <v>141000</v>
      </c>
      <c r="AF22" s="78">
        <f t="shared" ref="AF22" si="66">SUM(AD22:AE22)</f>
        <v>2586000</v>
      </c>
      <c r="AG22" s="79">
        <v>2445000</v>
      </c>
      <c r="AH22" s="80">
        <v>141000</v>
      </c>
      <c r="AI22" s="78">
        <f t="shared" ref="AI22" si="67">SUM(AG22:AH22)</f>
        <v>2586000</v>
      </c>
      <c r="AJ22" s="79">
        <f t="shared" ref="AJ22:AK22" si="68">AD22-AG22</f>
        <v>0</v>
      </c>
      <c r="AK22" s="78">
        <f t="shared" si="68"/>
        <v>0</v>
      </c>
      <c r="AL22" s="64">
        <f t="shared" ref="AL22" si="69">SUM(AJ22:AK22)</f>
        <v>0</v>
      </c>
      <c r="AM22" s="79" t="e">
        <f t="shared" ref="AM22" si="70">ROUND(AL22*Premie2004/2000,2)</f>
        <v>#NAME?</v>
      </c>
      <c r="AN22" s="63" t="e">
        <f t="shared" ref="AN22" si="71">ROUND(AM22*ab/100,2)</f>
        <v>#NAME?</v>
      </c>
      <c r="AO22" s="64" t="e">
        <f t="shared" ref="AO22" si="72">AM22+AN22</f>
        <v>#NAME?</v>
      </c>
      <c r="AP22" s="79">
        <f t="shared" ref="AP22" si="73">I22-AD22</f>
        <v>43000</v>
      </c>
      <c r="AQ22" s="78">
        <f t="shared" ref="AQ22" si="74">M22-AE22</f>
        <v>1000</v>
      </c>
      <c r="AR22" s="64">
        <f t="shared" ref="AR22" si="75">SUM(AP22:AQ22)</f>
        <v>44000</v>
      </c>
    </row>
    <row r="23" spans="1:45" ht="12.6">
      <c r="A23" s="121" t="s">
        <v>75</v>
      </c>
      <c r="B23" s="122" t="s">
        <v>76</v>
      </c>
      <c r="C23" s="121" t="s">
        <v>33</v>
      </c>
      <c r="D23" s="123" t="s">
        <v>77</v>
      </c>
      <c r="E23" s="124" t="s">
        <v>38</v>
      </c>
      <c r="F23" s="124"/>
      <c r="G23" s="124"/>
      <c r="H23" s="123"/>
      <c r="I23" s="125">
        <f t="shared" si="43"/>
        <v>622000</v>
      </c>
      <c r="J23" s="125">
        <f t="shared" ref="J23:J33" si="76">I23*1.0214842272</f>
        <v>635363.18931839999</v>
      </c>
      <c r="K23" s="125">
        <v>636000</v>
      </c>
      <c r="L23" s="126">
        <v>900000</v>
      </c>
      <c r="M23" s="127">
        <f t="shared" si="44"/>
        <v>72000</v>
      </c>
      <c r="N23" s="127">
        <f t="shared" ref="N23:N33" si="77">M23*1.0141364474</f>
        <v>73017.824212800013</v>
      </c>
      <c r="O23" s="125">
        <v>74000</v>
      </c>
      <c r="P23" s="128">
        <v>85000</v>
      </c>
      <c r="Q23" s="125">
        <v>710000</v>
      </c>
      <c r="R23" s="74">
        <f t="shared" ref="R23:R33" si="78">L23+P23</f>
        <v>985000</v>
      </c>
      <c r="S23" s="129">
        <f>ROUND(Q23*'[1]General info 2018'!$C$2/1000,2)</f>
        <v>367.45</v>
      </c>
      <c r="T23" s="130">
        <f t="shared" ref="T23:T29" si="79">ROUND(S23*ab/100,2)</f>
        <v>77.16</v>
      </c>
      <c r="U23" s="131">
        <f t="shared" ref="U23:U29" si="80">S23+T23</f>
        <v>444.61</v>
      </c>
      <c r="V23" s="132">
        <v>438037</v>
      </c>
      <c r="W23" s="132">
        <v>653012021</v>
      </c>
      <c r="X23" s="129">
        <f t="shared" ref="X23:X29" si="81">IF($A23&lt;&gt;"Uitg.",I23,0)</f>
        <v>622000</v>
      </c>
      <c r="Y23" s="130"/>
      <c r="Z23" s="130"/>
      <c r="AA23" s="129">
        <f t="shared" ref="AA23:AA29" si="82">IF($A23="Uitg.",I23,0)</f>
        <v>0</v>
      </c>
      <c r="AB23" s="130">
        <f t="shared" ref="AB23:AB29" si="83">IF($A23="Uitg.",M23,0)</f>
        <v>0</v>
      </c>
      <c r="AC23" s="130">
        <f t="shared" ref="AC23:AC29" si="84">SUM(AA23:AB23)</f>
        <v>0</v>
      </c>
      <c r="AD23" s="133">
        <v>611000</v>
      </c>
      <c r="AE23" s="134">
        <v>71000</v>
      </c>
      <c r="AF23" s="135">
        <f t="shared" ref="AF23:AF29" si="85">SUM(AD23:AE23)</f>
        <v>682000</v>
      </c>
      <c r="AG23" s="136">
        <v>611000</v>
      </c>
      <c r="AH23" s="137">
        <v>71000</v>
      </c>
      <c r="AI23" s="135">
        <f t="shared" ref="AI23:AI29" si="86">SUM(AG23:AH23)</f>
        <v>682000</v>
      </c>
      <c r="AJ23" s="136">
        <f t="shared" ref="AJ23:AK29" si="87">AD23-AG23</f>
        <v>0</v>
      </c>
      <c r="AK23" s="135">
        <f t="shared" si="87"/>
        <v>0</v>
      </c>
      <c r="AL23" s="138">
        <f t="shared" ref="AL23:AL29" si="88">SUM(AJ23:AK23)</f>
        <v>0</v>
      </c>
      <c r="AM23" s="136" t="e">
        <f t="shared" ref="AM23:AM29" si="89">ROUND(AL23*Premie2004/2000,2)</f>
        <v>#NAME?</v>
      </c>
      <c r="AN23" s="139" t="e">
        <f t="shared" ref="AN23:AN29" si="90">ROUND(AM23*ab/100,2)</f>
        <v>#NAME?</v>
      </c>
      <c r="AO23" s="138" t="e">
        <f t="shared" ref="AO23:AO29" si="91">AM23+AN23</f>
        <v>#NAME?</v>
      </c>
      <c r="AP23" s="136">
        <f t="shared" ref="AP23:AP29" si="92">I23-AD23</f>
        <v>11000</v>
      </c>
      <c r="AQ23" s="135">
        <f t="shared" ref="AQ23:AQ29" si="93">M23-AE23</f>
        <v>1000</v>
      </c>
      <c r="AR23" s="138">
        <f t="shared" ref="AR23:AR29" si="94">SUM(AP23:AQ23)</f>
        <v>12000</v>
      </c>
    </row>
    <row r="24" spans="1:45" ht="12.6">
      <c r="A24" s="121" t="s">
        <v>78</v>
      </c>
      <c r="B24" s="122" t="s">
        <v>79</v>
      </c>
      <c r="C24" s="121" t="s">
        <v>33</v>
      </c>
      <c r="D24" s="123" t="s">
        <v>77</v>
      </c>
      <c r="E24" s="124" t="s">
        <v>46</v>
      </c>
      <c r="F24" s="124"/>
      <c r="G24" s="124"/>
      <c r="H24" s="123"/>
      <c r="I24" s="125">
        <f t="shared" si="43"/>
        <v>700000</v>
      </c>
      <c r="J24" s="125">
        <f t="shared" si="76"/>
        <v>715038.95903999999</v>
      </c>
      <c r="K24" s="125">
        <v>716000</v>
      </c>
      <c r="L24" s="126">
        <v>883750</v>
      </c>
      <c r="M24" s="127">
        <f t="shared" si="44"/>
        <v>72000</v>
      </c>
      <c r="N24" s="127">
        <f t="shared" si="77"/>
        <v>73017.824212800013</v>
      </c>
      <c r="O24" s="125">
        <v>74000</v>
      </c>
      <c r="P24" s="128">
        <v>85000</v>
      </c>
      <c r="Q24" s="125">
        <f t="shared" ref="Q24:Q33" si="95">SUM(K24+O24)</f>
        <v>790000</v>
      </c>
      <c r="R24" s="74">
        <f t="shared" si="78"/>
        <v>968750</v>
      </c>
      <c r="S24" s="129">
        <f>ROUND(Q24*'[1]General info 2018'!$C$2/1000,2)</f>
        <v>408.86</v>
      </c>
      <c r="T24" s="130">
        <f t="shared" si="79"/>
        <v>85.86</v>
      </c>
      <c r="U24" s="131">
        <f t="shared" si="80"/>
        <v>494.72</v>
      </c>
      <c r="V24" s="132">
        <v>438037</v>
      </c>
      <c r="W24" s="132">
        <v>653012041</v>
      </c>
      <c r="X24" s="129">
        <f t="shared" si="81"/>
        <v>700000</v>
      </c>
      <c r="Y24" s="130"/>
      <c r="Z24" s="130"/>
      <c r="AA24" s="129">
        <f t="shared" si="82"/>
        <v>0</v>
      </c>
      <c r="AB24" s="130">
        <f t="shared" si="83"/>
        <v>0</v>
      </c>
      <c r="AC24" s="130">
        <f t="shared" si="84"/>
        <v>0</v>
      </c>
      <c r="AD24" s="133">
        <v>688000</v>
      </c>
      <c r="AE24" s="134">
        <v>71000</v>
      </c>
      <c r="AF24" s="135">
        <f t="shared" si="85"/>
        <v>759000</v>
      </c>
      <c r="AG24" s="136">
        <v>688000</v>
      </c>
      <c r="AH24" s="137">
        <v>71000</v>
      </c>
      <c r="AI24" s="135">
        <f t="shared" si="86"/>
        <v>759000</v>
      </c>
      <c r="AJ24" s="136">
        <f t="shared" si="87"/>
        <v>0</v>
      </c>
      <c r="AK24" s="135">
        <f t="shared" si="87"/>
        <v>0</v>
      </c>
      <c r="AL24" s="138">
        <f t="shared" si="88"/>
        <v>0</v>
      </c>
      <c r="AM24" s="136" t="e">
        <f t="shared" si="89"/>
        <v>#NAME?</v>
      </c>
      <c r="AN24" s="139" t="e">
        <f t="shared" si="90"/>
        <v>#NAME?</v>
      </c>
      <c r="AO24" s="138" t="e">
        <f t="shared" si="91"/>
        <v>#NAME?</v>
      </c>
      <c r="AP24" s="136">
        <f t="shared" si="92"/>
        <v>12000</v>
      </c>
      <c r="AQ24" s="135">
        <f t="shared" si="93"/>
        <v>1000</v>
      </c>
      <c r="AR24" s="138">
        <f t="shared" si="94"/>
        <v>13000</v>
      </c>
    </row>
    <row r="25" spans="1:45" ht="12.6">
      <c r="A25" s="121" t="s">
        <v>80</v>
      </c>
      <c r="B25" s="122" t="s">
        <v>81</v>
      </c>
      <c r="C25" s="121" t="s">
        <v>33</v>
      </c>
      <c r="D25" s="123" t="s">
        <v>77</v>
      </c>
      <c r="E25" s="124" t="s">
        <v>38</v>
      </c>
      <c r="F25" s="124"/>
      <c r="G25" s="124"/>
      <c r="H25" s="123"/>
      <c r="I25" s="125">
        <f t="shared" si="43"/>
        <v>622000</v>
      </c>
      <c r="J25" s="125">
        <f t="shared" si="76"/>
        <v>635363.18931839999</v>
      </c>
      <c r="K25" s="125">
        <v>636000</v>
      </c>
      <c r="L25" s="126">
        <v>750000</v>
      </c>
      <c r="M25" s="127">
        <f t="shared" si="44"/>
        <v>72000</v>
      </c>
      <c r="N25" s="127">
        <f t="shared" si="77"/>
        <v>73017.824212800013</v>
      </c>
      <c r="O25" s="125">
        <v>74000</v>
      </c>
      <c r="P25" s="128">
        <v>85000</v>
      </c>
      <c r="Q25" s="125">
        <f t="shared" si="95"/>
        <v>710000</v>
      </c>
      <c r="R25" s="74">
        <f t="shared" si="78"/>
        <v>835000</v>
      </c>
      <c r="S25" s="129">
        <f>ROUND(Q25*'[1]General info 2018'!$C$2/1000,2)</f>
        <v>367.45</v>
      </c>
      <c r="T25" s="130">
        <f t="shared" si="79"/>
        <v>77.16</v>
      </c>
      <c r="U25" s="131">
        <f t="shared" si="80"/>
        <v>444.61</v>
      </c>
      <c r="V25" s="132">
        <v>438037</v>
      </c>
      <c r="W25" s="132">
        <v>653012061</v>
      </c>
      <c r="X25" s="129">
        <f t="shared" si="81"/>
        <v>622000</v>
      </c>
      <c r="Y25" s="130"/>
      <c r="Z25" s="130"/>
      <c r="AA25" s="129">
        <f t="shared" si="82"/>
        <v>0</v>
      </c>
      <c r="AB25" s="130">
        <f t="shared" si="83"/>
        <v>0</v>
      </c>
      <c r="AC25" s="130">
        <f t="shared" si="84"/>
        <v>0</v>
      </c>
      <c r="AD25" s="133">
        <v>611000</v>
      </c>
      <c r="AE25" s="134">
        <v>71000</v>
      </c>
      <c r="AF25" s="135">
        <f t="shared" si="85"/>
        <v>682000</v>
      </c>
      <c r="AG25" s="136">
        <v>611000</v>
      </c>
      <c r="AH25" s="137">
        <v>71000</v>
      </c>
      <c r="AI25" s="135">
        <f t="shared" si="86"/>
        <v>682000</v>
      </c>
      <c r="AJ25" s="136">
        <f t="shared" si="87"/>
        <v>0</v>
      </c>
      <c r="AK25" s="135">
        <f t="shared" si="87"/>
        <v>0</v>
      </c>
      <c r="AL25" s="138">
        <f t="shared" si="88"/>
        <v>0</v>
      </c>
      <c r="AM25" s="136" t="e">
        <f t="shared" si="89"/>
        <v>#NAME?</v>
      </c>
      <c r="AN25" s="139" t="e">
        <f t="shared" si="90"/>
        <v>#NAME?</v>
      </c>
      <c r="AO25" s="138" t="e">
        <f t="shared" si="91"/>
        <v>#NAME?</v>
      </c>
      <c r="AP25" s="136">
        <f t="shared" si="92"/>
        <v>11000</v>
      </c>
      <c r="AQ25" s="135">
        <f t="shared" si="93"/>
        <v>1000</v>
      </c>
      <c r="AR25" s="138">
        <f t="shared" si="94"/>
        <v>12000</v>
      </c>
    </row>
    <row r="26" spans="1:45" ht="12.6">
      <c r="A26" s="103" t="s">
        <v>82</v>
      </c>
      <c r="B26" s="104" t="s">
        <v>83</v>
      </c>
      <c r="C26" s="103" t="s">
        <v>33</v>
      </c>
      <c r="D26" s="105" t="s">
        <v>77</v>
      </c>
      <c r="E26" s="106" t="s">
        <v>34</v>
      </c>
      <c r="F26" s="106"/>
      <c r="G26" s="106"/>
      <c r="H26" s="105"/>
      <c r="I26" s="107">
        <f t="shared" si="43"/>
        <v>0</v>
      </c>
      <c r="J26" s="107">
        <f t="shared" si="76"/>
        <v>0</v>
      </c>
      <c r="K26" s="107">
        <f>ROUND(J26,-3)</f>
        <v>0</v>
      </c>
      <c r="L26" s="108"/>
      <c r="M26" s="109">
        <f t="shared" si="44"/>
        <v>0</v>
      </c>
      <c r="N26" s="109">
        <f t="shared" si="77"/>
        <v>0</v>
      </c>
      <c r="O26" s="107">
        <f t="shared" ref="O26:O33" si="96">ROUND(N26,-3)</f>
        <v>0</v>
      </c>
      <c r="P26" s="110"/>
      <c r="Q26" s="107">
        <f t="shared" si="95"/>
        <v>0</v>
      </c>
      <c r="R26" s="74">
        <f t="shared" si="78"/>
        <v>0</v>
      </c>
      <c r="S26" s="129">
        <f>ROUND(Q26*'[1]General info 2018'!$C$2/1000,2)</f>
        <v>0</v>
      </c>
      <c r="T26" s="109">
        <f t="shared" si="79"/>
        <v>0</v>
      </c>
      <c r="U26" s="111">
        <f t="shared" si="80"/>
        <v>0</v>
      </c>
      <c r="V26" s="112"/>
      <c r="W26" s="112"/>
      <c r="X26" s="107">
        <f t="shared" si="81"/>
        <v>0</v>
      </c>
      <c r="Y26" s="109"/>
      <c r="Z26" s="109"/>
      <c r="AA26" s="107">
        <f t="shared" si="82"/>
        <v>0</v>
      </c>
      <c r="AB26" s="109">
        <f t="shared" si="83"/>
        <v>0</v>
      </c>
      <c r="AC26" s="109">
        <f t="shared" si="84"/>
        <v>0</v>
      </c>
      <c r="AD26" s="113">
        <v>0</v>
      </c>
      <c r="AE26" s="114">
        <v>0</v>
      </c>
      <c r="AF26" s="115">
        <f t="shared" si="85"/>
        <v>0</v>
      </c>
      <c r="AG26" s="136">
        <v>0</v>
      </c>
      <c r="AH26" s="137">
        <v>0</v>
      </c>
      <c r="AI26" s="135">
        <f t="shared" si="86"/>
        <v>0</v>
      </c>
      <c r="AJ26" s="136">
        <f t="shared" si="87"/>
        <v>0</v>
      </c>
      <c r="AK26" s="135">
        <f t="shared" si="87"/>
        <v>0</v>
      </c>
      <c r="AL26" s="138">
        <f t="shared" si="88"/>
        <v>0</v>
      </c>
      <c r="AM26" s="136" t="e">
        <f t="shared" si="89"/>
        <v>#NAME?</v>
      </c>
      <c r="AN26" s="139" t="e">
        <f t="shared" si="90"/>
        <v>#NAME?</v>
      </c>
      <c r="AO26" s="138" t="e">
        <f t="shared" si="91"/>
        <v>#NAME?</v>
      </c>
      <c r="AP26" s="136">
        <f t="shared" si="92"/>
        <v>0</v>
      </c>
      <c r="AQ26" s="135">
        <f t="shared" si="93"/>
        <v>0</v>
      </c>
      <c r="AR26" s="138">
        <f t="shared" si="94"/>
        <v>0</v>
      </c>
    </row>
    <row r="27" spans="1:45" ht="12.6">
      <c r="A27" s="121" t="s">
        <v>84</v>
      </c>
      <c r="B27" s="122" t="s">
        <v>85</v>
      </c>
      <c r="C27" s="121" t="s">
        <v>33</v>
      </c>
      <c r="D27" s="123" t="s">
        <v>77</v>
      </c>
      <c r="E27" s="124" t="s">
        <v>38</v>
      </c>
      <c r="F27" s="124"/>
      <c r="G27" s="124"/>
      <c r="H27" s="123"/>
      <c r="I27" s="125">
        <f t="shared" si="43"/>
        <v>571000</v>
      </c>
      <c r="J27" s="125">
        <f t="shared" si="76"/>
        <v>583267.4937312</v>
      </c>
      <c r="K27" s="125">
        <v>584000</v>
      </c>
      <c r="L27" s="126">
        <v>755000</v>
      </c>
      <c r="M27" s="127">
        <f t="shared" si="44"/>
        <v>72000</v>
      </c>
      <c r="N27" s="127">
        <f t="shared" si="77"/>
        <v>73017.824212800013</v>
      </c>
      <c r="O27" s="125">
        <v>74000</v>
      </c>
      <c r="P27" s="128">
        <v>85000</v>
      </c>
      <c r="Q27" s="125">
        <f t="shared" si="95"/>
        <v>658000</v>
      </c>
      <c r="R27" s="74">
        <f t="shared" si="78"/>
        <v>840000</v>
      </c>
      <c r="S27" s="129">
        <f>ROUND(Q27*'[1]General info 2018'!$C$2/1000,2)</f>
        <v>340.54</v>
      </c>
      <c r="T27" s="130">
        <f t="shared" si="79"/>
        <v>71.510000000000005</v>
      </c>
      <c r="U27" s="131">
        <f t="shared" si="80"/>
        <v>412.05</v>
      </c>
      <c r="V27" s="132">
        <v>438037</v>
      </c>
      <c r="W27" s="132">
        <v>653012031</v>
      </c>
      <c r="X27" s="129">
        <f t="shared" si="81"/>
        <v>571000</v>
      </c>
      <c r="Y27" s="130"/>
      <c r="Z27" s="130"/>
      <c r="AA27" s="129">
        <f t="shared" si="82"/>
        <v>0</v>
      </c>
      <c r="AB27" s="130">
        <f t="shared" si="83"/>
        <v>0</v>
      </c>
      <c r="AC27" s="130">
        <f t="shared" si="84"/>
        <v>0</v>
      </c>
      <c r="AD27" s="133">
        <v>561000</v>
      </c>
      <c r="AE27" s="134">
        <v>71000</v>
      </c>
      <c r="AF27" s="135">
        <f t="shared" si="85"/>
        <v>632000</v>
      </c>
      <c r="AG27" s="136">
        <v>561000</v>
      </c>
      <c r="AH27" s="137">
        <v>71000</v>
      </c>
      <c r="AI27" s="135">
        <f t="shared" si="86"/>
        <v>632000</v>
      </c>
      <c r="AJ27" s="136">
        <f t="shared" si="87"/>
        <v>0</v>
      </c>
      <c r="AK27" s="135">
        <f t="shared" si="87"/>
        <v>0</v>
      </c>
      <c r="AL27" s="138">
        <f t="shared" si="88"/>
        <v>0</v>
      </c>
      <c r="AM27" s="136" t="e">
        <f t="shared" si="89"/>
        <v>#NAME?</v>
      </c>
      <c r="AN27" s="139" t="e">
        <f t="shared" si="90"/>
        <v>#NAME?</v>
      </c>
      <c r="AO27" s="138" t="e">
        <f t="shared" si="91"/>
        <v>#NAME?</v>
      </c>
      <c r="AP27" s="136">
        <f t="shared" si="92"/>
        <v>10000</v>
      </c>
      <c r="AQ27" s="135">
        <f t="shared" si="93"/>
        <v>1000</v>
      </c>
      <c r="AR27" s="138">
        <f t="shared" si="94"/>
        <v>11000</v>
      </c>
    </row>
    <row r="28" spans="1:45" ht="20.399999999999999">
      <c r="A28" s="103" t="s">
        <v>86</v>
      </c>
      <c r="B28" s="104" t="s">
        <v>87</v>
      </c>
      <c r="C28" s="103" t="s">
        <v>33</v>
      </c>
      <c r="D28" s="105" t="s">
        <v>88</v>
      </c>
      <c r="E28" s="124" t="s">
        <v>34</v>
      </c>
      <c r="F28" s="124"/>
      <c r="G28" s="124"/>
      <c r="H28" s="123"/>
      <c r="I28" s="125">
        <f t="shared" si="43"/>
        <v>0</v>
      </c>
      <c r="J28" s="125">
        <f t="shared" si="76"/>
        <v>0</v>
      </c>
      <c r="K28" s="125">
        <f t="shared" ref="K28:K29" si="97">ROUND(J28,-3)</f>
        <v>0</v>
      </c>
      <c r="L28" s="126"/>
      <c r="M28" s="127">
        <f t="shared" si="44"/>
        <v>0</v>
      </c>
      <c r="N28" s="127">
        <f t="shared" si="77"/>
        <v>0</v>
      </c>
      <c r="O28" s="125">
        <f t="shared" si="96"/>
        <v>0</v>
      </c>
      <c r="P28" s="128"/>
      <c r="Q28" s="125">
        <f t="shared" si="95"/>
        <v>0</v>
      </c>
      <c r="R28" s="74">
        <f t="shared" si="78"/>
        <v>0</v>
      </c>
      <c r="S28" s="129">
        <f>ROUND(Q28*'[1]General info 2018'!$C$2/1000,2)</f>
        <v>0</v>
      </c>
      <c r="T28" s="130">
        <f t="shared" si="79"/>
        <v>0</v>
      </c>
      <c r="U28" s="131">
        <f t="shared" si="80"/>
        <v>0</v>
      </c>
      <c r="V28" s="132"/>
      <c r="W28" s="132"/>
      <c r="X28" s="129">
        <f t="shared" si="81"/>
        <v>0</v>
      </c>
      <c r="Y28" s="130"/>
      <c r="Z28" s="130"/>
      <c r="AA28" s="129">
        <f t="shared" si="82"/>
        <v>0</v>
      </c>
      <c r="AB28" s="130">
        <f t="shared" si="83"/>
        <v>0</v>
      </c>
      <c r="AC28" s="130">
        <f t="shared" si="84"/>
        <v>0</v>
      </c>
      <c r="AD28" s="133">
        <v>0</v>
      </c>
      <c r="AE28" s="134">
        <v>0</v>
      </c>
      <c r="AF28" s="135">
        <f t="shared" si="85"/>
        <v>0</v>
      </c>
      <c r="AG28" s="136">
        <v>0</v>
      </c>
      <c r="AH28" s="137">
        <v>0</v>
      </c>
      <c r="AI28" s="135">
        <f t="shared" si="86"/>
        <v>0</v>
      </c>
      <c r="AJ28" s="136">
        <f t="shared" si="87"/>
        <v>0</v>
      </c>
      <c r="AK28" s="135">
        <f t="shared" si="87"/>
        <v>0</v>
      </c>
      <c r="AL28" s="138">
        <f t="shared" si="88"/>
        <v>0</v>
      </c>
      <c r="AM28" s="136" t="e">
        <f t="shared" si="89"/>
        <v>#NAME?</v>
      </c>
      <c r="AN28" s="139" t="e">
        <f t="shared" si="90"/>
        <v>#NAME?</v>
      </c>
      <c r="AO28" s="138" t="e">
        <f t="shared" si="91"/>
        <v>#NAME?</v>
      </c>
      <c r="AP28" s="136">
        <f t="shared" si="92"/>
        <v>0</v>
      </c>
      <c r="AQ28" s="135">
        <f t="shared" si="93"/>
        <v>0</v>
      </c>
      <c r="AR28" s="138">
        <f t="shared" si="94"/>
        <v>0</v>
      </c>
    </row>
    <row r="29" spans="1:45" ht="12.6">
      <c r="A29" s="90" t="s">
        <v>89</v>
      </c>
      <c r="B29" s="91" t="s">
        <v>90</v>
      </c>
      <c r="C29" s="90" t="s">
        <v>33</v>
      </c>
      <c r="D29" s="92" t="s">
        <v>77</v>
      </c>
      <c r="E29" s="71" t="s">
        <v>38</v>
      </c>
      <c r="F29" s="92"/>
      <c r="G29" s="92"/>
      <c r="H29" s="92"/>
      <c r="I29" s="94">
        <f t="shared" si="43"/>
        <v>777000</v>
      </c>
      <c r="J29" s="94">
        <f t="shared" si="76"/>
        <v>793693.24453439994</v>
      </c>
      <c r="K29" s="94">
        <f t="shared" si="97"/>
        <v>794000</v>
      </c>
      <c r="L29" s="74">
        <v>870000</v>
      </c>
      <c r="M29" s="95">
        <f t="shared" si="44"/>
        <v>72000</v>
      </c>
      <c r="N29" s="95">
        <f t="shared" si="77"/>
        <v>73017.824212800013</v>
      </c>
      <c r="O29" s="72">
        <v>74000</v>
      </c>
      <c r="P29" s="89">
        <v>85000</v>
      </c>
      <c r="Q29" s="94">
        <f t="shared" si="95"/>
        <v>868000</v>
      </c>
      <c r="R29" s="74">
        <f t="shared" si="78"/>
        <v>955000</v>
      </c>
      <c r="S29" s="67">
        <f>ROUND(Q29*'[1]General info 2018'!$C$2/1000,2)</f>
        <v>449.22</v>
      </c>
      <c r="T29" s="96">
        <f t="shared" si="79"/>
        <v>94.34</v>
      </c>
      <c r="U29" s="97">
        <f t="shared" si="80"/>
        <v>543.56000000000006</v>
      </c>
      <c r="V29" s="70">
        <v>438037</v>
      </c>
      <c r="W29" s="102">
        <v>653012051</v>
      </c>
      <c r="X29" s="98">
        <f t="shared" si="81"/>
        <v>777000</v>
      </c>
      <c r="Y29" s="96"/>
      <c r="Z29" s="96"/>
      <c r="AA29" s="98">
        <f t="shared" si="82"/>
        <v>0</v>
      </c>
      <c r="AB29" s="96">
        <f t="shared" si="83"/>
        <v>0</v>
      </c>
      <c r="AC29" s="96">
        <f t="shared" si="84"/>
        <v>0</v>
      </c>
      <c r="AD29" s="99">
        <v>764000</v>
      </c>
      <c r="AE29" s="100">
        <v>71000</v>
      </c>
      <c r="AF29" s="101">
        <f t="shared" si="85"/>
        <v>835000</v>
      </c>
      <c r="AG29" s="79">
        <v>764000</v>
      </c>
      <c r="AH29" s="80">
        <v>71000</v>
      </c>
      <c r="AI29" s="78">
        <f t="shared" si="86"/>
        <v>835000</v>
      </c>
      <c r="AJ29" s="79">
        <f t="shared" si="87"/>
        <v>0</v>
      </c>
      <c r="AK29" s="78">
        <f t="shared" si="87"/>
        <v>0</v>
      </c>
      <c r="AL29" s="64">
        <f t="shared" si="88"/>
        <v>0</v>
      </c>
      <c r="AM29" s="79" t="e">
        <f t="shared" si="89"/>
        <v>#NAME?</v>
      </c>
      <c r="AN29" s="63" t="e">
        <f t="shared" si="90"/>
        <v>#NAME?</v>
      </c>
      <c r="AO29" s="64" t="e">
        <f t="shared" si="91"/>
        <v>#NAME?</v>
      </c>
      <c r="AP29" s="79">
        <f t="shared" si="92"/>
        <v>13000</v>
      </c>
      <c r="AQ29" s="78">
        <f t="shared" si="93"/>
        <v>1000</v>
      </c>
      <c r="AR29" s="64">
        <f t="shared" si="94"/>
        <v>14000</v>
      </c>
    </row>
    <row r="30" spans="1:45" ht="12.6">
      <c r="A30" s="65" t="s">
        <v>91</v>
      </c>
      <c r="B30" s="62" t="s">
        <v>92</v>
      </c>
      <c r="C30" s="65" t="s">
        <v>33</v>
      </c>
      <c r="D30" s="66" t="s">
        <v>77</v>
      </c>
      <c r="E30" s="71" t="s">
        <v>38</v>
      </c>
      <c r="F30" s="71"/>
      <c r="G30" s="71"/>
      <c r="H30" s="66" t="s">
        <v>77</v>
      </c>
      <c r="I30" s="72">
        <f t="shared" si="43"/>
        <v>425000</v>
      </c>
      <c r="J30" s="72">
        <f t="shared" si="76"/>
        <v>434130.79655999999</v>
      </c>
      <c r="K30" s="72">
        <v>435000</v>
      </c>
      <c r="L30" s="74">
        <v>0</v>
      </c>
      <c r="M30" s="75">
        <f t="shared" si="44"/>
        <v>61000</v>
      </c>
      <c r="N30" s="75">
        <f t="shared" si="77"/>
        <v>61862.323291400004</v>
      </c>
      <c r="O30" s="72">
        <f t="shared" si="96"/>
        <v>62000</v>
      </c>
      <c r="P30" s="89">
        <v>0</v>
      </c>
      <c r="Q30" s="72">
        <f t="shared" si="95"/>
        <v>497000</v>
      </c>
      <c r="R30" s="74">
        <f t="shared" si="78"/>
        <v>0</v>
      </c>
      <c r="S30" s="67">
        <f>ROUND(Q30*'[1]General info 2018'!$C$2/1000,2)</f>
        <v>257.22000000000003</v>
      </c>
      <c r="T30" s="68">
        <f>ROUND(S30*ab/100,2)</f>
        <v>54.02</v>
      </c>
      <c r="U30" s="69">
        <f>S30+T30</f>
        <v>311.24</v>
      </c>
      <c r="V30" s="70">
        <v>438037</v>
      </c>
      <c r="W30" s="70">
        <v>642105151</v>
      </c>
      <c r="X30" s="67">
        <f>IF($A30&lt;&gt;"Uitg.",I30,0)</f>
        <v>425000</v>
      </c>
      <c r="Y30" s="68"/>
      <c r="Z30" s="68"/>
      <c r="AA30" s="67">
        <f>IF($A30="Uitg.",I30,0)</f>
        <v>0</v>
      </c>
      <c r="AB30" s="68">
        <f t="shared" ref="AB30" si="98">IF($A30="Uitg.",M30,0)</f>
        <v>0</v>
      </c>
      <c r="AC30" s="68">
        <f>SUM(AA30:AB30)</f>
        <v>0</v>
      </c>
      <c r="AD30" s="76">
        <v>418000</v>
      </c>
      <c r="AE30" s="77">
        <v>61000</v>
      </c>
      <c r="AF30" s="78">
        <f>SUM(AD30:AE30)</f>
        <v>479000</v>
      </c>
      <c r="AG30" s="79">
        <v>418000</v>
      </c>
      <c r="AH30" s="80">
        <v>61000</v>
      </c>
      <c r="AI30" s="78">
        <f>SUM(AG30:AH30)</f>
        <v>479000</v>
      </c>
      <c r="AJ30" s="79">
        <f t="shared" ref="AJ30:AK30" si="99">AD30-AG30</f>
        <v>0</v>
      </c>
      <c r="AK30" s="78">
        <f t="shared" si="99"/>
        <v>0</v>
      </c>
      <c r="AL30" s="64">
        <f>SUM(AJ30:AK30)</f>
        <v>0</v>
      </c>
      <c r="AM30" s="79" t="e">
        <f>ROUND(AL30*Premie2004/2000,2)</f>
        <v>#NAME?</v>
      </c>
      <c r="AN30" s="63" t="e">
        <f>ROUND(AM30*ab/100,2)</f>
        <v>#NAME?</v>
      </c>
      <c r="AO30" s="64" t="e">
        <f>AM30+AN30</f>
        <v>#NAME?</v>
      </c>
      <c r="AP30" s="79">
        <f>I30-AD30</f>
        <v>7000</v>
      </c>
      <c r="AQ30" s="78">
        <f t="shared" ref="AQ30" si="100">M30-AE30</f>
        <v>0</v>
      </c>
      <c r="AR30" s="64">
        <f>SUM(AP30:AQ30)</f>
        <v>7000</v>
      </c>
    </row>
    <row r="31" spans="1:45" ht="20.399999999999999">
      <c r="A31" s="65" t="s">
        <v>93</v>
      </c>
      <c r="B31" s="62" t="s">
        <v>94</v>
      </c>
      <c r="C31" s="65" t="s">
        <v>33</v>
      </c>
      <c r="D31" s="66" t="s">
        <v>95</v>
      </c>
      <c r="E31" s="71" t="s">
        <v>46</v>
      </c>
      <c r="F31" s="71"/>
      <c r="G31" s="71"/>
      <c r="H31" s="66" t="s">
        <v>96</v>
      </c>
      <c r="I31" s="72">
        <f t="shared" si="43"/>
        <v>441000</v>
      </c>
      <c r="J31" s="72">
        <f t="shared" si="76"/>
        <v>450474.54419519997</v>
      </c>
      <c r="K31" s="72">
        <v>451000</v>
      </c>
      <c r="L31" s="74">
        <v>915000</v>
      </c>
      <c r="M31" s="75">
        <f t="shared" si="44"/>
        <v>0</v>
      </c>
      <c r="N31" s="75">
        <f t="shared" si="77"/>
        <v>0</v>
      </c>
      <c r="O31" s="72">
        <f t="shared" si="96"/>
        <v>0</v>
      </c>
      <c r="P31" s="89">
        <v>0</v>
      </c>
      <c r="Q31" s="72">
        <f t="shared" si="95"/>
        <v>451000</v>
      </c>
      <c r="R31" s="74">
        <f t="shared" si="78"/>
        <v>915000</v>
      </c>
      <c r="S31" s="67">
        <f>ROUND(Q31*'[1]General info 2018'!$C$2/1000,2)</f>
        <v>233.41</v>
      </c>
      <c r="T31" s="68">
        <f t="shared" ref="T31:T33" si="101">ROUND(S31*ab/100,2)</f>
        <v>49.02</v>
      </c>
      <c r="U31" s="69">
        <f t="shared" ref="U31:U33" si="102">S31+T31</f>
        <v>282.43</v>
      </c>
      <c r="V31" s="70">
        <v>438037</v>
      </c>
      <c r="W31" s="70">
        <v>661112101</v>
      </c>
      <c r="X31" s="67">
        <f t="shared" ref="X31:X33" si="103">IF($A31&lt;&gt;"Uitg.",I31,0)</f>
        <v>441000</v>
      </c>
      <c r="Y31" s="68"/>
      <c r="Z31" s="68"/>
      <c r="AA31" s="67">
        <f t="shared" ref="AA31:AA33" si="104">IF($A31="Uitg.",I31,0)</f>
        <v>0</v>
      </c>
      <c r="AB31" s="68">
        <f t="shared" ref="AB31:AB33" si="105">IF($A31="Uitg.",M31,0)</f>
        <v>0</v>
      </c>
      <c r="AC31" s="68">
        <f t="shared" ref="AC31:AC33" si="106">SUM(AA31:AB31)</f>
        <v>0</v>
      </c>
      <c r="AD31" s="76">
        <v>433000</v>
      </c>
      <c r="AE31" s="77">
        <v>0</v>
      </c>
      <c r="AF31" s="78">
        <v>430000</v>
      </c>
      <c r="AG31" s="79">
        <v>433000</v>
      </c>
      <c r="AH31" s="80">
        <v>0</v>
      </c>
      <c r="AI31" s="78">
        <f t="shared" ref="AI31:AI33" si="107">SUM(AG31:AH31)</f>
        <v>433000</v>
      </c>
      <c r="AJ31" s="79">
        <f t="shared" ref="AJ31:AK33" si="108">AD31-AG31</f>
        <v>0</v>
      </c>
      <c r="AK31" s="78">
        <f t="shared" si="108"/>
        <v>0</v>
      </c>
      <c r="AL31" s="64">
        <f t="shared" ref="AL31:AL33" si="109">SUM(AJ31:AK31)</f>
        <v>0</v>
      </c>
      <c r="AM31" s="79" t="e">
        <f t="shared" ref="AM31:AM33" si="110">ROUND(AL31*Premie2004/2000,2)</f>
        <v>#NAME?</v>
      </c>
      <c r="AN31" s="63" t="e">
        <f t="shared" ref="AN31:AN33" si="111">ROUND(AM31*ab/100,2)</f>
        <v>#NAME?</v>
      </c>
      <c r="AO31" s="64" t="e">
        <f t="shared" ref="AO31:AO33" si="112">AM31+AN31</f>
        <v>#NAME?</v>
      </c>
      <c r="AP31" s="79">
        <f t="shared" ref="AP31:AP33" si="113">I31-AD31</f>
        <v>8000</v>
      </c>
      <c r="AQ31" s="78">
        <f t="shared" ref="AQ31:AQ33" si="114">M31-AE31</f>
        <v>0</v>
      </c>
      <c r="AR31" s="64">
        <f t="shared" ref="AR31:AR33" si="115">SUM(AP31:AQ31)</f>
        <v>8000</v>
      </c>
    </row>
    <row r="32" spans="1:45" ht="12.6">
      <c r="A32" s="65" t="s">
        <v>97</v>
      </c>
      <c r="B32" s="62" t="s">
        <v>36</v>
      </c>
      <c r="C32" s="65" t="s">
        <v>98</v>
      </c>
      <c r="D32" s="66" t="s">
        <v>95</v>
      </c>
      <c r="E32" s="71" t="s">
        <v>46</v>
      </c>
      <c r="F32" s="71"/>
      <c r="G32" s="71"/>
      <c r="H32" s="66"/>
      <c r="I32" s="72">
        <f t="shared" si="43"/>
        <v>347000</v>
      </c>
      <c r="J32" s="72">
        <f t="shared" si="76"/>
        <v>354455.02683839999</v>
      </c>
      <c r="K32" s="72">
        <v>355000</v>
      </c>
      <c r="L32" s="74">
        <v>475000</v>
      </c>
      <c r="M32" s="75">
        <f t="shared" si="44"/>
        <v>0</v>
      </c>
      <c r="N32" s="75">
        <f t="shared" si="77"/>
        <v>0</v>
      </c>
      <c r="O32" s="72">
        <f t="shared" si="96"/>
        <v>0</v>
      </c>
      <c r="P32" s="89">
        <v>0</v>
      </c>
      <c r="Q32" s="72">
        <f t="shared" si="95"/>
        <v>355000</v>
      </c>
      <c r="R32" s="74">
        <f t="shared" si="78"/>
        <v>475000</v>
      </c>
      <c r="S32" s="67">
        <f>ROUND(Q32*'[1]General info 2018'!$C$2/1000,2)</f>
        <v>183.73</v>
      </c>
      <c r="T32" s="68">
        <f t="shared" si="101"/>
        <v>38.58</v>
      </c>
      <c r="U32" s="69">
        <f t="shared" si="102"/>
        <v>222.31</v>
      </c>
      <c r="V32" s="70">
        <v>438037</v>
      </c>
      <c r="W32" s="70">
        <v>661112101</v>
      </c>
      <c r="X32" s="67">
        <f t="shared" si="103"/>
        <v>347000</v>
      </c>
      <c r="Y32" s="68"/>
      <c r="Z32" s="68"/>
      <c r="AA32" s="67">
        <f t="shared" si="104"/>
        <v>0</v>
      </c>
      <c r="AB32" s="68">
        <f t="shared" si="105"/>
        <v>0</v>
      </c>
      <c r="AC32" s="68">
        <f t="shared" si="106"/>
        <v>0</v>
      </c>
      <c r="AD32" s="76">
        <v>341000</v>
      </c>
      <c r="AE32" s="77">
        <v>0</v>
      </c>
      <c r="AF32" s="78">
        <v>339000</v>
      </c>
      <c r="AG32" s="79">
        <v>341000</v>
      </c>
      <c r="AH32" s="80">
        <v>0</v>
      </c>
      <c r="AI32" s="78">
        <f t="shared" si="107"/>
        <v>341000</v>
      </c>
      <c r="AJ32" s="79">
        <f t="shared" si="108"/>
        <v>0</v>
      </c>
      <c r="AK32" s="78">
        <f t="shared" si="108"/>
        <v>0</v>
      </c>
      <c r="AL32" s="64">
        <f t="shared" si="109"/>
        <v>0</v>
      </c>
      <c r="AM32" s="79" t="e">
        <f t="shared" si="110"/>
        <v>#NAME?</v>
      </c>
      <c r="AN32" s="63" t="e">
        <f t="shared" si="111"/>
        <v>#NAME?</v>
      </c>
      <c r="AO32" s="64" t="e">
        <f t="shared" si="112"/>
        <v>#NAME?</v>
      </c>
      <c r="AP32" s="79">
        <f t="shared" si="113"/>
        <v>6000</v>
      </c>
      <c r="AQ32" s="78">
        <f t="shared" si="114"/>
        <v>0</v>
      </c>
      <c r="AR32" s="64">
        <f t="shared" si="115"/>
        <v>6000</v>
      </c>
    </row>
    <row r="33" spans="1:44" ht="12.6">
      <c r="A33" s="90" t="s">
        <v>99</v>
      </c>
      <c r="B33" s="91"/>
      <c r="C33" s="90" t="s">
        <v>33</v>
      </c>
      <c r="D33" s="92" t="s">
        <v>100</v>
      </c>
      <c r="E33" s="71" t="s">
        <v>46</v>
      </c>
      <c r="F33" s="66"/>
      <c r="G33" s="66"/>
      <c r="H33" s="66"/>
      <c r="I33" s="72">
        <f t="shared" si="43"/>
        <v>129000</v>
      </c>
      <c r="J33" s="72">
        <f t="shared" si="76"/>
        <v>131771.46530879999</v>
      </c>
      <c r="K33" s="72">
        <f t="shared" ref="K33" si="116">ROUND(J33,-3)</f>
        <v>132000</v>
      </c>
      <c r="L33" s="74">
        <v>140000</v>
      </c>
      <c r="M33" s="75">
        <f t="shared" si="44"/>
        <v>0</v>
      </c>
      <c r="N33" s="75">
        <f t="shared" si="77"/>
        <v>0</v>
      </c>
      <c r="O33" s="72">
        <f t="shared" si="96"/>
        <v>0</v>
      </c>
      <c r="P33" s="89">
        <v>0</v>
      </c>
      <c r="Q33" s="72">
        <f t="shared" si="95"/>
        <v>132000</v>
      </c>
      <c r="R33" s="74">
        <f t="shared" si="78"/>
        <v>140000</v>
      </c>
      <c r="S33" s="67">
        <f>ROUND(Q33*'[1]General info 2018'!$C$2/1000,2)</f>
        <v>68.319999999999993</v>
      </c>
      <c r="T33" s="68">
        <f t="shared" si="101"/>
        <v>14.35</v>
      </c>
      <c r="U33" s="69">
        <f t="shared" si="102"/>
        <v>82.669999999999987</v>
      </c>
      <c r="V33" s="70">
        <v>438037</v>
      </c>
      <c r="W33" s="70">
        <v>656001916</v>
      </c>
      <c r="X33" s="67">
        <f t="shared" si="103"/>
        <v>129000</v>
      </c>
      <c r="Y33" s="68"/>
      <c r="Z33" s="68"/>
      <c r="AA33" s="67">
        <f t="shared" si="104"/>
        <v>0</v>
      </c>
      <c r="AB33" s="68">
        <f t="shared" si="105"/>
        <v>0</v>
      </c>
      <c r="AC33" s="68">
        <f t="shared" si="106"/>
        <v>0</v>
      </c>
      <c r="AD33" s="76">
        <v>127000</v>
      </c>
      <c r="AE33" s="77">
        <v>0</v>
      </c>
      <c r="AF33" s="78">
        <v>126000</v>
      </c>
      <c r="AG33" s="79">
        <v>127000</v>
      </c>
      <c r="AH33" s="80">
        <v>0</v>
      </c>
      <c r="AI33" s="78">
        <f t="shared" si="107"/>
        <v>127000</v>
      </c>
      <c r="AJ33" s="79">
        <f t="shared" si="108"/>
        <v>0</v>
      </c>
      <c r="AK33" s="78">
        <f t="shared" si="108"/>
        <v>0</v>
      </c>
      <c r="AL33" s="64">
        <f t="shared" si="109"/>
        <v>0</v>
      </c>
      <c r="AM33" s="79" t="e">
        <f t="shared" si="110"/>
        <v>#NAME?</v>
      </c>
      <c r="AN33" s="63" t="e">
        <f t="shared" si="111"/>
        <v>#NAME?</v>
      </c>
      <c r="AO33" s="64" t="e">
        <f t="shared" si="112"/>
        <v>#NAME?</v>
      </c>
      <c r="AP33" s="79">
        <f t="shared" si="113"/>
        <v>2000</v>
      </c>
      <c r="AQ33" s="78">
        <f t="shared" si="114"/>
        <v>0</v>
      </c>
      <c r="AR33" s="64">
        <f t="shared" si="115"/>
        <v>2000</v>
      </c>
    </row>
    <row r="34" spans="1:44" ht="12.6">
      <c r="A34" s="65" t="s">
        <v>102</v>
      </c>
      <c r="B34" s="62" t="s">
        <v>103</v>
      </c>
      <c r="C34" s="65" t="s">
        <v>98</v>
      </c>
      <c r="D34" s="66" t="s">
        <v>101</v>
      </c>
      <c r="E34" s="71" t="s">
        <v>46</v>
      </c>
      <c r="F34" s="71"/>
      <c r="G34" s="71"/>
      <c r="H34" s="66" t="s">
        <v>104</v>
      </c>
      <c r="I34" s="72">
        <f t="shared" si="43"/>
        <v>290000</v>
      </c>
      <c r="J34" s="72">
        <f t="shared" ref="J34:J39" si="117">I34*1.0214842272</f>
        <v>296230.425888</v>
      </c>
      <c r="K34" s="72">
        <v>297000</v>
      </c>
      <c r="L34" s="74">
        <v>360000</v>
      </c>
      <c r="M34" s="75">
        <f t="shared" si="44"/>
        <v>0</v>
      </c>
      <c r="N34" s="75">
        <f t="shared" ref="N34:N39" si="118">M34*1.0141364474</f>
        <v>0</v>
      </c>
      <c r="O34" s="72">
        <f t="shared" ref="O34:O39" si="119">ROUND(N34,-3)</f>
        <v>0</v>
      </c>
      <c r="P34" s="89">
        <v>0</v>
      </c>
      <c r="Q34" s="72">
        <f t="shared" ref="Q34:Q39" si="120">SUM(K34+O34)</f>
        <v>297000</v>
      </c>
      <c r="R34" s="74">
        <f t="shared" ref="R34:R39" si="121">L34+P34</f>
        <v>360000</v>
      </c>
      <c r="S34" s="67">
        <f>ROUND(Q34*'[1]General info 2018'!$C$2/1000,2)</f>
        <v>153.71</v>
      </c>
      <c r="T34" s="68">
        <f>ROUND(S34*ab/100,2)</f>
        <v>32.28</v>
      </c>
      <c r="U34" s="69">
        <f>S34+T34</f>
        <v>185.99</v>
      </c>
      <c r="V34" s="70">
        <v>438037</v>
      </c>
      <c r="W34" s="70">
        <v>667020601</v>
      </c>
      <c r="X34" s="67">
        <f>IF($A34&lt;&gt;"Uitg.",I34,0)</f>
        <v>290000</v>
      </c>
      <c r="Y34" s="68"/>
      <c r="Z34" s="68"/>
      <c r="AA34" s="67">
        <f>IF($A34="Uitg.",I34,0)</f>
        <v>0</v>
      </c>
      <c r="AB34" s="68">
        <f t="shared" ref="AB34" si="122">IF($A34="Uitg.",M34,0)</f>
        <v>0</v>
      </c>
      <c r="AC34" s="68">
        <f>SUM(AA34:AB34)</f>
        <v>0</v>
      </c>
      <c r="AD34" s="76">
        <v>285000</v>
      </c>
      <c r="AE34" s="77">
        <v>0</v>
      </c>
      <c r="AF34" s="78">
        <f>SUM(AD34:AE34)</f>
        <v>285000</v>
      </c>
      <c r="AG34" s="79">
        <v>285000</v>
      </c>
      <c r="AH34" s="80">
        <v>0</v>
      </c>
      <c r="AI34" s="78">
        <f>SUM(AG34:AH34)</f>
        <v>285000</v>
      </c>
      <c r="AJ34" s="79">
        <f t="shared" ref="AJ34:AK34" si="123">AD34-AG34</f>
        <v>0</v>
      </c>
      <c r="AK34" s="78">
        <f t="shared" si="123"/>
        <v>0</v>
      </c>
      <c r="AL34" s="64">
        <f>SUM(AJ34:AK34)</f>
        <v>0</v>
      </c>
      <c r="AM34" s="79" t="e">
        <f>ROUND(AL34*Premie2004/2000,2)</f>
        <v>#NAME?</v>
      </c>
      <c r="AN34" s="63" t="e">
        <f>ROUND(AM34*ab/100,2)</f>
        <v>#NAME?</v>
      </c>
      <c r="AO34" s="64" t="e">
        <f>AM34+AN34</f>
        <v>#NAME?</v>
      </c>
      <c r="AP34" s="79">
        <f>I34-AD34</f>
        <v>5000</v>
      </c>
      <c r="AQ34" s="78">
        <f t="shared" ref="AQ34" si="124">M34-AE34</f>
        <v>0</v>
      </c>
      <c r="AR34" s="64">
        <f>SUM(AP34:AQ34)</f>
        <v>5000</v>
      </c>
    </row>
    <row r="35" spans="1:44" ht="12.6">
      <c r="A35" s="65" t="s">
        <v>105</v>
      </c>
      <c r="B35" s="62" t="s">
        <v>106</v>
      </c>
      <c r="C35" s="65" t="s">
        <v>107</v>
      </c>
      <c r="D35" s="66" t="s">
        <v>108</v>
      </c>
      <c r="E35" s="71" t="s">
        <v>46</v>
      </c>
      <c r="F35" s="71"/>
      <c r="G35" s="71"/>
      <c r="H35" s="66" t="s">
        <v>109</v>
      </c>
      <c r="I35" s="72">
        <f t="shared" si="43"/>
        <v>2074000</v>
      </c>
      <c r="J35" s="72">
        <f t="shared" si="117"/>
        <v>2118558.2872127998</v>
      </c>
      <c r="K35" s="72">
        <f t="shared" ref="K35:K37" si="125">ROUND(J35,-3)</f>
        <v>2119000</v>
      </c>
      <c r="L35" s="74">
        <v>2500000</v>
      </c>
      <c r="M35" s="75">
        <f t="shared" si="44"/>
        <v>0</v>
      </c>
      <c r="N35" s="75">
        <f t="shared" si="118"/>
        <v>0</v>
      </c>
      <c r="O35" s="72">
        <v>200000</v>
      </c>
      <c r="P35" s="89">
        <v>230000</v>
      </c>
      <c r="Q35" s="72">
        <f t="shared" si="120"/>
        <v>2319000</v>
      </c>
      <c r="R35" s="74">
        <f t="shared" si="121"/>
        <v>2730000</v>
      </c>
      <c r="S35" s="67">
        <f>ROUND(Q35*'[1]General info 2018'!$C$2/1000,2)</f>
        <v>1200.18</v>
      </c>
      <c r="T35" s="68">
        <f>ROUND(S35*ab/100,2)</f>
        <v>252.04</v>
      </c>
      <c r="U35" s="69">
        <f>S35+T35</f>
        <v>1452.22</v>
      </c>
      <c r="V35" s="70">
        <v>438037</v>
      </c>
      <c r="W35" s="70">
        <v>667020101</v>
      </c>
      <c r="X35" s="67">
        <f>IF($A35&lt;&gt;"Uitg.",I35,0)</f>
        <v>2074000</v>
      </c>
      <c r="Y35" s="68"/>
      <c r="Z35" s="68"/>
      <c r="AA35" s="67">
        <f>IF($A35="Uitg.",I35,0)</f>
        <v>0</v>
      </c>
      <c r="AB35" s="68">
        <f t="shared" ref="AB35" si="126">IF($A35="Uitg.",M35,0)</f>
        <v>0</v>
      </c>
      <c r="AC35" s="68">
        <f>SUM(AA35:AB35)</f>
        <v>0</v>
      </c>
      <c r="AD35" s="76">
        <v>2038000</v>
      </c>
      <c r="AE35" s="77">
        <v>0</v>
      </c>
      <c r="AF35" s="78">
        <f>SUM(AD35:AE35)</f>
        <v>2038000</v>
      </c>
      <c r="AG35" s="79">
        <v>2038000</v>
      </c>
      <c r="AH35" s="80">
        <v>0</v>
      </c>
      <c r="AI35" s="78">
        <f>SUM(AG35:AH35)</f>
        <v>2038000</v>
      </c>
      <c r="AJ35" s="79">
        <f t="shared" ref="AJ35:AK35" si="127">AD35-AG35</f>
        <v>0</v>
      </c>
      <c r="AK35" s="78">
        <f t="shared" si="127"/>
        <v>0</v>
      </c>
      <c r="AL35" s="64">
        <f>SUM(AJ35:AK35)</f>
        <v>0</v>
      </c>
      <c r="AM35" s="79" t="e">
        <f>ROUND(AL35*Premie2004/2000,2)</f>
        <v>#NAME?</v>
      </c>
      <c r="AN35" s="63" t="e">
        <f>ROUND(AM35*ab/100,2)</f>
        <v>#NAME?</v>
      </c>
      <c r="AO35" s="64" t="e">
        <f>AM35+AN35</f>
        <v>#NAME?</v>
      </c>
      <c r="AP35" s="79">
        <f>I35-AD35</f>
        <v>36000</v>
      </c>
      <c r="AQ35" s="78">
        <f t="shared" ref="AQ35" si="128">M35-AE35</f>
        <v>0</v>
      </c>
      <c r="AR35" s="64">
        <f>SUM(AP35:AQ35)</f>
        <v>36000</v>
      </c>
    </row>
    <row r="36" spans="1:44" ht="20.399999999999999">
      <c r="A36" s="65" t="s">
        <v>110</v>
      </c>
      <c r="B36" s="62" t="s">
        <v>36</v>
      </c>
      <c r="C36" s="65" t="s">
        <v>107</v>
      </c>
      <c r="D36" s="66" t="s">
        <v>111</v>
      </c>
      <c r="E36" s="71" t="s">
        <v>46</v>
      </c>
      <c r="F36" s="71"/>
      <c r="G36" s="71"/>
      <c r="H36" s="66" t="s">
        <v>112</v>
      </c>
      <c r="I36" s="72">
        <f t="shared" si="43"/>
        <v>1893000</v>
      </c>
      <c r="J36" s="72">
        <f t="shared" si="117"/>
        <v>1933669.6420896</v>
      </c>
      <c r="K36" s="72">
        <f t="shared" si="125"/>
        <v>1934000</v>
      </c>
      <c r="L36" s="74">
        <v>2300000</v>
      </c>
      <c r="M36" s="75">
        <f t="shared" si="44"/>
        <v>0</v>
      </c>
      <c r="N36" s="75">
        <f t="shared" si="118"/>
        <v>0</v>
      </c>
      <c r="O36" s="72">
        <f t="shared" si="119"/>
        <v>0</v>
      </c>
      <c r="P36" s="89">
        <v>0</v>
      </c>
      <c r="Q36" s="72">
        <f t="shared" si="120"/>
        <v>1934000</v>
      </c>
      <c r="R36" s="74">
        <f t="shared" si="121"/>
        <v>2300000</v>
      </c>
      <c r="S36" s="67">
        <f>ROUND(Q36*'[1]General info 2018'!$C$2/1000,2)</f>
        <v>1000.92</v>
      </c>
      <c r="T36" s="68">
        <f>ROUND(S36*ab/100,2)</f>
        <v>210.19</v>
      </c>
      <c r="U36" s="69">
        <f>S36+T36</f>
        <v>1211.1099999999999</v>
      </c>
      <c r="V36" s="70">
        <v>438037</v>
      </c>
      <c r="W36" s="70">
        <v>651002101</v>
      </c>
      <c r="X36" s="67">
        <f>IF($A36&lt;&gt;"Uitg.",I36,0)</f>
        <v>1893000</v>
      </c>
      <c r="Y36" s="68"/>
      <c r="Z36" s="68"/>
      <c r="AA36" s="67">
        <f>IF($A36="Uitg.",I36,0)</f>
        <v>0</v>
      </c>
      <c r="AB36" s="68">
        <f t="shared" ref="AB36" si="129">IF($A36="Uitg.",M36,0)</f>
        <v>0</v>
      </c>
      <c r="AC36" s="68">
        <f>SUM(AA36:AB36)</f>
        <v>0</v>
      </c>
      <c r="AD36" s="76">
        <v>1860000</v>
      </c>
      <c r="AE36" s="77">
        <v>0</v>
      </c>
      <c r="AF36" s="78">
        <f>SUM(AD36:AE36)</f>
        <v>1860000</v>
      </c>
      <c r="AG36" s="79">
        <v>1860000</v>
      </c>
      <c r="AH36" s="80">
        <v>0</v>
      </c>
      <c r="AI36" s="78">
        <f>SUM(AG36:AH36)</f>
        <v>1860000</v>
      </c>
      <c r="AJ36" s="79">
        <f t="shared" ref="AJ36:AK36" si="130">AD36-AG36</f>
        <v>0</v>
      </c>
      <c r="AK36" s="78">
        <f t="shared" si="130"/>
        <v>0</v>
      </c>
      <c r="AL36" s="64">
        <f>SUM(AJ36:AK36)</f>
        <v>0</v>
      </c>
      <c r="AM36" s="79" t="e">
        <f>ROUND(AL36*Premie2004/2000,2)</f>
        <v>#NAME?</v>
      </c>
      <c r="AN36" s="63" t="e">
        <f>ROUND(AM36*ab/100,2)</f>
        <v>#NAME?</v>
      </c>
      <c r="AO36" s="64" t="e">
        <f>AM36+AN36</f>
        <v>#NAME?</v>
      </c>
      <c r="AP36" s="79">
        <f>I36-AD36</f>
        <v>33000</v>
      </c>
      <c r="AQ36" s="78">
        <f t="shared" ref="AQ36" si="131">M36-AE36</f>
        <v>0</v>
      </c>
      <c r="AR36" s="64">
        <f>SUM(AP36:AQ36)</f>
        <v>33000</v>
      </c>
    </row>
    <row r="37" spans="1:44" ht="12.6">
      <c r="A37" s="90" t="s">
        <v>113</v>
      </c>
      <c r="B37" s="91" t="s">
        <v>114</v>
      </c>
      <c r="C37" s="90" t="s">
        <v>33</v>
      </c>
      <c r="D37" s="92" t="s">
        <v>115</v>
      </c>
      <c r="E37" s="71" t="s">
        <v>38</v>
      </c>
      <c r="F37" s="92"/>
      <c r="G37" s="92"/>
      <c r="H37" s="92" t="s">
        <v>116</v>
      </c>
      <c r="I37" s="94">
        <f t="shared" si="43"/>
        <v>2074000</v>
      </c>
      <c r="J37" s="94">
        <f t="shared" si="117"/>
        <v>2118558.2872127998</v>
      </c>
      <c r="K37" s="94">
        <f t="shared" si="125"/>
        <v>2119000</v>
      </c>
      <c r="L37" s="74">
        <v>3080000</v>
      </c>
      <c r="M37" s="95">
        <f t="shared" si="44"/>
        <v>0</v>
      </c>
      <c r="N37" s="95">
        <f t="shared" si="118"/>
        <v>0</v>
      </c>
      <c r="O37" s="94">
        <f t="shared" si="119"/>
        <v>0</v>
      </c>
      <c r="P37" s="89">
        <v>0</v>
      </c>
      <c r="Q37" s="94">
        <f t="shared" si="120"/>
        <v>2119000</v>
      </c>
      <c r="R37" s="74">
        <f t="shared" si="121"/>
        <v>3080000</v>
      </c>
      <c r="S37" s="98">
        <f>ROUND(Q37*'[1]General info 2018'!$C$2/1000,2)</f>
        <v>1096.67</v>
      </c>
      <c r="T37" s="96">
        <f>ROUND(S37*ab/100,2)</f>
        <v>230.3</v>
      </c>
      <c r="U37" s="97">
        <f>S37+T37</f>
        <v>1326.97</v>
      </c>
      <c r="V37" s="70">
        <v>438037</v>
      </c>
      <c r="W37" s="102">
        <v>672101210</v>
      </c>
      <c r="X37" s="98">
        <f>IF($A37&lt;&gt;"Uitg.",I37,0)</f>
        <v>2074000</v>
      </c>
      <c r="Y37" s="96"/>
      <c r="Z37" s="96"/>
      <c r="AA37" s="98">
        <f>IF($A37="Uitg.",I37,0)</f>
        <v>0</v>
      </c>
      <c r="AB37" s="96">
        <f t="shared" ref="AB37" si="132">IF($A37="Uitg.",M37,0)</f>
        <v>0</v>
      </c>
      <c r="AC37" s="96">
        <f>SUM(AA37:AB37)</f>
        <v>0</v>
      </c>
      <c r="AD37" s="76">
        <v>2038000</v>
      </c>
      <c r="AE37" s="100">
        <v>0</v>
      </c>
      <c r="AF37" s="101">
        <f>SUM(AD37:AE37)</f>
        <v>2038000</v>
      </c>
      <c r="AG37" s="79">
        <v>2038000</v>
      </c>
      <c r="AH37" s="80">
        <v>0</v>
      </c>
      <c r="AI37" s="78">
        <f>SUM(AG37:AH37)</f>
        <v>2038000</v>
      </c>
      <c r="AJ37" s="79">
        <f t="shared" ref="AJ37:AK37" si="133">AD37-AG37</f>
        <v>0</v>
      </c>
      <c r="AK37" s="78">
        <f t="shared" si="133"/>
        <v>0</v>
      </c>
      <c r="AL37" s="64">
        <f>SUM(AJ37:AK37)</f>
        <v>0</v>
      </c>
      <c r="AM37" s="79" t="e">
        <f>ROUND(AL37*Premie2004/2000,2)</f>
        <v>#NAME?</v>
      </c>
      <c r="AN37" s="63" t="e">
        <f>ROUND(AM37*ab/100,2)</f>
        <v>#NAME?</v>
      </c>
      <c r="AO37" s="64" t="e">
        <f>AM37+AN37</f>
        <v>#NAME?</v>
      </c>
      <c r="AP37" s="79">
        <f>I37-AD37</f>
        <v>36000</v>
      </c>
      <c r="AQ37" s="78">
        <f t="shared" ref="AQ37" si="134">M37-AE37</f>
        <v>0</v>
      </c>
      <c r="AR37" s="64">
        <f>SUM(AP37:AQ37)</f>
        <v>36000</v>
      </c>
    </row>
    <row r="38" spans="1:44" ht="12.6">
      <c r="A38" s="65" t="s">
        <v>117</v>
      </c>
      <c r="B38" s="62" t="s">
        <v>72</v>
      </c>
      <c r="C38" s="65" t="s">
        <v>33</v>
      </c>
      <c r="D38" s="66" t="s">
        <v>118</v>
      </c>
      <c r="E38" s="71" t="s">
        <v>46</v>
      </c>
      <c r="F38" s="71"/>
      <c r="G38" s="71"/>
      <c r="H38" s="66" t="s">
        <v>119</v>
      </c>
      <c r="I38" s="72">
        <f t="shared" si="43"/>
        <v>1089000</v>
      </c>
      <c r="J38" s="72">
        <f t="shared" si="117"/>
        <v>1112396.3234208</v>
      </c>
      <c r="K38" s="72">
        <v>1113000</v>
      </c>
      <c r="L38" s="74">
        <v>1450000</v>
      </c>
      <c r="M38" s="75">
        <f t="shared" si="44"/>
        <v>0</v>
      </c>
      <c r="N38" s="75">
        <f t="shared" si="118"/>
        <v>0</v>
      </c>
      <c r="O38" s="72">
        <f t="shared" si="119"/>
        <v>0</v>
      </c>
      <c r="P38" s="89">
        <v>0</v>
      </c>
      <c r="Q38" s="72">
        <f t="shared" si="120"/>
        <v>1113000</v>
      </c>
      <c r="R38" s="74">
        <f t="shared" si="121"/>
        <v>1450000</v>
      </c>
      <c r="S38" s="67">
        <f>ROUND(Q38*'[1]General info 2018'!$C$2/1000,2)</f>
        <v>576.02</v>
      </c>
      <c r="T38" s="68">
        <f>ROUND(S38*ab/100,2)</f>
        <v>120.96</v>
      </c>
      <c r="U38" s="69">
        <f>S38+T38</f>
        <v>696.98</v>
      </c>
      <c r="V38" s="70">
        <v>438037</v>
      </c>
      <c r="W38" s="70">
        <v>667020301</v>
      </c>
      <c r="X38" s="67">
        <f>IF($A38&lt;&gt;"Uitg.",I38,0)</f>
        <v>1089000</v>
      </c>
      <c r="Y38" s="68"/>
      <c r="Z38" s="68"/>
      <c r="AA38" s="67">
        <f>IF($A38="Uitg.",I38,0)</f>
        <v>0</v>
      </c>
      <c r="AB38" s="68">
        <f t="shared" ref="AB38" si="135">IF($A38="Uitg.",M38,0)</f>
        <v>0</v>
      </c>
      <c r="AC38" s="68">
        <f>SUM(AA38:AB38)</f>
        <v>0</v>
      </c>
      <c r="AD38" s="76">
        <v>1070000</v>
      </c>
      <c r="AE38" s="77">
        <v>0</v>
      </c>
      <c r="AF38" s="78">
        <f>SUM(AD38:AE38)</f>
        <v>1070000</v>
      </c>
      <c r="AG38" s="79">
        <v>1070000</v>
      </c>
      <c r="AH38" s="80">
        <v>0</v>
      </c>
      <c r="AI38" s="78">
        <f>SUM(AG38:AH38)</f>
        <v>1070000</v>
      </c>
      <c r="AJ38" s="79">
        <f t="shared" ref="AJ38:AK38" si="136">AD38-AG38</f>
        <v>0</v>
      </c>
      <c r="AK38" s="78">
        <f t="shared" si="136"/>
        <v>0</v>
      </c>
      <c r="AL38" s="64">
        <f>SUM(AJ38:AK38)</f>
        <v>0</v>
      </c>
      <c r="AM38" s="79" t="e">
        <f>ROUND(AL38*Premie2004/2000,2)</f>
        <v>#NAME?</v>
      </c>
      <c r="AN38" s="63" t="e">
        <f>ROUND(AM38*ab/100,2)</f>
        <v>#NAME?</v>
      </c>
      <c r="AO38" s="64" t="e">
        <f>AM38+AN38</f>
        <v>#NAME?</v>
      </c>
      <c r="AP38" s="79">
        <f>I38-AD38</f>
        <v>19000</v>
      </c>
      <c r="AQ38" s="78">
        <f t="shared" ref="AQ38" si="137">M38-AE38</f>
        <v>0</v>
      </c>
      <c r="AR38" s="64">
        <f>SUM(AP38:AQ38)</f>
        <v>19000</v>
      </c>
    </row>
    <row r="39" spans="1:44" ht="12.6">
      <c r="A39" s="65" t="s">
        <v>120</v>
      </c>
      <c r="B39" s="62"/>
      <c r="C39" s="65" t="s">
        <v>121</v>
      </c>
      <c r="D39" s="66" t="s">
        <v>122</v>
      </c>
      <c r="E39" s="71" t="s">
        <v>46</v>
      </c>
      <c r="F39" s="71"/>
      <c r="G39" s="71"/>
      <c r="H39" s="66" t="s">
        <v>123</v>
      </c>
      <c r="I39" s="72">
        <f t="shared" si="43"/>
        <v>156000</v>
      </c>
      <c r="J39" s="72">
        <f t="shared" si="117"/>
        <v>159351.53944319999</v>
      </c>
      <c r="K39" s="72">
        <v>160000</v>
      </c>
      <c r="L39" s="74">
        <v>165000</v>
      </c>
      <c r="M39" s="75">
        <f t="shared" si="44"/>
        <v>0</v>
      </c>
      <c r="N39" s="75">
        <f t="shared" si="118"/>
        <v>0</v>
      </c>
      <c r="O39" s="72">
        <f t="shared" si="119"/>
        <v>0</v>
      </c>
      <c r="P39" s="89">
        <v>0</v>
      </c>
      <c r="Q39" s="72">
        <f t="shared" si="120"/>
        <v>160000</v>
      </c>
      <c r="R39" s="74">
        <f t="shared" si="121"/>
        <v>165000</v>
      </c>
      <c r="S39" s="67">
        <f>ROUND(Q39*'[1]General info 2018'!$C$2/1000,2)</f>
        <v>82.81</v>
      </c>
      <c r="T39" s="68">
        <f t="shared" ref="T39:T40" si="138">ROUND(S39*ab/100,2)</f>
        <v>17.39</v>
      </c>
      <c r="U39" s="69">
        <f t="shared" ref="U39:U40" si="139">S39+T39</f>
        <v>100.2</v>
      </c>
      <c r="V39" s="70">
        <v>438037</v>
      </c>
      <c r="W39" s="70">
        <v>672405201</v>
      </c>
      <c r="X39" s="67">
        <f t="shared" ref="X39:X40" si="140">IF($A39&lt;&gt;"Uitg.",I39,0)</f>
        <v>156000</v>
      </c>
      <c r="Y39" s="68"/>
      <c r="Z39" s="68"/>
      <c r="AA39" s="67">
        <f t="shared" ref="AA39:AA40" si="141">IF($A39="Uitg.",I39,0)</f>
        <v>0</v>
      </c>
      <c r="AB39" s="68">
        <f t="shared" ref="AB39:AB40" si="142">IF($A39="Uitg.",M39,0)</f>
        <v>0</v>
      </c>
      <c r="AC39" s="68">
        <f t="shared" ref="AC39:AC40" si="143">SUM(AA39:AB39)</f>
        <v>0</v>
      </c>
      <c r="AD39" s="76">
        <v>153000</v>
      </c>
      <c r="AE39" s="77">
        <v>0</v>
      </c>
      <c r="AF39" s="78">
        <f t="shared" ref="AF39:AF40" si="144">SUM(AD39:AE39)</f>
        <v>153000</v>
      </c>
      <c r="AG39" s="79">
        <v>153000</v>
      </c>
      <c r="AH39" s="80">
        <v>0</v>
      </c>
      <c r="AI39" s="78">
        <f t="shared" ref="AI39:AI40" si="145">SUM(AG39:AH39)</f>
        <v>153000</v>
      </c>
      <c r="AJ39" s="79">
        <f t="shared" ref="AJ39:AK40" si="146">AD39-AG39</f>
        <v>0</v>
      </c>
      <c r="AK39" s="78">
        <f t="shared" si="146"/>
        <v>0</v>
      </c>
      <c r="AL39" s="64">
        <f t="shared" ref="AL39:AL40" si="147">SUM(AJ39:AK39)</f>
        <v>0</v>
      </c>
      <c r="AM39" s="79" t="e">
        <f t="shared" ref="AM39:AM40" si="148">ROUND(AL39*Premie2004/2000,2)</f>
        <v>#NAME?</v>
      </c>
      <c r="AN39" s="63" t="e">
        <f t="shared" ref="AN39:AN40" si="149">ROUND(AM39*ab/100,2)</f>
        <v>#NAME?</v>
      </c>
      <c r="AO39" s="64" t="e">
        <f t="shared" ref="AO39:AO40" si="150">AM39+AN39</f>
        <v>#NAME?</v>
      </c>
      <c r="AP39" s="79">
        <f t="shared" ref="AP39:AP40" si="151">I39-AD39</f>
        <v>3000</v>
      </c>
      <c r="AQ39" s="78">
        <f t="shared" ref="AQ39:AQ40" si="152">M39-AE39</f>
        <v>0</v>
      </c>
      <c r="AR39" s="64">
        <f t="shared" ref="AR39:AR40" si="153">SUM(AP39:AQ39)</f>
        <v>3000</v>
      </c>
    </row>
    <row r="40" spans="1:44" ht="30.6">
      <c r="A40" s="65" t="s">
        <v>126</v>
      </c>
      <c r="B40" s="62" t="s">
        <v>114</v>
      </c>
      <c r="C40" s="65" t="s">
        <v>33</v>
      </c>
      <c r="D40" s="66" t="s">
        <v>127</v>
      </c>
      <c r="E40" s="71" t="s">
        <v>38</v>
      </c>
      <c r="F40" s="71"/>
      <c r="G40" s="71"/>
      <c r="H40" s="66"/>
      <c r="I40" s="72">
        <f t="shared" si="43"/>
        <v>3422000</v>
      </c>
      <c r="J40" s="72">
        <f t="shared" ref="J40:J53" si="154">I40*1.0214842272</f>
        <v>3495519.0254783998</v>
      </c>
      <c r="K40" s="72">
        <f>ROUND(J40,-3)</f>
        <v>3496000</v>
      </c>
      <c r="L40" s="74">
        <v>4609000</v>
      </c>
      <c r="M40" s="75">
        <f t="shared" si="44"/>
        <v>813000</v>
      </c>
      <c r="N40" s="75">
        <f t="shared" ref="N40:N53" si="155">M40*1.0141364474</f>
        <v>824492.93173620012</v>
      </c>
      <c r="O40" s="72">
        <v>825000</v>
      </c>
      <c r="P40" s="89">
        <v>1000000</v>
      </c>
      <c r="Q40" s="72">
        <f t="shared" ref="Q40:Q53" si="156">SUM(K40+O40)</f>
        <v>4321000</v>
      </c>
      <c r="R40" s="74">
        <f t="shared" ref="R40:R53" si="157">L40+P40</f>
        <v>5609000</v>
      </c>
      <c r="S40" s="67">
        <f>ROUND(Q40*'[1]General info 2018'!$C$2/1000,2)</f>
        <v>2236.29</v>
      </c>
      <c r="T40" s="68">
        <f t="shared" si="138"/>
        <v>469.62</v>
      </c>
      <c r="U40" s="69">
        <f t="shared" si="139"/>
        <v>2705.91</v>
      </c>
      <c r="V40" s="70">
        <v>438037</v>
      </c>
      <c r="W40" s="70">
        <v>5670220</v>
      </c>
      <c r="X40" s="67">
        <f t="shared" si="140"/>
        <v>3422000</v>
      </c>
      <c r="Y40" s="68"/>
      <c r="Z40" s="68"/>
      <c r="AA40" s="67">
        <f t="shared" si="141"/>
        <v>0</v>
      </c>
      <c r="AB40" s="68">
        <f t="shared" si="142"/>
        <v>0</v>
      </c>
      <c r="AC40" s="68">
        <f t="shared" si="143"/>
        <v>0</v>
      </c>
      <c r="AD40" s="76">
        <v>3363000</v>
      </c>
      <c r="AE40" s="77">
        <v>807000</v>
      </c>
      <c r="AF40" s="78">
        <f t="shared" si="144"/>
        <v>4170000</v>
      </c>
      <c r="AG40" s="79">
        <v>3363000</v>
      </c>
      <c r="AH40" s="80">
        <v>807000</v>
      </c>
      <c r="AI40" s="78">
        <f t="shared" si="145"/>
        <v>4170000</v>
      </c>
      <c r="AJ40" s="79">
        <f t="shared" si="146"/>
        <v>0</v>
      </c>
      <c r="AK40" s="78">
        <f t="shared" si="146"/>
        <v>0</v>
      </c>
      <c r="AL40" s="64">
        <f t="shared" si="147"/>
        <v>0</v>
      </c>
      <c r="AM40" s="79" t="e">
        <f t="shared" si="148"/>
        <v>#NAME?</v>
      </c>
      <c r="AN40" s="63" t="e">
        <f t="shared" si="149"/>
        <v>#NAME?</v>
      </c>
      <c r="AO40" s="64" t="e">
        <f t="shared" si="150"/>
        <v>#NAME?</v>
      </c>
      <c r="AP40" s="79">
        <f t="shared" si="151"/>
        <v>59000</v>
      </c>
      <c r="AQ40" s="78">
        <f t="shared" si="152"/>
        <v>6000</v>
      </c>
      <c r="AR40" s="64">
        <f t="shared" si="153"/>
        <v>65000</v>
      </c>
    </row>
    <row r="41" spans="1:44" ht="40.799999999999997">
      <c r="A41" s="65" t="s">
        <v>128</v>
      </c>
      <c r="B41" s="62" t="s">
        <v>129</v>
      </c>
      <c r="C41" s="65" t="s">
        <v>33</v>
      </c>
      <c r="D41" s="66" t="s">
        <v>130</v>
      </c>
      <c r="E41" s="71" t="s">
        <v>38</v>
      </c>
      <c r="F41" s="71"/>
      <c r="G41" s="71"/>
      <c r="H41" s="66" t="s">
        <v>131</v>
      </c>
      <c r="I41" s="72">
        <f t="shared" si="43"/>
        <v>7258000</v>
      </c>
      <c r="J41" s="72">
        <f t="shared" si="154"/>
        <v>7413932.5210175999</v>
      </c>
      <c r="K41" s="72">
        <f t="shared" ref="K41:K42" si="158">ROUND(J41,-3)</f>
        <v>7414000</v>
      </c>
      <c r="L41" s="74">
        <v>8000000</v>
      </c>
      <c r="M41" s="75">
        <f t="shared" si="44"/>
        <v>0</v>
      </c>
      <c r="N41" s="75">
        <f t="shared" si="155"/>
        <v>0</v>
      </c>
      <c r="O41" s="72">
        <f t="shared" ref="O41:O53" si="159">ROUND(N41,-3)</f>
        <v>0</v>
      </c>
      <c r="P41" s="89">
        <v>0</v>
      </c>
      <c r="Q41" s="72">
        <f t="shared" si="156"/>
        <v>7414000</v>
      </c>
      <c r="R41" s="74">
        <f t="shared" si="157"/>
        <v>8000000</v>
      </c>
      <c r="S41" s="67">
        <f>ROUND(Q41*'[1]General info 2018'!$C$2/1000,2)</f>
        <v>3837.04</v>
      </c>
      <c r="T41" s="68">
        <f>ROUND(S41*ab/100,2)</f>
        <v>805.78</v>
      </c>
      <c r="U41" s="69">
        <f>S41+T41</f>
        <v>4642.82</v>
      </c>
      <c r="V41" s="70">
        <v>438037</v>
      </c>
      <c r="W41" s="70">
        <v>658002101</v>
      </c>
      <c r="X41" s="67">
        <f>IF($A41&lt;&gt;"Uitg.",I41,0)</f>
        <v>7258000</v>
      </c>
      <c r="Y41" s="68"/>
      <c r="Z41" s="68"/>
      <c r="AA41" s="67">
        <f>IF($A41="Uitg.",I41,0)</f>
        <v>0</v>
      </c>
      <c r="AB41" s="68">
        <f t="shared" ref="AB41" si="160">IF($A41="Uitg.",M41,0)</f>
        <v>0</v>
      </c>
      <c r="AC41" s="68">
        <f>SUM(AA41:AB41)</f>
        <v>0</v>
      </c>
      <c r="AD41" s="76">
        <v>7132000</v>
      </c>
      <c r="AE41" s="77">
        <v>0</v>
      </c>
      <c r="AF41" s="78">
        <f>SUM(AD41:AE41)</f>
        <v>7132000</v>
      </c>
      <c r="AG41" s="79">
        <v>7132000</v>
      </c>
      <c r="AH41" s="80">
        <v>0</v>
      </c>
      <c r="AI41" s="78">
        <f>SUM(AG41:AH41)</f>
        <v>7132000</v>
      </c>
      <c r="AJ41" s="79">
        <f t="shared" ref="AJ41:AK41" si="161">AD41-AG41</f>
        <v>0</v>
      </c>
      <c r="AK41" s="78">
        <f t="shared" si="161"/>
        <v>0</v>
      </c>
      <c r="AL41" s="64">
        <f>SUM(AJ41:AK41)</f>
        <v>0</v>
      </c>
      <c r="AM41" s="79" t="e">
        <f>ROUND(AL41*Premie2004/2000,2)</f>
        <v>#NAME?</v>
      </c>
      <c r="AN41" s="63" t="e">
        <f>ROUND(AM41*ab/100,2)</f>
        <v>#NAME?</v>
      </c>
      <c r="AO41" s="64" t="e">
        <f>AM41+AN41</f>
        <v>#NAME?</v>
      </c>
      <c r="AP41" s="79">
        <f>I41-AD41</f>
        <v>126000</v>
      </c>
      <c r="AQ41" s="78">
        <f t="shared" ref="AQ41" si="162">M41-AE41</f>
        <v>0</v>
      </c>
      <c r="AR41" s="64">
        <f>SUM(AP41:AQ41)</f>
        <v>126000</v>
      </c>
    </row>
    <row r="42" spans="1:44" ht="12.6">
      <c r="A42" s="65" t="s">
        <v>132</v>
      </c>
      <c r="B42" s="62"/>
      <c r="C42" s="65" t="s">
        <v>33</v>
      </c>
      <c r="D42" s="66" t="s">
        <v>133</v>
      </c>
      <c r="E42" s="71" t="s">
        <v>46</v>
      </c>
      <c r="F42" s="71"/>
      <c r="G42" s="71"/>
      <c r="H42" s="66" t="s">
        <v>134</v>
      </c>
      <c r="I42" s="72">
        <f t="shared" si="43"/>
        <v>260000</v>
      </c>
      <c r="J42" s="72">
        <f t="shared" si="154"/>
        <v>265585.899072</v>
      </c>
      <c r="K42" s="72">
        <f t="shared" si="158"/>
        <v>266000</v>
      </c>
      <c r="L42" s="74">
        <v>265000</v>
      </c>
      <c r="M42" s="75">
        <f t="shared" si="44"/>
        <v>0</v>
      </c>
      <c r="N42" s="75">
        <f t="shared" si="155"/>
        <v>0</v>
      </c>
      <c r="O42" s="72">
        <f t="shared" si="159"/>
        <v>0</v>
      </c>
      <c r="P42" s="89">
        <v>0</v>
      </c>
      <c r="Q42" s="72">
        <f t="shared" si="156"/>
        <v>266000</v>
      </c>
      <c r="R42" s="74">
        <f t="shared" si="157"/>
        <v>265000</v>
      </c>
      <c r="S42" s="67">
        <f>ROUND(Q42*'[1]General info 2018'!$C$2/1000,2)</f>
        <v>137.66999999999999</v>
      </c>
      <c r="T42" s="68">
        <f t="shared" ref="T42:T45" si="163">ROUND(S42*ab/100,2)</f>
        <v>28.91</v>
      </c>
      <c r="U42" s="69">
        <f t="shared" ref="U42:U45" si="164">S42+T42</f>
        <v>166.57999999999998</v>
      </c>
      <c r="V42" s="70">
        <v>438037</v>
      </c>
      <c r="W42" s="70">
        <v>672403104</v>
      </c>
      <c r="X42" s="67">
        <f t="shared" ref="X42:X45" si="165">IF($A42&lt;&gt;"Uitg.",I42,0)</f>
        <v>260000</v>
      </c>
      <c r="Y42" s="68"/>
      <c r="Z42" s="68"/>
      <c r="AA42" s="67">
        <f t="shared" ref="AA42:AA45" si="166">IF($A42="Uitg.",I42,0)</f>
        <v>0</v>
      </c>
      <c r="AB42" s="68">
        <f t="shared" ref="AB42:AB45" si="167">IF($A42="Uitg.",M42,0)</f>
        <v>0</v>
      </c>
      <c r="AC42" s="68">
        <f t="shared" ref="AC42:AC45" si="168">SUM(AA42:AB42)</f>
        <v>0</v>
      </c>
      <c r="AD42" s="76">
        <v>255000</v>
      </c>
      <c r="AE42" s="77">
        <v>0</v>
      </c>
      <c r="AF42" s="78">
        <f t="shared" ref="AF42:AF45" si="169">SUM(AD42:AE42)</f>
        <v>255000</v>
      </c>
      <c r="AG42" s="79">
        <v>255000</v>
      </c>
      <c r="AH42" s="80">
        <v>0</v>
      </c>
      <c r="AI42" s="78">
        <f t="shared" ref="AI42:AI45" si="170">SUM(AG42:AH42)</f>
        <v>255000</v>
      </c>
      <c r="AJ42" s="79">
        <f t="shared" ref="AJ42:AK45" si="171">AD42-AG42</f>
        <v>0</v>
      </c>
      <c r="AK42" s="78">
        <f t="shared" si="171"/>
        <v>0</v>
      </c>
      <c r="AL42" s="64">
        <f t="shared" ref="AL42:AL45" si="172">SUM(AJ42:AK42)</f>
        <v>0</v>
      </c>
      <c r="AM42" s="79" t="e">
        <f t="shared" ref="AM42:AM45" si="173">ROUND(AL42*Premie2004/2000,2)</f>
        <v>#NAME?</v>
      </c>
      <c r="AN42" s="63" t="e">
        <f t="shared" ref="AN42:AN45" si="174">ROUND(AM42*ab/100,2)</f>
        <v>#NAME?</v>
      </c>
      <c r="AO42" s="64" t="e">
        <f t="shared" ref="AO42:AO45" si="175">AM42+AN42</f>
        <v>#NAME?</v>
      </c>
      <c r="AP42" s="79">
        <f t="shared" ref="AP42:AP45" si="176">I42-AD42</f>
        <v>5000</v>
      </c>
      <c r="AQ42" s="78">
        <f t="shared" ref="AQ42:AQ45" si="177">M42-AE42</f>
        <v>0</v>
      </c>
      <c r="AR42" s="64">
        <f t="shared" ref="AR42:AR45" si="178">SUM(AP42:AQ42)</f>
        <v>5000</v>
      </c>
    </row>
    <row r="43" spans="1:44" ht="12.6">
      <c r="A43" s="65" t="s">
        <v>132</v>
      </c>
      <c r="B43" s="62"/>
      <c r="C43" s="65" t="s">
        <v>33</v>
      </c>
      <c r="D43" s="66" t="s">
        <v>123</v>
      </c>
      <c r="E43" s="71" t="s">
        <v>46</v>
      </c>
      <c r="F43" s="71"/>
      <c r="G43" s="71"/>
      <c r="H43" s="66" t="s">
        <v>135</v>
      </c>
      <c r="I43" s="72">
        <f t="shared" si="43"/>
        <v>52000</v>
      </c>
      <c r="J43" s="72">
        <f t="shared" si="154"/>
        <v>53117.179814399999</v>
      </c>
      <c r="K43" s="72">
        <v>54000</v>
      </c>
      <c r="L43" s="74">
        <v>36000</v>
      </c>
      <c r="M43" s="75">
        <f t="shared" si="44"/>
        <v>0</v>
      </c>
      <c r="N43" s="75">
        <f t="shared" si="155"/>
        <v>0</v>
      </c>
      <c r="O43" s="72">
        <f t="shared" si="159"/>
        <v>0</v>
      </c>
      <c r="P43" s="89">
        <v>0</v>
      </c>
      <c r="Q43" s="72">
        <f t="shared" si="156"/>
        <v>54000</v>
      </c>
      <c r="R43" s="74">
        <f t="shared" si="157"/>
        <v>36000</v>
      </c>
      <c r="S43" s="67">
        <f>ROUND(Q43*'[1]General info 2018'!$C$2/1000,2)</f>
        <v>27.95</v>
      </c>
      <c r="T43" s="68">
        <f t="shared" si="163"/>
        <v>5.87</v>
      </c>
      <c r="U43" s="69">
        <f t="shared" si="164"/>
        <v>33.82</v>
      </c>
      <c r="V43" s="70">
        <v>438037</v>
      </c>
      <c r="W43" s="70">
        <v>672403104</v>
      </c>
      <c r="X43" s="67">
        <f t="shared" si="165"/>
        <v>52000</v>
      </c>
      <c r="Y43" s="68"/>
      <c r="Z43" s="68"/>
      <c r="AA43" s="67">
        <f t="shared" si="166"/>
        <v>0</v>
      </c>
      <c r="AB43" s="68">
        <f t="shared" si="167"/>
        <v>0</v>
      </c>
      <c r="AC43" s="68">
        <f t="shared" si="168"/>
        <v>0</v>
      </c>
      <c r="AD43" s="76">
        <v>51000</v>
      </c>
      <c r="AE43" s="77">
        <v>0</v>
      </c>
      <c r="AF43" s="78">
        <f t="shared" si="169"/>
        <v>51000</v>
      </c>
      <c r="AG43" s="79">
        <v>51000</v>
      </c>
      <c r="AH43" s="80">
        <v>0</v>
      </c>
      <c r="AI43" s="78">
        <f t="shared" si="170"/>
        <v>51000</v>
      </c>
      <c r="AJ43" s="79">
        <f t="shared" si="171"/>
        <v>0</v>
      </c>
      <c r="AK43" s="78">
        <f t="shared" si="171"/>
        <v>0</v>
      </c>
      <c r="AL43" s="64">
        <f t="shared" si="172"/>
        <v>0</v>
      </c>
      <c r="AM43" s="79" t="e">
        <f t="shared" si="173"/>
        <v>#NAME?</v>
      </c>
      <c r="AN43" s="63" t="e">
        <f t="shared" si="174"/>
        <v>#NAME?</v>
      </c>
      <c r="AO43" s="64" t="e">
        <f t="shared" si="175"/>
        <v>#NAME?</v>
      </c>
      <c r="AP43" s="79">
        <f t="shared" si="176"/>
        <v>1000</v>
      </c>
      <c r="AQ43" s="78">
        <f t="shared" si="177"/>
        <v>0</v>
      </c>
      <c r="AR43" s="64">
        <f t="shared" si="178"/>
        <v>1000</v>
      </c>
    </row>
    <row r="44" spans="1:44" ht="12.6">
      <c r="A44" s="65" t="s">
        <v>132</v>
      </c>
      <c r="B44" s="62"/>
      <c r="C44" s="65" t="s">
        <v>33</v>
      </c>
      <c r="D44" s="66" t="s">
        <v>123</v>
      </c>
      <c r="E44" s="71" t="s">
        <v>46</v>
      </c>
      <c r="F44" s="71"/>
      <c r="G44" s="71"/>
      <c r="H44" s="66" t="s">
        <v>136</v>
      </c>
      <c r="I44" s="72">
        <f t="shared" si="43"/>
        <v>25000</v>
      </c>
      <c r="J44" s="72">
        <f t="shared" si="154"/>
        <v>25537.105680000001</v>
      </c>
      <c r="K44" s="72">
        <f t="shared" ref="K44:K45" si="179">ROUND(J44,-3)</f>
        <v>26000</v>
      </c>
      <c r="L44" s="74">
        <v>70000</v>
      </c>
      <c r="M44" s="75">
        <f t="shared" si="44"/>
        <v>0</v>
      </c>
      <c r="N44" s="75">
        <f t="shared" si="155"/>
        <v>0</v>
      </c>
      <c r="O44" s="72">
        <f t="shared" si="159"/>
        <v>0</v>
      </c>
      <c r="P44" s="89">
        <v>0</v>
      </c>
      <c r="Q44" s="72">
        <f t="shared" si="156"/>
        <v>26000</v>
      </c>
      <c r="R44" s="74">
        <f t="shared" si="157"/>
        <v>70000</v>
      </c>
      <c r="S44" s="67">
        <f>ROUND(Q44*'[1]General info 2018'!$C$2/1000,2)</f>
        <v>13.46</v>
      </c>
      <c r="T44" s="68">
        <f t="shared" si="163"/>
        <v>2.83</v>
      </c>
      <c r="U44" s="69">
        <f t="shared" si="164"/>
        <v>16.29</v>
      </c>
      <c r="V44" s="70">
        <v>438037</v>
      </c>
      <c r="W44" s="70">
        <v>672403104</v>
      </c>
      <c r="X44" s="67">
        <f t="shared" si="165"/>
        <v>25000</v>
      </c>
      <c r="Y44" s="68"/>
      <c r="Z44" s="68"/>
      <c r="AA44" s="67">
        <f t="shared" si="166"/>
        <v>0</v>
      </c>
      <c r="AB44" s="68">
        <f t="shared" si="167"/>
        <v>0</v>
      </c>
      <c r="AC44" s="68">
        <f t="shared" si="168"/>
        <v>0</v>
      </c>
      <c r="AD44" s="76">
        <v>25000</v>
      </c>
      <c r="AE44" s="77">
        <v>0</v>
      </c>
      <c r="AF44" s="78">
        <f t="shared" si="169"/>
        <v>25000</v>
      </c>
      <c r="AG44" s="79">
        <v>25000</v>
      </c>
      <c r="AH44" s="80">
        <v>0</v>
      </c>
      <c r="AI44" s="78">
        <f t="shared" si="170"/>
        <v>25000</v>
      </c>
      <c r="AJ44" s="79">
        <f t="shared" si="171"/>
        <v>0</v>
      </c>
      <c r="AK44" s="78">
        <f t="shared" si="171"/>
        <v>0</v>
      </c>
      <c r="AL44" s="64">
        <f t="shared" si="172"/>
        <v>0</v>
      </c>
      <c r="AM44" s="79" t="e">
        <f t="shared" si="173"/>
        <v>#NAME?</v>
      </c>
      <c r="AN44" s="63" t="e">
        <f t="shared" si="174"/>
        <v>#NAME?</v>
      </c>
      <c r="AO44" s="64" t="e">
        <f t="shared" si="175"/>
        <v>#NAME?</v>
      </c>
      <c r="AP44" s="79">
        <f t="shared" si="176"/>
        <v>0</v>
      </c>
      <c r="AQ44" s="78">
        <f t="shared" si="177"/>
        <v>0</v>
      </c>
      <c r="AR44" s="64">
        <f t="shared" si="178"/>
        <v>0</v>
      </c>
    </row>
    <row r="45" spans="1:44" ht="20.399999999999999">
      <c r="A45" s="65" t="s">
        <v>132</v>
      </c>
      <c r="B45" s="62"/>
      <c r="C45" s="65" t="s">
        <v>33</v>
      </c>
      <c r="D45" s="66" t="s">
        <v>123</v>
      </c>
      <c r="E45" s="71" t="s">
        <v>46</v>
      </c>
      <c r="F45" s="71"/>
      <c r="G45" s="71"/>
      <c r="H45" s="66" t="s">
        <v>137</v>
      </c>
      <c r="I45" s="72">
        <f t="shared" si="43"/>
        <v>89000</v>
      </c>
      <c r="J45" s="72">
        <f t="shared" si="154"/>
        <v>90912.096220799998</v>
      </c>
      <c r="K45" s="72">
        <f t="shared" si="179"/>
        <v>91000</v>
      </c>
      <c r="L45" s="74">
        <v>105000</v>
      </c>
      <c r="M45" s="75">
        <f t="shared" si="44"/>
        <v>0</v>
      </c>
      <c r="N45" s="75">
        <f t="shared" si="155"/>
        <v>0</v>
      </c>
      <c r="O45" s="72">
        <f t="shared" si="159"/>
        <v>0</v>
      </c>
      <c r="P45" s="89">
        <v>0</v>
      </c>
      <c r="Q45" s="72">
        <f t="shared" si="156"/>
        <v>91000</v>
      </c>
      <c r="R45" s="74">
        <f t="shared" si="157"/>
        <v>105000</v>
      </c>
      <c r="S45" s="67">
        <f>ROUND(Q45*'[1]General info 2018'!$C$2/1000,2)</f>
        <v>47.1</v>
      </c>
      <c r="T45" s="68">
        <f t="shared" si="163"/>
        <v>9.89</v>
      </c>
      <c r="U45" s="69">
        <f t="shared" si="164"/>
        <v>56.99</v>
      </c>
      <c r="V45" s="70">
        <v>438037</v>
      </c>
      <c r="W45" s="70">
        <v>672403104</v>
      </c>
      <c r="X45" s="67">
        <f t="shared" si="165"/>
        <v>89000</v>
      </c>
      <c r="Y45" s="68"/>
      <c r="Z45" s="68"/>
      <c r="AA45" s="67">
        <f t="shared" si="166"/>
        <v>0</v>
      </c>
      <c r="AB45" s="68">
        <f t="shared" si="167"/>
        <v>0</v>
      </c>
      <c r="AC45" s="68">
        <f t="shared" si="168"/>
        <v>0</v>
      </c>
      <c r="AD45" s="76">
        <v>87000</v>
      </c>
      <c r="AE45" s="77">
        <v>0</v>
      </c>
      <c r="AF45" s="78">
        <f t="shared" si="169"/>
        <v>87000</v>
      </c>
      <c r="AG45" s="79">
        <v>87000</v>
      </c>
      <c r="AH45" s="80">
        <v>0</v>
      </c>
      <c r="AI45" s="78">
        <f t="shared" si="170"/>
        <v>87000</v>
      </c>
      <c r="AJ45" s="79">
        <f t="shared" si="171"/>
        <v>0</v>
      </c>
      <c r="AK45" s="78">
        <f t="shared" si="171"/>
        <v>0</v>
      </c>
      <c r="AL45" s="64">
        <f t="shared" si="172"/>
        <v>0</v>
      </c>
      <c r="AM45" s="79" t="e">
        <f t="shared" si="173"/>
        <v>#NAME?</v>
      </c>
      <c r="AN45" s="63" t="e">
        <f t="shared" si="174"/>
        <v>#NAME?</v>
      </c>
      <c r="AO45" s="64" t="e">
        <f t="shared" si="175"/>
        <v>#NAME?</v>
      </c>
      <c r="AP45" s="79">
        <f t="shared" si="176"/>
        <v>2000</v>
      </c>
      <c r="AQ45" s="78">
        <f t="shared" si="177"/>
        <v>0</v>
      </c>
      <c r="AR45" s="64">
        <f t="shared" si="178"/>
        <v>2000</v>
      </c>
    </row>
    <row r="46" spans="1:44" ht="12.6">
      <c r="A46" s="90" t="s">
        <v>138</v>
      </c>
      <c r="B46" s="91" t="s">
        <v>114</v>
      </c>
      <c r="C46" s="90" t="s">
        <v>33</v>
      </c>
      <c r="D46" s="92" t="s">
        <v>139</v>
      </c>
      <c r="E46" s="71" t="s">
        <v>38</v>
      </c>
      <c r="F46" s="92"/>
      <c r="G46" s="92"/>
      <c r="H46" s="92"/>
      <c r="I46" s="94">
        <f t="shared" si="43"/>
        <v>1425000</v>
      </c>
      <c r="J46" s="94">
        <f t="shared" si="154"/>
        <v>1455615.02376</v>
      </c>
      <c r="K46" s="94">
        <f t="shared" ref="K46" si="180">ROUND(J46,-3)</f>
        <v>1456000</v>
      </c>
      <c r="L46" s="74">
        <v>1095000</v>
      </c>
      <c r="M46" s="95">
        <f t="shared" si="44"/>
        <v>0</v>
      </c>
      <c r="N46" s="95">
        <f t="shared" si="155"/>
        <v>0</v>
      </c>
      <c r="O46" s="94">
        <f t="shared" si="159"/>
        <v>0</v>
      </c>
      <c r="P46" s="89">
        <v>0</v>
      </c>
      <c r="Q46" s="94">
        <f t="shared" si="156"/>
        <v>1456000</v>
      </c>
      <c r="R46" s="74">
        <f t="shared" si="157"/>
        <v>1095000</v>
      </c>
      <c r="S46" s="98">
        <f>ROUND(Q46*'[1]General info 2018'!$C$2/1000,2)</f>
        <v>753.54</v>
      </c>
      <c r="T46" s="96">
        <f t="shared" ref="T46" si="181">ROUND(S46*ab/100,2)</f>
        <v>158.24</v>
      </c>
      <c r="U46" s="97">
        <f t="shared" ref="U46" si="182">S46+T46</f>
        <v>911.78</v>
      </c>
      <c r="V46" s="70">
        <v>438037</v>
      </c>
      <c r="W46" s="102">
        <v>672103209</v>
      </c>
      <c r="X46" s="98">
        <f t="shared" ref="X46" si="183">IF($A46&lt;&gt;"Uitg.",I46,0)</f>
        <v>1425000</v>
      </c>
      <c r="Y46" s="96"/>
      <c r="Z46" s="96"/>
      <c r="AA46" s="98">
        <f t="shared" ref="AA46" si="184">IF($A46="Uitg.",I46,0)</f>
        <v>0</v>
      </c>
      <c r="AB46" s="96">
        <f t="shared" ref="AB46" si="185">IF($A46="Uitg.",M46,0)</f>
        <v>0</v>
      </c>
      <c r="AC46" s="96">
        <f t="shared" ref="AC46" si="186">SUM(AA46:AB46)</f>
        <v>0</v>
      </c>
      <c r="AD46" s="99">
        <v>1400000</v>
      </c>
      <c r="AE46" s="100">
        <v>0</v>
      </c>
      <c r="AF46" s="140">
        <f t="shared" ref="AF46" si="187">SUM(AD46:AE46)</f>
        <v>1400000</v>
      </c>
      <c r="AG46" s="79">
        <v>1400000</v>
      </c>
      <c r="AH46" s="80">
        <v>0</v>
      </c>
      <c r="AI46" s="78">
        <f t="shared" ref="AI46" si="188">SUM(AG46:AH46)</f>
        <v>1400000</v>
      </c>
      <c r="AJ46" s="79">
        <f t="shared" ref="AJ46:AK46" si="189">AD46-AG46</f>
        <v>0</v>
      </c>
      <c r="AK46" s="78">
        <f t="shared" si="189"/>
        <v>0</v>
      </c>
      <c r="AL46" s="64">
        <f t="shared" ref="AL46" si="190">SUM(AJ46:AK46)</f>
        <v>0</v>
      </c>
      <c r="AM46" s="79" t="e">
        <f t="shared" ref="AM46" si="191">ROUND(AL46*Premie2004/2000,2)</f>
        <v>#NAME?</v>
      </c>
      <c r="AN46" s="63" t="e">
        <f t="shared" ref="AN46" si="192">ROUND(AM46*ab/100,2)</f>
        <v>#NAME?</v>
      </c>
      <c r="AO46" s="64" t="e">
        <f t="shared" ref="AO46" si="193">AM46+AN46</f>
        <v>#NAME?</v>
      </c>
      <c r="AP46" s="79">
        <f t="shared" ref="AP46" si="194">I46-AD46</f>
        <v>25000</v>
      </c>
      <c r="AQ46" s="78">
        <f t="shared" ref="AQ46" si="195">M46-AE46</f>
        <v>0</v>
      </c>
      <c r="AR46" s="64">
        <f t="shared" ref="AR46" si="196">SUM(AP46:AQ46)</f>
        <v>25000</v>
      </c>
    </row>
    <row r="47" spans="1:44" ht="12.6">
      <c r="A47" s="65" t="s">
        <v>140</v>
      </c>
      <c r="B47" s="91" t="s">
        <v>141</v>
      </c>
      <c r="C47" s="65" t="s">
        <v>33</v>
      </c>
      <c r="D47" s="66" t="s">
        <v>142</v>
      </c>
      <c r="E47" s="71" t="s">
        <v>46</v>
      </c>
      <c r="F47" s="71"/>
      <c r="G47" s="71"/>
      <c r="H47" s="92" t="s">
        <v>143</v>
      </c>
      <c r="I47" s="72">
        <f t="shared" si="43"/>
        <v>466000</v>
      </c>
      <c r="J47" s="72">
        <f t="shared" si="154"/>
        <v>476011.6498752</v>
      </c>
      <c r="K47" s="72">
        <v>477000</v>
      </c>
      <c r="L47" s="74">
        <v>550000</v>
      </c>
      <c r="M47" s="75">
        <f t="shared" si="44"/>
        <v>0</v>
      </c>
      <c r="N47" s="75">
        <f t="shared" si="155"/>
        <v>0</v>
      </c>
      <c r="O47" s="72">
        <f t="shared" si="159"/>
        <v>0</v>
      </c>
      <c r="P47" s="89">
        <v>0</v>
      </c>
      <c r="Q47" s="72">
        <f t="shared" si="156"/>
        <v>477000</v>
      </c>
      <c r="R47" s="74">
        <f t="shared" si="157"/>
        <v>550000</v>
      </c>
      <c r="S47" s="67">
        <f>ROUND(Q47*'[1]General info 2018'!$C$2/1000,2)</f>
        <v>246.87</v>
      </c>
      <c r="T47" s="68">
        <f t="shared" ref="T47:T51" si="197">ROUND(S47*ab/100,2)</f>
        <v>51.84</v>
      </c>
      <c r="U47" s="69">
        <f t="shared" ref="U47:U67" si="198">S47+T47</f>
        <v>298.71000000000004</v>
      </c>
      <c r="V47" s="70">
        <v>438037</v>
      </c>
      <c r="W47" s="70">
        <v>648202902</v>
      </c>
      <c r="X47" s="67">
        <f t="shared" ref="X47:X57" si="199">IF($A47&lt;&gt;"Uitg.",I47,0)</f>
        <v>466000</v>
      </c>
      <c r="Y47" s="68"/>
      <c r="Z47" s="68"/>
      <c r="AA47" s="67">
        <f t="shared" ref="AA47:AA57" si="200">IF($A47="Uitg.",I47,0)</f>
        <v>0</v>
      </c>
      <c r="AB47" s="68">
        <f t="shared" ref="AB47:AB57" si="201">IF($A47="Uitg.",M47,0)</f>
        <v>0</v>
      </c>
      <c r="AC47" s="68">
        <f t="shared" ref="AC47:AC53" si="202">SUM(AA47:AB47)</f>
        <v>0</v>
      </c>
      <c r="AD47" s="76">
        <v>458000</v>
      </c>
      <c r="AE47" s="77">
        <v>0</v>
      </c>
      <c r="AF47" s="78">
        <f t="shared" ref="AF47:AF57" si="203">SUM(AD47:AE47)</f>
        <v>458000</v>
      </c>
      <c r="AG47" s="79">
        <v>458000</v>
      </c>
      <c r="AH47" s="80">
        <v>0</v>
      </c>
      <c r="AI47" s="78">
        <f t="shared" ref="AI47:AI67" si="204">SUM(AG47:AH47)</f>
        <v>458000</v>
      </c>
      <c r="AJ47" s="79">
        <f t="shared" ref="AJ47:AK53" si="205">AD47-AG47</f>
        <v>0</v>
      </c>
      <c r="AK47" s="78">
        <f t="shared" si="205"/>
        <v>0</v>
      </c>
      <c r="AL47" s="64">
        <f t="shared" ref="AL47:AL57" si="206">SUM(AJ47:AK47)</f>
        <v>0</v>
      </c>
      <c r="AM47" s="79" t="e">
        <f>ROUND(AL47*Premie2004/2000,2)</f>
        <v>#NAME?</v>
      </c>
      <c r="AN47" s="63" t="e">
        <f t="shared" ref="AN47:AN51" si="207">ROUND(AM47*ab/100,2)</f>
        <v>#NAME?</v>
      </c>
      <c r="AO47" s="64" t="e">
        <f>AM47+AN47</f>
        <v>#NAME?</v>
      </c>
      <c r="AP47" s="79">
        <f t="shared" ref="AP47:AP65" si="208">I47-AD47</f>
        <v>8000</v>
      </c>
      <c r="AQ47" s="78">
        <f t="shared" ref="AQ47:AQ67" si="209">M47-AE47</f>
        <v>0</v>
      </c>
      <c r="AR47" s="64">
        <f t="shared" ref="AR47:AR53" si="210">SUM(AP47:AQ47)</f>
        <v>8000</v>
      </c>
    </row>
    <row r="48" spans="1:44" ht="12.6">
      <c r="A48" s="142" t="s">
        <v>144</v>
      </c>
      <c r="B48" s="91"/>
      <c r="C48" s="90"/>
      <c r="D48" s="92"/>
      <c r="E48" s="71"/>
      <c r="F48" s="71"/>
      <c r="G48" s="71"/>
      <c r="H48" s="66"/>
      <c r="I48" s="72">
        <f t="shared" si="43"/>
        <v>0</v>
      </c>
      <c r="J48" s="72">
        <f t="shared" si="154"/>
        <v>0</v>
      </c>
      <c r="K48" s="72">
        <v>285000</v>
      </c>
      <c r="L48" s="74"/>
      <c r="M48" s="75">
        <f t="shared" si="44"/>
        <v>0</v>
      </c>
      <c r="N48" s="75">
        <f t="shared" si="155"/>
        <v>0</v>
      </c>
      <c r="O48" s="72">
        <f t="shared" si="159"/>
        <v>0</v>
      </c>
      <c r="P48" s="89"/>
      <c r="Q48" s="72">
        <f t="shared" si="156"/>
        <v>285000</v>
      </c>
      <c r="R48" s="74">
        <f t="shared" si="157"/>
        <v>0</v>
      </c>
      <c r="S48" s="67">
        <f>ROUND(Q48*'[1]General info 2018'!$C$2/1000,2)</f>
        <v>147.5</v>
      </c>
      <c r="T48" s="68">
        <f>ROUND(S48*ab/100,2)</f>
        <v>30.98</v>
      </c>
      <c r="U48" s="69">
        <f t="shared" si="198"/>
        <v>178.48</v>
      </c>
      <c r="V48" s="70">
        <v>438037</v>
      </c>
      <c r="W48" s="132">
        <v>83300601</v>
      </c>
      <c r="X48" s="67">
        <f t="shared" si="199"/>
        <v>0</v>
      </c>
      <c r="Y48" s="68"/>
      <c r="Z48" s="68"/>
      <c r="AA48" s="67">
        <f t="shared" si="200"/>
        <v>0</v>
      </c>
      <c r="AB48" s="68">
        <f t="shared" si="201"/>
        <v>0</v>
      </c>
      <c r="AC48" s="68">
        <f t="shared" si="202"/>
        <v>0</v>
      </c>
      <c r="AD48" s="76">
        <v>0</v>
      </c>
      <c r="AE48" s="77">
        <v>0</v>
      </c>
      <c r="AF48" s="78">
        <f t="shared" si="203"/>
        <v>0</v>
      </c>
      <c r="AG48" s="79">
        <v>0</v>
      </c>
      <c r="AH48" s="80">
        <v>0</v>
      </c>
      <c r="AI48" s="78">
        <f t="shared" si="204"/>
        <v>0</v>
      </c>
      <c r="AJ48" s="79">
        <f t="shared" si="205"/>
        <v>0</v>
      </c>
      <c r="AK48" s="78">
        <f t="shared" si="205"/>
        <v>0</v>
      </c>
      <c r="AL48" s="64">
        <f t="shared" si="206"/>
        <v>0</v>
      </c>
      <c r="AM48" s="79" t="e">
        <f t="shared" ref="AM48:AM67" si="211">ROUND(AL48*Premie2004/2000,2)</f>
        <v>#NAME?</v>
      </c>
      <c r="AN48" s="63" t="e">
        <f>ROUND(AM48*ab/100,2)</f>
        <v>#NAME?</v>
      </c>
      <c r="AO48" s="64" t="e">
        <f t="shared" ref="AO48:AO67" si="212">AM48+AN48</f>
        <v>#NAME?</v>
      </c>
      <c r="AP48" s="79">
        <f t="shared" si="208"/>
        <v>0</v>
      </c>
      <c r="AQ48" s="78">
        <f t="shared" si="209"/>
        <v>0</v>
      </c>
      <c r="AR48" s="64">
        <f t="shared" si="210"/>
        <v>0</v>
      </c>
    </row>
    <row r="49" spans="1:44" s="141" customFormat="1">
      <c r="A49" s="143" t="s">
        <v>145</v>
      </c>
      <c r="B49" s="104"/>
      <c r="C49" s="103"/>
      <c r="D49" s="105"/>
      <c r="E49" s="124"/>
      <c r="F49" s="124"/>
      <c r="G49" s="124"/>
      <c r="H49" s="123"/>
      <c r="I49" s="129">
        <f t="shared" si="43"/>
        <v>0</v>
      </c>
      <c r="J49" s="129">
        <f t="shared" si="154"/>
        <v>0</v>
      </c>
      <c r="K49" s="129">
        <v>1500000</v>
      </c>
      <c r="L49" s="108"/>
      <c r="M49" s="130">
        <f t="shared" si="44"/>
        <v>0</v>
      </c>
      <c r="N49" s="130">
        <f t="shared" si="155"/>
        <v>0</v>
      </c>
      <c r="O49" s="129">
        <f t="shared" si="159"/>
        <v>0</v>
      </c>
      <c r="P49" s="110"/>
      <c r="Q49" s="129">
        <f t="shared" si="156"/>
        <v>1500000</v>
      </c>
      <c r="R49" s="74">
        <f t="shared" si="157"/>
        <v>0</v>
      </c>
      <c r="S49" s="129">
        <f>ROUND(Q49*'[1]General info 2018'!$C$2/1000,2)</f>
        <v>776.31</v>
      </c>
      <c r="T49" s="130">
        <f>ROUND(S49*ab/100,2)</f>
        <v>163.03</v>
      </c>
      <c r="U49" s="131">
        <f t="shared" si="198"/>
        <v>939.33999999999992</v>
      </c>
      <c r="V49" s="132">
        <v>438037</v>
      </c>
      <c r="W49" s="132">
        <v>83300601</v>
      </c>
      <c r="X49" s="144">
        <f t="shared" si="199"/>
        <v>0</v>
      </c>
      <c r="Y49" s="145"/>
      <c r="Z49" s="145"/>
      <c r="AA49" s="144">
        <f t="shared" si="200"/>
        <v>0</v>
      </c>
      <c r="AB49" s="145">
        <f t="shared" si="201"/>
        <v>0</v>
      </c>
      <c r="AC49" s="145">
        <f t="shared" si="202"/>
        <v>0</v>
      </c>
      <c r="AD49" s="146">
        <v>0</v>
      </c>
      <c r="AE49" s="147">
        <v>0</v>
      </c>
      <c r="AF49" s="148">
        <f t="shared" si="203"/>
        <v>0</v>
      </c>
      <c r="AG49" s="149">
        <v>0</v>
      </c>
      <c r="AH49" s="150">
        <v>0</v>
      </c>
      <c r="AI49" s="148">
        <f t="shared" si="204"/>
        <v>0</v>
      </c>
      <c r="AJ49" s="149">
        <f t="shared" si="205"/>
        <v>0</v>
      </c>
      <c r="AK49" s="148">
        <f t="shared" si="205"/>
        <v>0</v>
      </c>
      <c r="AL49" s="151">
        <f t="shared" si="206"/>
        <v>0</v>
      </c>
      <c r="AM49" s="149" t="e">
        <f t="shared" si="211"/>
        <v>#NAME?</v>
      </c>
      <c r="AN49" s="152" t="e">
        <f>ROUND(AM49*ab/100,2)</f>
        <v>#NAME?</v>
      </c>
      <c r="AO49" s="151" t="e">
        <f t="shared" si="212"/>
        <v>#NAME?</v>
      </c>
      <c r="AP49" s="149">
        <f t="shared" si="208"/>
        <v>0</v>
      </c>
      <c r="AQ49" s="148">
        <f t="shared" si="209"/>
        <v>0</v>
      </c>
      <c r="AR49" s="151">
        <f t="shared" si="210"/>
        <v>0</v>
      </c>
    </row>
    <row r="50" spans="1:44" ht="12.6">
      <c r="A50" s="121" t="s">
        <v>146</v>
      </c>
      <c r="B50" s="104"/>
      <c r="C50" s="103"/>
      <c r="D50" s="105" t="s">
        <v>147</v>
      </c>
      <c r="E50" s="124"/>
      <c r="F50" s="124"/>
      <c r="G50" s="124"/>
      <c r="H50" s="123"/>
      <c r="I50" s="129">
        <f t="shared" si="43"/>
        <v>0</v>
      </c>
      <c r="J50" s="129">
        <f t="shared" si="154"/>
        <v>0</v>
      </c>
      <c r="K50" s="129">
        <v>215000</v>
      </c>
      <c r="L50" s="108">
        <v>200000</v>
      </c>
      <c r="M50" s="130">
        <f t="shared" si="44"/>
        <v>0</v>
      </c>
      <c r="N50" s="130">
        <f t="shared" si="155"/>
        <v>0</v>
      </c>
      <c r="O50" s="129">
        <f t="shared" si="159"/>
        <v>0</v>
      </c>
      <c r="P50" s="110">
        <v>0</v>
      </c>
      <c r="Q50" s="129">
        <f t="shared" si="156"/>
        <v>215000</v>
      </c>
      <c r="R50" s="74">
        <f t="shared" si="157"/>
        <v>200000</v>
      </c>
      <c r="S50" s="129">
        <f>ROUND(Q50*'[1]General info 2018'!$C$2/1000,2)</f>
        <v>111.27</v>
      </c>
      <c r="T50" s="130">
        <f t="shared" si="197"/>
        <v>23.37</v>
      </c>
      <c r="U50" s="131">
        <f t="shared" si="198"/>
        <v>134.63999999999999</v>
      </c>
      <c r="V50" s="132">
        <v>438037</v>
      </c>
      <c r="W50" s="132">
        <v>81050601</v>
      </c>
      <c r="X50" s="67">
        <f t="shared" si="199"/>
        <v>0</v>
      </c>
      <c r="Y50" s="68"/>
      <c r="Z50" s="68"/>
      <c r="AA50" s="67">
        <f t="shared" si="200"/>
        <v>0</v>
      </c>
      <c r="AB50" s="68">
        <f t="shared" si="201"/>
        <v>0</v>
      </c>
      <c r="AC50" s="68">
        <f t="shared" si="202"/>
        <v>0</v>
      </c>
      <c r="AD50" s="76">
        <v>0</v>
      </c>
      <c r="AE50" s="77">
        <v>0</v>
      </c>
      <c r="AF50" s="78">
        <f t="shared" si="203"/>
        <v>0</v>
      </c>
      <c r="AG50" s="79">
        <v>0</v>
      </c>
      <c r="AH50" s="80">
        <v>0</v>
      </c>
      <c r="AI50" s="78">
        <f t="shared" si="204"/>
        <v>0</v>
      </c>
      <c r="AJ50" s="79">
        <f t="shared" si="205"/>
        <v>0</v>
      </c>
      <c r="AK50" s="78">
        <f t="shared" si="205"/>
        <v>0</v>
      </c>
      <c r="AL50" s="64">
        <f t="shared" si="206"/>
        <v>0</v>
      </c>
      <c r="AM50" s="79" t="e">
        <f t="shared" si="211"/>
        <v>#NAME?</v>
      </c>
      <c r="AN50" s="63" t="e">
        <f t="shared" si="207"/>
        <v>#NAME?</v>
      </c>
      <c r="AO50" s="64" t="e">
        <f t="shared" si="212"/>
        <v>#NAME?</v>
      </c>
      <c r="AP50" s="79">
        <f t="shared" si="208"/>
        <v>0</v>
      </c>
      <c r="AQ50" s="78">
        <f t="shared" si="209"/>
        <v>0</v>
      </c>
      <c r="AR50" s="64">
        <f t="shared" si="210"/>
        <v>0</v>
      </c>
    </row>
    <row r="51" spans="1:44" ht="12.6">
      <c r="A51" s="65" t="s">
        <v>148</v>
      </c>
      <c r="B51" s="153" t="s">
        <v>149</v>
      </c>
      <c r="C51" s="65" t="s">
        <v>33</v>
      </c>
      <c r="D51" s="66" t="s">
        <v>150</v>
      </c>
      <c r="E51" s="71" t="s">
        <v>46</v>
      </c>
      <c r="F51" s="71"/>
      <c r="G51" s="71"/>
      <c r="H51" s="66"/>
      <c r="I51" s="72">
        <f t="shared" si="43"/>
        <v>337000</v>
      </c>
      <c r="J51" s="72">
        <f t="shared" si="154"/>
        <v>344240.18456640001</v>
      </c>
      <c r="K51" s="72">
        <v>345000</v>
      </c>
      <c r="L51" s="74">
        <v>405000</v>
      </c>
      <c r="M51" s="75">
        <f t="shared" si="44"/>
        <v>0</v>
      </c>
      <c r="N51" s="75">
        <f t="shared" si="155"/>
        <v>0</v>
      </c>
      <c r="O51" s="72">
        <f t="shared" si="159"/>
        <v>0</v>
      </c>
      <c r="P51" s="89">
        <v>0</v>
      </c>
      <c r="Q51" s="72">
        <f t="shared" si="156"/>
        <v>345000</v>
      </c>
      <c r="R51" s="74">
        <f t="shared" si="157"/>
        <v>405000</v>
      </c>
      <c r="S51" s="67">
        <f>ROUND(Q51*'[1]General info 2018'!$C$2/1000,2)</f>
        <v>178.55</v>
      </c>
      <c r="T51" s="68">
        <f t="shared" si="197"/>
        <v>37.5</v>
      </c>
      <c r="U51" s="69">
        <f t="shared" si="198"/>
        <v>216.05</v>
      </c>
      <c r="V51" s="70">
        <v>438037</v>
      </c>
      <c r="W51" s="70">
        <v>81050601</v>
      </c>
      <c r="X51" s="67">
        <f t="shared" si="199"/>
        <v>337000</v>
      </c>
      <c r="Y51" s="68"/>
      <c r="Z51" s="68"/>
      <c r="AA51" s="67">
        <f t="shared" si="200"/>
        <v>0</v>
      </c>
      <c r="AB51" s="68">
        <f t="shared" si="201"/>
        <v>0</v>
      </c>
      <c r="AC51" s="68">
        <f t="shared" si="202"/>
        <v>0</v>
      </c>
      <c r="AD51" s="76">
        <v>331000</v>
      </c>
      <c r="AE51" s="77">
        <v>0</v>
      </c>
      <c r="AF51" s="78">
        <f t="shared" si="203"/>
        <v>331000</v>
      </c>
      <c r="AG51" s="79">
        <v>331000</v>
      </c>
      <c r="AH51" s="80">
        <v>0</v>
      </c>
      <c r="AI51" s="78">
        <f t="shared" si="204"/>
        <v>331000</v>
      </c>
      <c r="AJ51" s="79">
        <f t="shared" si="205"/>
        <v>0</v>
      </c>
      <c r="AK51" s="78">
        <f t="shared" si="205"/>
        <v>0</v>
      </c>
      <c r="AL51" s="64">
        <f t="shared" si="206"/>
        <v>0</v>
      </c>
      <c r="AM51" s="79" t="e">
        <f t="shared" si="211"/>
        <v>#NAME?</v>
      </c>
      <c r="AN51" s="63" t="e">
        <f t="shared" si="207"/>
        <v>#NAME?</v>
      </c>
      <c r="AO51" s="64" t="e">
        <f t="shared" si="212"/>
        <v>#NAME?</v>
      </c>
      <c r="AP51" s="79">
        <f t="shared" si="208"/>
        <v>6000</v>
      </c>
      <c r="AQ51" s="78">
        <f t="shared" si="209"/>
        <v>0</v>
      </c>
      <c r="AR51" s="64">
        <f t="shared" si="210"/>
        <v>6000</v>
      </c>
    </row>
    <row r="52" spans="1:44" ht="12.6">
      <c r="A52" s="65" t="s">
        <v>151</v>
      </c>
      <c r="B52" s="91" t="s">
        <v>152</v>
      </c>
      <c r="C52" s="65" t="s">
        <v>33</v>
      </c>
      <c r="D52" s="66" t="s">
        <v>150</v>
      </c>
      <c r="E52" s="71" t="s">
        <v>46</v>
      </c>
      <c r="F52" s="71"/>
      <c r="G52" s="71"/>
      <c r="H52" s="66"/>
      <c r="I52" s="72">
        <f t="shared" si="43"/>
        <v>571000</v>
      </c>
      <c r="J52" s="72">
        <f t="shared" si="154"/>
        <v>583267.4937312</v>
      </c>
      <c r="K52" s="72">
        <v>584000</v>
      </c>
      <c r="L52" s="74">
        <v>535000</v>
      </c>
      <c r="M52" s="75">
        <f t="shared" si="44"/>
        <v>0</v>
      </c>
      <c r="N52" s="75">
        <f t="shared" si="155"/>
        <v>0</v>
      </c>
      <c r="O52" s="72">
        <f t="shared" si="159"/>
        <v>0</v>
      </c>
      <c r="P52" s="89">
        <v>0</v>
      </c>
      <c r="Q52" s="72">
        <f t="shared" si="156"/>
        <v>584000</v>
      </c>
      <c r="R52" s="74">
        <f t="shared" si="157"/>
        <v>535000</v>
      </c>
      <c r="S52" s="67">
        <f>ROUND(Q52*'[1]General info 2018'!$C$2/1000,2)</f>
        <v>302.24</v>
      </c>
      <c r="T52" s="68">
        <f t="shared" ref="T52:T66" si="213">ROUND(S52*ab/100,2)</f>
        <v>63.47</v>
      </c>
      <c r="U52" s="69">
        <f t="shared" si="198"/>
        <v>365.71000000000004</v>
      </c>
      <c r="V52" s="70">
        <v>438037</v>
      </c>
      <c r="W52" s="70">
        <v>82010601</v>
      </c>
      <c r="X52" s="67">
        <f t="shared" si="199"/>
        <v>571000</v>
      </c>
      <c r="Y52" s="68"/>
      <c r="Z52" s="68"/>
      <c r="AA52" s="67">
        <f t="shared" si="200"/>
        <v>0</v>
      </c>
      <c r="AB52" s="68">
        <f t="shared" si="201"/>
        <v>0</v>
      </c>
      <c r="AC52" s="68">
        <f t="shared" si="202"/>
        <v>0</v>
      </c>
      <c r="AD52" s="76">
        <v>561000</v>
      </c>
      <c r="AE52" s="77">
        <v>0</v>
      </c>
      <c r="AF52" s="78">
        <f t="shared" si="203"/>
        <v>561000</v>
      </c>
      <c r="AG52" s="79">
        <v>561000</v>
      </c>
      <c r="AH52" s="80">
        <v>0</v>
      </c>
      <c r="AI52" s="78">
        <f t="shared" si="204"/>
        <v>561000</v>
      </c>
      <c r="AJ52" s="79">
        <f t="shared" si="205"/>
        <v>0</v>
      </c>
      <c r="AK52" s="78">
        <f t="shared" si="205"/>
        <v>0</v>
      </c>
      <c r="AL52" s="64">
        <f t="shared" si="206"/>
        <v>0</v>
      </c>
      <c r="AM52" s="79" t="e">
        <f t="shared" si="211"/>
        <v>#NAME?</v>
      </c>
      <c r="AN52" s="63" t="e">
        <f t="shared" ref="AN52:AN65" si="214">ROUND(AM52*ab/100,2)</f>
        <v>#NAME?</v>
      </c>
      <c r="AO52" s="64" t="e">
        <f t="shared" si="212"/>
        <v>#NAME?</v>
      </c>
      <c r="AP52" s="79">
        <f t="shared" si="208"/>
        <v>10000</v>
      </c>
      <c r="AQ52" s="78">
        <f t="shared" si="209"/>
        <v>0</v>
      </c>
      <c r="AR52" s="64">
        <f t="shared" si="210"/>
        <v>10000</v>
      </c>
    </row>
    <row r="53" spans="1:44" ht="12.6">
      <c r="A53" s="65" t="s">
        <v>153</v>
      </c>
      <c r="B53" s="91" t="s">
        <v>154</v>
      </c>
      <c r="C53" s="65" t="s">
        <v>33</v>
      </c>
      <c r="D53" s="66" t="s">
        <v>155</v>
      </c>
      <c r="E53" s="71" t="s">
        <v>46</v>
      </c>
      <c r="F53" s="71"/>
      <c r="G53" s="71"/>
      <c r="H53" s="92" t="s">
        <v>156</v>
      </c>
      <c r="I53" s="72">
        <f t="shared" si="43"/>
        <v>493000</v>
      </c>
      <c r="J53" s="72">
        <f t="shared" si="154"/>
        <v>503591.7240096</v>
      </c>
      <c r="K53" s="72">
        <f t="shared" ref="K53:K55" si="215">ROUND(J53,-3)</f>
        <v>504000</v>
      </c>
      <c r="L53" s="74">
        <v>530000</v>
      </c>
      <c r="M53" s="75">
        <f t="shared" si="44"/>
        <v>0</v>
      </c>
      <c r="N53" s="75">
        <f t="shared" si="155"/>
        <v>0</v>
      </c>
      <c r="O53" s="72">
        <f t="shared" si="159"/>
        <v>0</v>
      </c>
      <c r="P53" s="89">
        <v>0</v>
      </c>
      <c r="Q53" s="72">
        <f t="shared" si="156"/>
        <v>504000</v>
      </c>
      <c r="R53" s="74">
        <f t="shared" si="157"/>
        <v>530000</v>
      </c>
      <c r="S53" s="67">
        <f>ROUND(Q53*'[1]General info 2018'!$C$2/1000,2)</f>
        <v>260.83999999999997</v>
      </c>
      <c r="T53" s="68">
        <f t="shared" si="213"/>
        <v>54.78</v>
      </c>
      <c r="U53" s="69">
        <f t="shared" si="198"/>
        <v>315.62</v>
      </c>
      <c r="V53" s="70">
        <v>438037</v>
      </c>
      <c r="W53" s="70">
        <v>81050601</v>
      </c>
      <c r="X53" s="67">
        <f t="shared" si="199"/>
        <v>493000</v>
      </c>
      <c r="Y53" s="68"/>
      <c r="Z53" s="68"/>
      <c r="AA53" s="67">
        <f t="shared" si="200"/>
        <v>0</v>
      </c>
      <c r="AB53" s="68">
        <f t="shared" si="201"/>
        <v>0</v>
      </c>
      <c r="AC53" s="68">
        <f t="shared" si="202"/>
        <v>0</v>
      </c>
      <c r="AD53" s="76">
        <v>484000</v>
      </c>
      <c r="AE53" s="77">
        <v>0</v>
      </c>
      <c r="AF53" s="78">
        <f t="shared" si="203"/>
        <v>484000</v>
      </c>
      <c r="AG53" s="79">
        <v>484000</v>
      </c>
      <c r="AH53" s="80">
        <v>0</v>
      </c>
      <c r="AI53" s="78">
        <f t="shared" si="204"/>
        <v>484000</v>
      </c>
      <c r="AJ53" s="79">
        <f t="shared" si="205"/>
        <v>0</v>
      </c>
      <c r="AK53" s="78">
        <f t="shared" si="205"/>
        <v>0</v>
      </c>
      <c r="AL53" s="64">
        <f t="shared" si="206"/>
        <v>0</v>
      </c>
      <c r="AM53" s="79" t="e">
        <f t="shared" si="211"/>
        <v>#NAME?</v>
      </c>
      <c r="AN53" s="63" t="e">
        <f t="shared" si="214"/>
        <v>#NAME?</v>
      </c>
      <c r="AO53" s="64" t="e">
        <f t="shared" si="212"/>
        <v>#NAME?</v>
      </c>
      <c r="AP53" s="79">
        <f t="shared" si="208"/>
        <v>9000</v>
      </c>
      <c r="AQ53" s="78">
        <f t="shared" si="209"/>
        <v>0</v>
      </c>
      <c r="AR53" s="64">
        <f t="shared" si="210"/>
        <v>9000</v>
      </c>
    </row>
    <row r="54" spans="1:44" ht="12.6">
      <c r="A54" s="65" t="s">
        <v>62</v>
      </c>
      <c r="B54" s="62" t="s">
        <v>141</v>
      </c>
      <c r="C54" s="65" t="s">
        <v>157</v>
      </c>
      <c r="D54" s="66" t="s">
        <v>158</v>
      </c>
      <c r="E54" s="71" t="s">
        <v>46</v>
      </c>
      <c r="F54" s="66"/>
      <c r="G54" s="66"/>
      <c r="H54" s="66"/>
      <c r="I54" s="72">
        <f t="shared" si="43"/>
        <v>129000</v>
      </c>
      <c r="J54" s="72">
        <f t="shared" ref="J54:J83" si="216">I54*1.0214842272</f>
        <v>131771.46530879999</v>
      </c>
      <c r="K54" s="72">
        <f t="shared" si="215"/>
        <v>132000</v>
      </c>
      <c r="L54" s="74">
        <v>70000</v>
      </c>
      <c r="M54" s="75">
        <f t="shared" si="44"/>
        <v>0</v>
      </c>
      <c r="N54" s="75">
        <f t="shared" ref="N54:N83" si="217">M54*1.0141364474</f>
        <v>0</v>
      </c>
      <c r="O54" s="72">
        <f t="shared" ref="O54:O83" si="218">ROUND(N54,-3)</f>
        <v>0</v>
      </c>
      <c r="P54" s="89">
        <v>75000</v>
      </c>
      <c r="Q54" s="72">
        <f t="shared" ref="Q54:Q82" si="219">SUM(K54+O54)</f>
        <v>132000</v>
      </c>
      <c r="R54" s="74">
        <f t="shared" ref="R54:R83" si="220">L54+P54</f>
        <v>145000</v>
      </c>
      <c r="S54" s="67">
        <f>ROUND(Q54*'[1]General info 2018'!$C$2/1000,2)</f>
        <v>68.319999999999993</v>
      </c>
      <c r="T54" s="68">
        <f t="shared" si="213"/>
        <v>14.35</v>
      </c>
      <c r="U54" s="69">
        <f t="shared" si="198"/>
        <v>82.669999999999987</v>
      </c>
      <c r="V54" s="70">
        <v>438037</v>
      </c>
      <c r="W54" s="70">
        <v>692204901</v>
      </c>
      <c r="X54" s="67">
        <f t="shared" si="199"/>
        <v>129000</v>
      </c>
      <c r="Y54" s="68"/>
      <c r="Z54" s="68"/>
      <c r="AA54" s="67">
        <f t="shared" si="200"/>
        <v>0</v>
      </c>
      <c r="AB54" s="68">
        <f t="shared" si="201"/>
        <v>0</v>
      </c>
      <c r="AC54" s="68">
        <f t="shared" ref="AC54:AC57" si="221">SUM(AA54:AB54)</f>
        <v>0</v>
      </c>
      <c r="AD54" s="76">
        <v>127000</v>
      </c>
      <c r="AE54" s="77">
        <v>0</v>
      </c>
      <c r="AF54" s="78">
        <f t="shared" si="203"/>
        <v>127000</v>
      </c>
      <c r="AG54" s="79">
        <v>127000</v>
      </c>
      <c r="AH54" s="80">
        <v>0</v>
      </c>
      <c r="AI54" s="78">
        <f t="shared" si="204"/>
        <v>127000</v>
      </c>
      <c r="AJ54" s="79">
        <f t="shared" ref="AJ54:AK63" si="222">AD54-AG54</f>
        <v>0</v>
      </c>
      <c r="AK54" s="78">
        <f t="shared" si="222"/>
        <v>0</v>
      </c>
      <c r="AL54" s="64">
        <f t="shared" si="206"/>
        <v>0</v>
      </c>
      <c r="AM54" s="79" t="e">
        <f t="shared" si="211"/>
        <v>#NAME?</v>
      </c>
      <c r="AN54" s="63" t="e">
        <f t="shared" si="214"/>
        <v>#NAME?</v>
      </c>
      <c r="AO54" s="64" t="e">
        <f t="shared" si="212"/>
        <v>#NAME?</v>
      </c>
      <c r="AP54" s="79">
        <f t="shared" si="208"/>
        <v>2000</v>
      </c>
      <c r="AQ54" s="78">
        <f t="shared" si="209"/>
        <v>0</v>
      </c>
      <c r="AR54" s="64">
        <f t="shared" ref="AR54:AR65" si="223">SUM(AP54:AQ54)</f>
        <v>2000</v>
      </c>
    </row>
    <row r="55" spans="1:44" ht="12.6">
      <c r="A55" s="90" t="s">
        <v>159</v>
      </c>
      <c r="B55" s="91" t="s">
        <v>149</v>
      </c>
      <c r="C55" s="90" t="s">
        <v>33</v>
      </c>
      <c r="D55" s="92" t="s">
        <v>160</v>
      </c>
      <c r="E55" s="71" t="s">
        <v>46</v>
      </c>
      <c r="F55" s="92"/>
      <c r="G55" s="92"/>
      <c r="H55" s="92"/>
      <c r="I55" s="94">
        <f t="shared" si="43"/>
        <v>311000</v>
      </c>
      <c r="J55" s="94">
        <f t="shared" si="216"/>
        <v>317681.5946592</v>
      </c>
      <c r="K55" s="94">
        <f t="shared" si="215"/>
        <v>318000</v>
      </c>
      <c r="L55" s="74">
        <v>330000</v>
      </c>
      <c r="M55" s="95">
        <f t="shared" si="44"/>
        <v>0</v>
      </c>
      <c r="N55" s="95">
        <f t="shared" si="217"/>
        <v>0</v>
      </c>
      <c r="O55" s="94">
        <f t="shared" si="218"/>
        <v>0</v>
      </c>
      <c r="P55" s="89">
        <v>0</v>
      </c>
      <c r="Q55" s="94">
        <f t="shared" si="219"/>
        <v>318000</v>
      </c>
      <c r="R55" s="74">
        <f t="shared" si="220"/>
        <v>330000</v>
      </c>
      <c r="S55" s="67">
        <f>ROUND(Q55*'[1]General info 2018'!$C$2/1000,2)</f>
        <v>164.58</v>
      </c>
      <c r="T55" s="96">
        <f t="shared" si="213"/>
        <v>34.56</v>
      </c>
      <c r="U55" s="97">
        <f t="shared" si="198"/>
        <v>199.14000000000001</v>
      </c>
      <c r="V55" s="70">
        <v>438037</v>
      </c>
      <c r="W55" s="102">
        <v>81050601</v>
      </c>
      <c r="X55" s="98">
        <f t="shared" si="199"/>
        <v>311000</v>
      </c>
      <c r="Y55" s="96"/>
      <c r="Z55" s="96"/>
      <c r="AA55" s="98">
        <f t="shared" si="200"/>
        <v>0</v>
      </c>
      <c r="AB55" s="96">
        <f t="shared" si="201"/>
        <v>0</v>
      </c>
      <c r="AC55" s="96">
        <f t="shared" si="221"/>
        <v>0</v>
      </c>
      <c r="AD55" s="99">
        <v>306000</v>
      </c>
      <c r="AE55" s="100">
        <v>0</v>
      </c>
      <c r="AF55" s="101">
        <f t="shared" si="203"/>
        <v>306000</v>
      </c>
      <c r="AG55" s="154">
        <v>306000</v>
      </c>
      <c r="AH55" s="155">
        <v>0</v>
      </c>
      <c r="AI55" s="101">
        <f t="shared" si="204"/>
        <v>306000</v>
      </c>
      <c r="AJ55" s="154">
        <f t="shared" si="222"/>
        <v>0</v>
      </c>
      <c r="AK55" s="101">
        <f t="shared" si="222"/>
        <v>0</v>
      </c>
      <c r="AL55" s="156">
        <f t="shared" si="206"/>
        <v>0</v>
      </c>
      <c r="AM55" s="154" t="e">
        <f t="shared" si="211"/>
        <v>#NAME?</v>
      </c>
      <c r="AN55" s="157" t="e">
        <f t="shared" si="214"/>
        <v>#NAME?</v>
      </c>
      <c r="AO55" s="156" t="e">
        <f t="shared" si="212"/>
        <v>#NAME?</v>
      </c>
      <c r="AP55" s="154">
        <f t="shared" si="208"/>
        <v>5000</v>
      </c>
      <c r="AQ55" s="101">
        <f t="shared" si="209"/>
        <v>0</v>
      </c>
      <c r="AR55" s="156">
        <f t="shared" si="223"/>
        <v>5000</v>
      </c>
    </row>
    <row r="56" spans="1:44" ht="12.6">
      <c r="A56" s="90" t="s">
        <v>162</v>
      </c>
      <c r="B56" s="91" t="s">
        <v>161</v>
      </c>
      <c r="C56" s="90" t="s">
        <v>33</v>
      </c>
      <c r="D56" s="92" t="s">
        <v>163</v>
      </c>
      <c r="E56" s="71" t="s">
        <v>46</v>
      </c>
      <c r="F56" s="92"/>
      <c r="G56" s="92"/>
      <c r="H56" s="92"/>
      <c r="I56" s="94">
        <f t="shared" si="43"/>
        <v>285000</v>
      </c>
      <c r="J56" s="94">
        <f t="shared" si="216"/>
        <v>291123.00475199998</v>
      </c>
      <c r="K56" s="94">
        <v>292000</v>
      </c>
      <c r="L56" s="74">
        <v>310000</v>
      </c>
      <c r="M56" s="95">
        <f t="shared" si="44"/>
        <v>0</v>
      </c>
      <c r="N56" s="95">
        <f t="shared" si="217"/>
        <v>0</v>
      </c>
      <c r="O56" s="94">
        <f t="shared" si="218"/>
        <v>0</v>
      </c>
      <c r="P56" s="89">
        <v>0</v>
      </c>
      <c r="Q56" s="94">
        <f t="shared" si="219"/>
        <v>292000</v>
      </c>
      <c r="R56" s="74">
        <f t="shared" si="220"/>
        <v>310000</v>
      </c>
      <c r="S56" s="67">
        <f>ROUND(Q56*'[1]General info 2018'!$C$2/1000,2)</f>
        <v>151.12</v>
      </c>
      <c r="T56" s="96">
        <f t="shared" si="213"/>
        <v>31.74</v>
      </c>
      <c r="U56" s="97">
        <f t="shared" si="198"/>
        <v>182.86</v>
      </c>
      <c r="V56" s="70">
        <v>438037</v>
      </c>
      <c r="W56" s="102">
        <v>83010601</v>
      </c>
      <c r="X56" s="98">
        <f t="shared" si="199"/>
        <v>285000</v>
      </c>
      <c r="Y56" s="96"/>
      <c r="Z56" s="96"/>
      <c r="AA56" s="98">
        <f t="shared" si="200"/>
        <v>0</v>
      </c>
      <c r="AB56" s="96">
        <f t="shared" si="201"/>
        <v>0</v>
      </c>
      <c r="AC56" s="96">
        <f t="shared" si="221"/>
        <v>0</v>
      </c>
      <c r="AD56" s="99">
        <v>280000</v>
      </c>
      <c r="AE56" s="100">
        <v>0</v>
      </c>
      <c r="AF56" s="101">
        <f t="shared" si="203"/>
        <v>280000</v>
      </c>
      <c r="AG56" s="79">
        <v>280000</v>
      </c>
      <c r="AH56" s="80">
        <v>0</v>
      </c>
      <c r="AI56" s="78">
        <f t="shared" si="204"/>
        <v>280000</v>
      </c>
      <c r="AJ56" s="79">
        <f t="shared" si="222"/>
        <v>0</v>
      </c>
      <c r="AK56" s="78">
        <f t="shared" si="222"/>
        <v>0</v>
      </c>
      <c r="AL56" s="64">
        <f t="shared" si="206"/>
        <v>0</v>
      </c>
      <c r="AM56" s="79" t="e">
        <f t="shared" si="211"/>
        <v>#NAME?</v>
      </c>
      <c r="AN56" s="63" t="e">
        <f t="shared" si="214"/>
        <v>#NAME?</v>
      </c>
      <c r="AO56" s="64" t="e">
        <f t="shared" si="212"/>
        <v>#NAME?</v>
      </c>
      <c r="AP56" s="79">
        <f t="shared" si="208"/>
        <v>5000</v>
      </c>
      <c r="AQ56" s="78">
        <f t="shared" si="209"/>
        <v>0</v>
      </c>
      <c r="AR56" s="64">
        <f t="shared" si="223"/>
        <v>5000</v>
      </c>
    </row>
    <row r="57" spans="1:44" ht="12.6">
      <c r="A57" s="90" t="s">
        <v>164</v>
      </c>
      <c r="B57" s="91" t="s">
        <v>165</v>
      </c>
      <c r="C57" s="90" t="s">
        <v>33</v>
      </c>
      <c r="D57" s="92" t="s">
        <v>150</v>
      </c>
      <c r="E57" s="71" t="s">
        <v>46</v>
      </c>
      <c r="F57" s="92"/>
      <c r="G57" s="92"/>
      <c r="H57" s="158"/>
      <c r="I57" s="159">
        <f t="shared" si="43"/>
        <v>1141000</v>
      </c>
      <c r="J57" s="159">
        <f t="shared" si="216"/>
        <v>1165513.5032352</v>
      </c>
      <c r="K57" s="159">
        <f>ROUND(J57,-3)</f>
        <v>1166000</v>
      </c>
      <c r="L57" s="74">
        <v>820000</v>
      </c>
      <c r="M57" s="95">
        <f t="shared" si="44"/>
        <v>0</v>
      </c>
      <c r="N57" s="95">
        <f t="shared" si="217"/>
        <v>0</v>
      </c>
      <c r="O57" s="159">
        <f t="shared" si="218"/>
        <v>0</v>
      </c>
      <c r="P57" s="74">
        <v>0</v>
      </c>
      <c r="Q57" s="159">
        <f t="shared" si="219"/>
        <v>1166000</v>
      </c>
      <c r="R57" s="74">
        <f t="shared" si="220"/>
        <v>820000</v>
      </c>
      <c r="S57" s="67">
        <f>ROUND(Q57*'[1]General info 2018'!$C$2/1000,2)</f>
        <v>603.45000000000005</v>
      </c>
      <c r="T57" s="96">
        <f t="shared" si="213"/>
        <v>126.72</v>
      </c>
      <c r="U57" s="97">
        <f t="shared" si="198"/>
        <v>730.17000000000007</v>
      </c>
      <c r="V57" s="70">
        <v>438037</v>
      </c>
      <c r="W57" s="102">
        <v>81050601</v>
      </c>
      <c r="X57" s="98">
        <f t="shared" si="199"/>
        <v>1141000</v>
      </c>
      <c r="Y57" s="96"/>
      <c r="Z57" s="96"/>
      <c r="AA57" s="98">
        <f t="shared" si="200"/>
        <v>0</v>
      </c>
      <c r="AB57" s="96">
        <f t="shared" si="201"/>
        <v>0</v>
      </c>
      <c r="AC57" s="96">
        <f t="shared" si="221"/>
        <v>0</v>
      </c>
      <c r="AD57" s="99">
        <v>1121000</v>
      </c>
      <c r="AE57" s="100">
        <v>0</v>
      </c>
      <c r="AF57" s="101">
        <f t="shared" si="203"/>
        <v>1121000</v>
      </c>
      <c r="AG57" s="79">
        <v>1121000</v>
      </c>
      <c r="AH57" s="80">
        <v>0</v>
      </c>
      <c r="AI57" s="78">
        <f t="shared" si="204"/>
        <v>1121000</v>
      </c>
      <c r="AJ57" s="79">
        <f t="shared" si="222"/>
        <v>0</v>
      </c>
      <c r="AK57" s="78">
        <f t="shared" si="222"/>
        <v>0</v>
      </c>
      <c r="AL57" s="64">
        <f t="shared" si="206"/>
        <v>0</v>
      </c>
      <c r="AM57" s="79" t="e">
        <f t="shared" si="211"/>
        <v>#NAME?</v>
      </c>
      <c r="AN57" s="63" t="e">
        <f t="shared" si="214"/>
        <v>#NAME?</v>
      </c>
      <c r="AO57" s="64" t="e">
        <f t="shared" si="212"/>
        <v>#NAME?</v>
      </c>
      <c r="AP57" s="79">
        <f t="shared" si="208"/>
        <v>20000</v>
      </c>
      <c r="AQ57" s="78">
        <f t="shared" si="209"/>
        <v>0</v>
      </c>
      <c r="AR57" s="64">
        <f t="shared" si="223"/>
        <v>20000</v>
      </c>
    </row>
    <row r="58" spans="1:44" ht="12.6">
      <c r="A58" s="90" t="s">
        <v>166</v>
      </c>
      <c r="B58" s="91" t="s">
        <v>167</v>
      </c>
      <c r="C58" s="90" t="s">
        <v>168</v>
      </c>
      <c r="D58" s="92" t="s">
        <v>169</v>
      </c>
      <c r="E58" s="71" t="s">
        <v>46</v>
      </c>
      <c r="F58" s="92"/>
      <c r="G58" s="92"/>
      <c r="H58" s="158"/>
      <c r="I58" s="159">
        <f t="shared" si="43"/>
        <v>17000</v>
      </c>
      <c r="J58" s="159">
        <f t="shared" si="216"/>
        <v>17365.2318624</v>
      </c>
      <c r="K58" s="159">
        <v>18000</v>
      </c>
      <c r="L58" s="74">
        <v>22000</v>
      </c>
      <c r="M58" s="95">
        <f t="shared" si="44"/>
        <v>0</v>
      </c>
      <c r="N58" s="95">
        <f t="shared" si="217"/>
        <v>0</v>
      </c>
      <c r="O58" s="159">
        <f t="shared" si="218"/>
        <v>0</v>
      </c>
      <c r="P58" s="74">
        <v>0</v>
      </c>
      <c r="Q58" s="159">
        <f t="shared" si="219"/>
        <v>18000</v>
      </c>
      <c r="R58" s="74">
        <f t="shared" si="220"/>
        <v>22000</v>
      </c>
      <c r="S58" s="67">
        <f>ROUND(Q58*'[1]General info 2018'!$C$2/1000,2)</f>
        <v>9.32</v>
      </c>
      <c r="T58" s="96">
        <f t="shared" si="213"/>
        <v>1.96</v>
      </c>
      <c r="U58" s="97">
        <f t="shared" si="198"/>
        <v>11.280000000000001</v>
      </c>
      <c r="V58" s="70">
        <v>438037</v>
      </c>
      <c r="W58" s="102">
        <v>82090601</v>
      </c>
      <c r="X58" s="98"/>
      <c r="Y58" s="96"/>
      <c r="Z58" s="96"/>
      <c r="AA58" s="98"/>
      <c r="AB58" s="96"/>
      <c r="AC58" s="96"/>
      <c r="AD58" s="94">
        <v>17000</v>
      </c>
      <c r="AE58" s="95">
        <v>0</v>
      </c>
      <c r="AF58" s="101">
        <f t="shared" ref="AF58:AF67" si="224">SUM(AD58:AE58)</f>
        <v>17000</v>
      </c>
      <c r="AG58" s="79">
        <v>17000</v>
      </c>
      <c r="AH58" s="80">
        <v>0</v>
      </c>
      <c r="AI58" s="78">
        <f t="shared" si="204"/>
        <v>17000</v>
      </c>
      <c r="AJ58" s="79">
        <f t="shared" si="222"/>
        <v>0</v>
      </c>
      <c r="AK58" s="78">
        <f t="shared" si="222"/>
        <v>0</v>
      </c>
      <c r="AL58" s="64">
        <f t="shared" ref="AL58:AL67" si="225">SUM(AJ58:AK58)</f>
        <v>0</v>
      </c>
      <c r="AM58" s="79" t="e">
        <f t="shared" si="211"/>
        <v>#NAME?</v>
      </c>
      <c r="AN58" s="63" t="e">
        <f t="shared" si="214"/>
        <v>#NAME?</v>
      </c>
      <c r="AO58" s="64" t="e">
        <f t="shared" si="212"/>
        <v>#NAME?</v>
      </c>
      <c r="AP58" s="79">
        <f t="shared" si="208"/>
        <v>0</v>
      </c>
      <c r="AQ58" s="78">
        <f t="shared" si="209"/>
        <v>0</v>
      </c>
      <c r="AR58" s="64">
        <f t="shared" si="223"/>
        <v>0</v>
      </c>
    </row>
    <row r="59" spans="1:44" ht="12.6">
      <c r="A59" s="90" t="s">
        <v>170</v>
      </c>
      <c r="B59" s="91" t="s">
        <v>154</v>
      </c>
      <c r="C59" s="90" t="s">
        <v>33</v>
      </c>
      <c r="D59" s="92" t="s">
        <v>171</v>
      </c>
      <c r="E59" s="71" t="s">
        <v>46</v>
      </c>
      <c r="F59" s="92"/>
      <c r="G59" s="92"/>
      <c r="H59" s="158"/>
      <c r="I59" s="159">
        <f t="shared" si="43"/>
        <v>661000</v>
      </c>
      <c r="J59" s="159">
        <f t="shared" si="216"/>
        <v>675201.07417919999</v>
      </c>
      <c r="K59" s="159">
        <v>676000</v>
      </c>
      <c r="L59" s="74">
        <v>640000</v>
      </c>
      <c r="M59" s="95">
        <f t="shared" si="44"/>
        <v>0</v>
      </c>
      <c r="N59" s="95">
        <f t="shared" si="217"/>
        <v>0</v>
      </c>
      <c r="O59" s="159">
        <f t="shared" si="218"/>
        <v>0</v>
      </c>
      <c r="P59" s="74">
        <v>0</v>
      </c>
      <c r="Q59" s="159">
        <f t="shared" si="219"/>
        <v>676000</v>
      </c>
      <c r="R59" s="74">
        <f t="shared" si="220"/>
        <v>640000</v>
      </c>
      <c r="S59" s="67">
        <f>ROUND(Q59*'[1]General info 2018'!$C$2/1000,2)</f>
        <v>349.86</v>
      </c>
      <c r="T59" s="96">
        <f t="shared" si="213"/>
        <v>73.47</v>
      </c>
      <c r="U59" s="97">
        <f t="shared" si="198"/>
        <v>423.33000000000004</v>
      </c>
      <c r="V59" s="70">
        <v>438037</v>
      </c>
      <c r="W59" s="102">
        <v>81050601</v>
      </c>
      <c r="X59" s="98"/>
      <c r="Y59" s="96"/>
      <c r="Z59" s="96"/>
      <c r="AA59" s="98"/>
      <c r="AB59" s="96"/>
      <c r="AC59" s="96"/>
      <c r="AD59" s="94">
        <v>650000</v>
      </c>
      <c r="AE59" s="95">
        <v>0</v>
      </c>
      <c r="AF59" s="101">
        <f t="shared" si="224"/>
        <v>650000</v>
      </c>
      <c r="AG59" s="79">
        <v>1477000</v>
      </c>
      <c r="AH59" s="80">
        <v>0</v>
      </c>
      <c r="AI59" s="78">
        <f t="shared" si="204"/>
        <v>1477000</v>
      </c>
      <c r="AJ59" s="79">
        <f t="shared" si="222"/>
        <v>-827000</v>
      </c>
      <c r="AK59" s="78">
        <f t="shared" si="222"/>
        <v>0</v>
      </c>
      <c r="AL59" s="64">
        <f t="shared" si="225"/>
        <v>-827000</v>
      </c>
      <c r="AM59" s="79" t="e">
        <f t="shared" si="211"/>
        <v>#NAME?</v>
      </c>
      <c r="AN59" s="63" t="e">
        <f t="shared" si="214"/>
        <v>#NAME?</v>
      </c>
      <c r="AO59" s="64" t="e">
        <f t="shared" si="212"/>
        <v>#NAME?</v>
      </c>
      <c r="AP59" s="79">
        <f t="shared" si="208"/>
        <v>11000</v>
      </c>
      <c r="AQ59" s="78">
        <f t="shared" si="209"/>
        <v>0</v>
      </c>
      <c r="AR59" s="64">
        <f t="shared" si="223"/>
        <v>11000</v>
      </c>
    </row>
    <row r="60" spans="1:44" ht="12.6">
      <c r="A60" s="90" t="s">
        <v>124</v>
      </c>
      <c r="B60" s="91" t="s">
        <v>125</v>
      </c>
      <c r="C60" s="90" t="s">
        <v>33</v>
      </c>
      <c r="D60" s="92" t="s">
        <v>173</v>
      </c>
      <c r="E60" s="71" t="s">
        <v>46</v>
      </c>
      <c r="F60" s="92"/>
      <c r="G60" s="92"/>
      <c r="H60" s="158"/>
      <c r="I60" s="159">
        <f t="shared" si="43"/>
        <v>207000</v>
      </c>
      <c r="J60" s="159">
        <f t="shared" si="216"/>
        <v>211447.23503039998</v>
      </c>
      <c r="K60" s="159">
        <v>212000</v>
      </c>
      <c r="L60" s="74">
        <v>240000</v>
      </c>
      <c r="M60" s="95">
        <f t="shared" si="44"/>
        <v>0</v>
      </c>
      <c r="N60" s="95">
        <f t="shared" si="217"/>
        <v>0</v>
      </c>
      <c r="O60" s="159">
        <f t="shared" si="218"/>
        <v>0</v>
      </c>
      <c r="P60" s="74">
        <v>0</v>
      </c>
      <c r="Q60" s="159">
        <f t="shared" si="219"/>
        <v>212000</v>
      </c>
      <c r="R60" s="74">
        <f t="shared" si="220"/>
        <v>240000</v>
      </c>
      <c r="S60" s="67">
        <f>ROUND(Q60*'[1]General info 2018'!$C$2/1000,2)</f>
        <v>109.72</v>
      </c>
      <c r="T60" s="96">
        <f t="shared" si="213"/>
        <v>23.04</v>
      </c>
      <c r="U60" s="97">
        <f t="shared" si="198"/>
        <v>132.76</v>
      </c>
      <c r="V60" s="70">
        <v>438037</v>
      </c>
      <c r="W60" s="102">
        <v>83200601</v>
      </c>
      <c r="X60" s="98"/>
      <c r="Y60" s="96"/>
      <c r="Z60" s="96"/>
      <c r="AA60" s="98"/>
      <c r="AB60" s="96"/>
      <c r="AC60" s="96"/>
      <c r="AD60" s="94">
        <v>203000</v>
      </c>
      <c r="AE60" s="95">
        <v>0</v>
      </c>
      <c r="AF60" s="101">
        <f t="shared" si="224"/>
        <v>203000</v>
      </c>
      <c r="AG60" s="79">
        <v>203000</v>
      </c>
      <c r="AH60" s="80">
        <v>0</v>
      </c>
      <c r="AI60" s="78">
        <f t="shared" si="204"/>
        <v>203000</v>
      </c>
      <c r="AJ60" s="79">
        <f t="shared" si="222"/>
        <v>0</v>
      </c>
      <c r="AK60" s="78">
        <f t="shared" si="222"/>
        <v>0</v>
      </c>
      <c r="AL60" s="64">
        <f t="shared" si="225"/>
        <v>0</v>
      </c>
      <c r="AM60" s="79" t="e">
        <f t="shared" si="211"/>
        <v>#NAME?</v>
      </c>
      <c r="AN60" s="63" t="e">
        <f t="shared" si="214"/>
        <v>#NAME?</v>
      </c>
      <c r="AO60" s="64" t="e">
        <f t="shared" si="212"/>
        <v>#NAME?</v>
      </c>
      <c r="AP60" s="79">
        <f t="shared" si="208"/>
        <v>4000</v>
      </c>
      <c r="AQ60" s="78">
        <f t="shared" si="209"/>
        <v>0</v>
      </c>
      <c r="AR60" s="64">
        <f t="shared" si="223"/>
        <v>4000</v>
      </c>
    </row>
    <row r="61" spans="1:44" ht="12.6">
      <c r="A61" s="65" t="s">
        <v>140</v>
      </c>
      <c r="B61" s="91" t="s">
        <v>141</v>
      </c>
      <c r="C61" s="65" t="s">
        <v>33</v>
      </c>
      <c r="D61" s="66" t="s">
        <v>174</v>
      </c>
      <c r="E61" s="71" t="s">
        <v>46</v>
      </c>
      <c r="F61" s="92"/>
      <c r="G61" s="92"/>
      <c r="H61" s="158" t="s">
        <v>143</v>
      </c>
      <c r="I61" s="159">
        <f t="shared" si="43"/>
        <v>83000</v>
      </c>
      <c r="J61" s="159">
        <f t="shared" si="216"/>
        <v>84783.190857599999</v>
      </c>
      <c r="K61" s="159">
        <f>ROUND(J61,-3)</f>
        <v>85000</v>
      </c>
      <c r="L61" s="74">
        <v>100000</v>
      </c>
      <c r="M61" s="95">
        <f t="shared" si="44"/>
        <v>0</v>
      </c>
      <c r="N61" s="95">
        <f t="shared" si="217"/>
        <v>0</v>
      </c>
      <c r="O61" s="159">
        <f t="shared" si="218"/>
        <v>0</v>
      </c>
      <c r="P61" s="74">
        <v>0</v>
      </c>
      <c r="Q61" s="159">
        <f t="shared" si="219"/>
        <v>85000</v>
      </c>
      <c r="R61" s="74">
        <f t="shared" si="220"/>
        <v>100000</v>
      </c>
      <c r="S61" s="67">
        <f>ROUND(Q61*'[1]General info 2018'!$C$2/1000,2)</f>
        <v>43.99</v>
      </c>
      <c r="T61" s="96">
        <f t="shared" si="213"/>
        <v>9.24</v>
      </c>
      <c r="U61" s="97">
        <f t="shared" si="198"/>
        <v>53.230000000000004</v>
      </c>
      <c r="V61" s="70">
        <v>438037</v>
      </c>
      <c r="W61" s="102">
        <v>648202902</v>
      </c>
      <c r="X61" s="98"/>
      <c r="Y61" s="96"/>
      <c r="Z61" s="96"/>
      <c r="AA61" s="98"/>
      <c r="AB61" s="96"/>
      <c r="AC61" s="96"/>
      <c r="AD61" s="94">
        <v>82000</v>
      </c>
      <c r="AE61" s="95">
        <v>0</v>
      </c>
      <c r="AF61" s="101">
        <f t="shared" si="224"/>
        <v>82000</v>
      </c>
      <c r="AG61" s="79">
        <v>82000</v>
      </c>
      <c r="AH61" s="80">
        <v>0</v>
      </c>
      <c r="AI61" s="78">
        <f t="shared" si="204"/>
        <v>82000</v>
      </c>
      <c r="AJ61" s="79">
        <f t="shared" si="222"/>
        <v>0</v>
      </c>
      <c r="AK61" s="78">
        <f t="shared" si="222"/>
        <v>0</v>
      </c>
      <c r="AL61" s="64">
        <f t="shared" si="225"/>
        <v>0</v>
      </c>
      <c r="AM61" s="79" t="e">
        <f t="shared" si="211"/>
        <v>#NAME?</v>
      </c>
      <c r="AN61" s="63" t="e">
        <f t="shared" si="214"/>
        <v>#NAME?</v>
      </c>
      <c r="AO61" s="64" t="e">
        <f t="shared" si="212"/>
        <v>#NAME?</v>
      </c>
      <c r="AP61" s="79">
        <f t="shared" si="208"/>
        <v>1000</v>
      </c>
      <c r="AQ61" s="78">
        <f t="shared" si="209"/>
        <v>0</v>
      </c>
      <c r="AR61" s="64">
        <f t="shared" si="223"/>
        <v>1000</v>
      </c>
    </row>
    <row r="62" spans="1:44" ht="12.6">
      <c r="A62" s="65" t="s">
        <v>140</v>
      </c>
      <c r="B62" s="91" t="s">
        <v>141</v>
      </c>
      <c r="C62" s="65" t="s">
        <v>33</v>
      </c>
      <c r="D62" s="92" t="s">
        <v>175</v>
      </c>
      <c r="E62" s="71" t="s">
        <v>46</v>
      </c>
      <c r="F62" s="92"/>
      <c r="G62" s="92"/>
      <c r="H62" s="158" t="s">
        <v>143</v>
      </c>
      <c r="I62" s="159">
        <f t="shared" si="43"/>
        <v>62000</v>
      </c>
      <c r="J62" s="159">
        <f t="shared" si="216"/>
        <v>63332.0220864</v>
      </c>
      <c r="K62" s="159">
        <v>64000</v>
      </c>
      <c r="L62" s="74">
        <v>40000</v>
      </c>
      <c r="M62" s="95">
        <f t="shared" si="44"/>
        <v>0</v>
      </c>
      <c r="N62" s="95">
        <f t="shared" si="217"/>
        <v>0</v>
      </c>
      <c r="O62" s="159">
        <f t="shared" si="218"/>
        <v>0</v>
      </c>
      <c r="P62" s="74">
        <v>0</v>
      </c>
      <c r="Q62" s="159">
        <f t="shared" si="219"/>
        <v>64000</v>
      </c>
      <c r="R62" s="74">
        <f t="shared" si="220"/>
        <v>40000</v>
      </c>
      <c r="S62" s="67">
        <f>ROUND(Q62*'[1]General info 2018'!$C$2/1000,2)</f>
        <v>33.119999999999997</v>
      </c>
      <c r="T62" s="96">
        <f t="shared" si="213"/>
        <v>6.96</v>
      </c>
      <c r="U62" s="97">
        <f t="shared" si="198"/>
        <v>40.08</v>
      </c>
      <c r="V62" s="70">
        <v>438037</v>
      </c>
      <c r="W62" s="102">
        <v>648202902</v>
      </c>
      <c r="X62" s="98"/>
      <c r="Y62" s="96"/>
      <c r="Z62" s="96"/>
      <c r="AA62" s="98"/>
      <c r="AB62" s="96"/>
      <c r="AC62" s="96"/>
      <c r="AD62" s="94">
        <v>61000</v>
      </c>
      <c r="AE62" s="95">
        <v>0</v>
      </c>
      <c r="AF62" s="101">
        <f t="shared" si="224"/>
        <v>61000</v>
      </c>
      <c r="AG62" s="79">
        <v>61000</v>
      </c>
      <c r="AH62" s="80">
        <v>0</v>
      </c>
      <c r="AI62" s="78">
        <f t="shared" si="204"/>
        <v>61000</v>
      </c>
      <c r="AJ62" s="79">
        <f t="shared" si="222"/>
        <v>0</v>
      </c>
      <c r="AK62" s="78">
        <f t="shared" si="222"/>
        <v>0</v>
      </c>
      <c r="AL62" s="64">
        <f t="shared" si="225"/>
        <v>0</v>
      </c>
      <c r="AM62" s="79" t="e">
        <f t="shared" si="211"/>
        <v>#NAME?</v>
      </c>
      <c r="AN62" s="63" t="e">
        <f t="shared" si="214"/>
        <v>#NAME?</v>
      </c>
      <c r="AO62" s="64" t="e">
        <f t="shared" si="212"/>
        <v>#NAME?</v>
      </c>
      <c r="AP62" s="79">
        <f t="shared" si="208"/>
        <v>1000</v>
      </c>
      <c r="AQ62" s="78">
        <f t="shared" si="209"/>
        <v>0</v>
      </c>
      <c r="AR62" s="64">
        <f t="shared" si="223"/>
        <v>1000</v>
      </c>
    </row>
    <row r="63" spans="1:44" ht="12.6">
      <c r="A63" s="65" t="s">
        <v>140</v>
      </c>
      <c r="B63" s="91" t="s">
        <v>141</v>
      </c>
      <c r="C63" s="65" t="s">
        <v>33</v>
      </c>
      <c r="D63" s="92" t="s">
        <v>176</v>
      </c>
      <c r="E63" s="71" t="s">
        <v>46</v>
      </c>
      <c r="F63" s="92"/>
      <c r="G63" s="92"/>
      <c r="H63" s="158" t="s">
        <v>143</v>
      </c>
      <c r="I63" s="159">
        <f t="shared" si="43"/>
        <v>8000</v>
      </c>
      <c r="J63" s="159">
        <f t="shared" si="216"/>
        <v>8171.8738175999997</v>
      </c>
      <c r="K63" s="159">
        <v>9000</v>
      </c>
      <c r="L63" s="74">
        <v>5000</v>
      </c>
      <c r="M63" s="95">
        <f t="shared" si="44"/>
        <v>0</v>
      </c>
      <c r="N63" s="95">
        <f t="shared" si="217"/>
        <v>0</v>
      </c>
      <c r="O63" s="159">
        <f t="shared" si="218"/>
        <v>0</v>
      </c>
      <c r="P63" s="74">
        <v>0</v>
      </c>
      <c r="Q63" s="159">
        <f t="shared" si="219"/>
        <v>9000</v>
      </c>
      <c r="R63" s="74">
        <f t="shared" si="220"/>
        <v>5000</v>
      </c>
      <c r="S63" s="67">
        <f>ROUND(Q63*'[1]General info 2018'!$C$2/1000,2)</f>
        <v>4.66</v>
      </c>
      <c r="T63" s="96">
        <f t="shared" si="213"/>
        <v>0.98</v>
      </c>
      <c r="U63" s="97">
        <f t="shared" si="198"/>
        <v>5.6400000000000006</v>
      </c>
      <c r="V63" s="70">
        <v>438037</v>
      </c>
      <c r="W63" s="102">
        <v>648202902</v>
      </c>
      <c r="X63" s="98"/>
      <c r="Y63" s="96"/>
      <c r="Z63" s="96"/>
      <c r="AA63" s="98"/>
      <c r="AB63" s="96"/>
      <c r="AC63" s="96"/>
      <c r="AD63" s="94">
        <v>8000</v>
      </c>
      <c r="AE63" s="95">
        <v>0</v>
      </c>
      <c r="AF63" s="101">
        <f t="shared" si="224"/>
        <v>8000</v>
      </c>
      <c r="AG63" s="79">
        <v>8000</v>
      </c>
      <c r="AH63" s="80">
        <v>0</v>
      </c>
      <c r="AI63" s="78">
        <f t="shared" si="204"/>
        <v>8000</v>
      </c>
      <c r="AJ63" s="79">
        <f t="shared" si="222"/>
        <v>0</v>
      </c>
      <c r="AK63" s="78">
        <f t="shared" si="222"/>
        <v>0</v>
      </c>
      <c r="AL63" s="64">
        <f t="shared" si="225"/>
        <v>0</v>
      </c>
      <c r="AM63" s="79" t="e">
        <f t="shared" si="211"/>
        <v>#NAME?</v>
      </c>
      <c r="AN63" s="63" t="e">
        <f t="shared" si="214"/>
        <v>#NAME?</v>
      </c>
      <c r="AO63" s="64" t="e">
        <f t="shared" si="212"/>
        <v>#NAME?</v>
      </c>
      <c r="AP63" s="79">
        <f t="shared" si="208"/>
        <v>0</v>
      </c>
      <c r="AQ63" s="78">
        <f t="shared" si="209"/>
        <v>0</v>
      </c>
      <c r="AR63" s="64">
        <f t="shared" si="223"/>
        <v>0</v>
      </c>
    </row>
    <row r="64" spans="1:44" ht="12.6">
      <c r="A64" s="90" t="s">
        <v>177</v>
      </c>
      <c r="B64" s="91" t="s">
        <v>172</v>
      </c>
      <c r="C64" s="65" t="s">
        <v>157</v>
      </c>
      <c r="D64" s="66" t="s">
        <v>158</v>
      </c>
      <c r="E64" s="71" t="s">
        <v>46</v>
      </c>
      <c r="F64" s="92"/>
      <c r="G64" s="92"/>
      <c r="H64" s="158"/>
      <c r="I64" s="159">
        <f t="shared" si="43"/>
        <v>129000</v>
      </c>
      <c r="J64" s="159">
        <f t="shared" si="216"/>
        <v>131771.46530879999</v>
      </c>
      <c r="K64" s="159">
        <f>ROUND(J64,-3)</f>
        <v>132000</v>
      </c>
      <c r="L64" s="74">
        <v>50000</v>
      </c>
      <c r="M64" s="95">
        <f t="shared" si="44"/>
        <v>0</v>
      </c>
      <c r="N64" s="95">
        <f t="shared" si="217"/>
        <v>0</v>
      </c>
      <c r="O64" s="159">
        <f t="shared" si="218"/>
        <v>0</v>
      </c>
      <c r="P64" s="74">
        <v>75000</v>
      </c>
      <c r="Q64" s="159">
        <f t="shared" si="219"/>
        <v>132000</v>
      </c>
      <c r="R64" s="74">
        <f t="shared" si="220"/>
        <v>125000</v>
      </c>
      <c r="S64" s="67">
        <f>ROUND(Q64*'[1]General info 2018'!$C$2/1000,2)</f>
        <v>68.319999999999993</v>
      </c>
      <c r="T64" s="96">
        <f t="shared" si="213"/>
        <v>14.35</v>
      </c>
      <c r="U64" s="97">
        <f t="shared" si="198"/>
        <v>82.669999999999987</v>
      </c>
      <c r="V64" s="70">
        <v>438037</v>
      </c>
      <c r="W64" s="102">
        <v>692204902</v>
      </c>
      <c r="X64" s="98"/>
      <c r="Y64" s="96"/>
      <c r="Z64" s="96"/>
      <c r="AA64" s="98"/>
      <c r="AB64" s="96"/>
      <c r="AC64" s="96"/>
      <c r="AD64" s="94">
        <v>127000</v>
      </c>
      <c r="AE64" s="95">
        <v>0</v>
      </c>
      <c r="AF64" s="101">
        <f t="shared" si="224"/>
        <v>127000</v>
      </c>
      <c r="AG64" s="79">
        <v>127000</v>
      </c>
      <c r="AH64" s="80">
        <v>0</v>
      </c>
      <c r="AI64" s="78">
        <f t="shared" si="204"/>
        <v>127000</v>
      </c>
      <c r="AJ64" s="79">
        <f t="shared" ref="AJ64:AK67" si="226">AD64-AG64</f>
        <v>0</v>
      </c>
      <c r="AK64" s="78">
        <f t="shared" si="226"/>
        <v>0</v>
      </c>
      <c r="AL64" s="64">
        <f t="shared" si="225"/>
        <v>0</v>
      </c>
      <c r="AM64" s="79" t="e">
        <f t="shared" si="211"/>
        <v>#NAME?</v>
      </c>
      <c r="AN64" s="63" t="e">
        <f t="shared" si="214"/>
        <v>#NAME?</v>
      </c>
      <c r="AO64" s="64" t="e">
        <f t="shared" si="212"/>
        <v>#NAME?</v>
      </c>
      <c r="AP64" s="79">
        <f t="shared" si="208"/>
        <v>2000</v>
      </c>
      <c r="AQ64" s="78">
        <f t="shared" si="209"/>
        <v>0</v>
      </c>
      <c r="AR64" s="64">
        <f t="shared" si="223"/>
        <v>2000</v>
      </c>
    </row>
    <row r="65" spans="1:44" ht="12.6">
      <c r="A65" s="90" t="s">
        <v>179</v>
      </c>
      <c r="B65" s="91" t="s">
        <v>178</v>
      </c>
      <c r="C65" s="65" t="s">
        <v>33</v>
      </c>
      <c r="D65" s="66" t="s">
        <v>180</v>
      </c>
      <c r="E65" s="71" t="s">
        <v>46</v>
      </c>
      <c r="F65" s="92"/>
      <c r="G65" s="92"/>
      <c r="H65" s="158"/>
      <c r="I65" s="159">
        <f t="shared" si="43"/>
        <v>1348000</v>
      </c>
      <c r="J65" s="159">
        <f t="shared" si="216"/>
        <v>1376960.7382656001</v>
      </c>
      <c r="K65" s="159">
        <f>ROUND(J65,-3)</f>
        <v>1377000</v>
      </c>
      <c r="L65" s="74">
        <v>910000</v>
      </c>
      <c r="M65" s="95">
        <f t="shared" si="44"/>
        <v>0</v>
      </c>
      <c r="N65" s="95">
        <f t="shared" si="217"/>
        <v>0</v>
      </c>
      <c r="O65" s="159">
        <f t="shared" si="218"/>
        <v>0</v>
      </c>
      <c r="P65" s="74">
        <v>0</v>
      </c>
      <c r="Q65" s="159">
        <f t="shared" si="219"/>
        <v>1377000</v>
      </c>
      <c r="R65" s="74">
        <f t="shared" si="220"/>
        <v>910000</v>
      </c>
      <c r="S65" s="67">
        <f>ROUND(Q65*'[1]General info 2018'!$C$2/1000,2)</f>
        <v>712.65</v>
      </c>
      <c r="T65" s="96">
        <f t="shared" si="213"/>
        <v>149.66</v>
      </c>
      <c r="U65" s="97">
        <f t="shared" si="198"/>
        <v>862.31</v>
      </c>
      <c r="V65" s="70">
        <v>438037</v>
      </c>
      <c r="W65" s="102">
        <v>83300601</v>
      </c>
      <c r="X65" s="98"/>
      <c r="Y65" s="96"/>
      <c r="Z65" s="96"/>
      <c r="AA65" s="98"/>
      <c r="AB65" s="96"/>
      <c r="AC65" s="96"/>
      <c r="AD65" s="94">
        <v>1325000</v>
      </c>
      <c r="AE65" s="95">
        <v>0</v>
      </c>
      <c r="AF65" s="101">
        <f t="shared" si="224"/>
        <v>1325000</v>
      </c>
      <c r="AG65" s="79">
        <v>1325000</v>
      </c>
      <c r="AH65" s="80">
        <v>0</v>
      </c>
      <c r="AI65" s="78">
        <f t="shared" si="204"/>
        <v>1325000</v>
      </c>
      <c r="AJ65" s="79">
        <f t="shared" si="226"/>
        <v>0</v>
      </c>
      <c r="AK65" s="78">
        <f t="shared" si="226"/>
        <v>0</v>
      </c>
      <c r="AL65" s="64">
        <f t="shared" si="225"/>
        <v>0</v>
      </c>
      <c r="AM65" s="79" t="e">
        <f t="shared" si="211"/>
        <v>#NAME?</v>
      </c>
      <c r="AN65" s="63" t="e">
        <f t="shared" si="214"/>
        <v>#NAME?</v>
      </c>
      <c r="AO65" s="64" t="e">
        <f t="shared" si="212"/>
        <v>#NAME?</v>
      </c>
      <c r="AP65" s="79">
        <f t="shared" si="208"/>
        <v>23000</v>
      </c>
      <c r="AQ65" s="78">
        <f t="shared" si="209"/>
        <v>0</v>
      </c>
      <c r="AR65" s="64">
        <f t="shared" si="223"/>
        <v>23000</v>
      </c>
    </row>
    <row r="66" spans="1:44" s="173" customFormat="1" ht="12.6">
      <c r="A66" s="143" t="s">
        <v>181</v>
      </c>
      <c r="B66" s="104"/>
      <c r="C66" s="103" t="s">
        <v>33</v>
      </c>
      <c r="D66" s="105" t="s">
        <v>182</v>
      </c>
      <c r="E66" s="124"/>
      <c r="F66" s="124"/>
      <c r="G66" s="124"/>
      <c r="H66" s="123"/>
      <c r="I66" s="129"/>
      <c r="J66" s="129"/>
      <c r="K66" s="172">
        <v>2000000</v>
      </c>
      <c r="L66" s="108"/>
      <c r="M66" s="130"/>
      <c r="N66" s="130"/>
      <c r="O66" s="129">
        <v>0</v>
      </c>
      <c r="P66" s="110"/>
      <c r="Q66" s="172">
        <f t="shared" si="219"/>
        <v>2000000</v>
      </c>
      <c r="R66" s="126">
        <f t="shared" si="220"/>
        <v>0</v>
      </c>
      <c r="S66" s="129">
        <f>ROUND(Q66*'[1]General info 2018'!$C$2/1000,2)</f>
        <v>1035.08</v>
      </c>
      <c r="T66" s="130">
        <f t="shared" si="213"/>
        <v>217.37</v>
      </c>
      <c r="U66" s="131">
        <f t="shared" si="198"/>
        <v>1252.4499999999998</v>
      </c>
      <c r="V66" s="132">
        <v>438037</v>
      </c>
      <c r="W66" s="132">
        <v>83010601</v>
      </c>
      <c r="X66" s="129"/>
      <c r="Y66" s="130"/>
      <c r="Z66" s="130"/>
      <c r="AA66" s="129"/>
      <c r="AB66" s="130"/>
      <c r="AC66" s="130"/>
      <c r="AD66" s="133"/>
      <c r="AE66" s="134"/>
      <c r="AF66" s="135"/>
      <c r="AG66" s="136"/>
      <c r="AH66" s="137"/>
      <c r="AI66" s="135"/>
      <c r="AJ66" s="136"/>
      <c r="AK66" s="135"/>
      <c r="AL66" s="138"/>
      <c r="AM66" s="136"/>
      <c r="AN66" s="139"/>
      <c r="AO66" s="138"/>
      <c r="AP66" s="136"/>
      <c r="AQ66" s="135"/>
      <c r="AR66" s="138"/>
    </row>
    <row r="67" spans="1:44" ht="12.6">
      <c r="A67" s="143" t="s">
        <v>184</v>
      </c>
      <c r="B67" s="104"/>
      <c r="C67" s="103" t="s">
        <v>33</v>
      </c>
      <c r="D67" s="105" t="s">
        <v>183</v>
      </c>
      <c r="E67" s="124"/>
      <c r="F67" s="124"/>
      <c r="G67" s="124"/>
      <c r="H67" s="123"/>
      <c r="I67" s="129">
        <f t="shared" ref="I67:I89" si="227">ROUND(AD67*ign/igo,afrind)</f>
        <v>0</v>
      </c>
      <c r="J67" s="129">
        <f t="shared" si="216"/>
        <v>0</v>
      </c>
      <c r="K67" s="129">
        <v>3000000</v>
      </c>
      <c r="L67" s="108"/>
      <c r="M67" s="130">
        <f t="shared" ref="M67:M89" si="228">ROUND(AE67*iin/iio,afrind)</f>
        <v>0</v>
      </c>
      <c r="N67" s="130">
        <f t="shared" si="217"/>
        <v>0</v>
      </c>
      <c r="O67" s="129">
        <f t="shared" si="218"/>
        <v>0</v>
      </c>
      <c r="P67" s="110"/>
      <c r="Q67" s="129">
        <f t="shared" si="219"/>
        <v>3000000</v>
      </c>
      <c r="R67" s="74">
        <f t="shared" si="220"/>
        <v>0</v>
      </c>
      <c r="S67" s="129">
        <f>ROUND(Q67*Premie2008/1000,2)</f>
        <v>1801.5</v>
      </c>
      <c r="T67" s="130">
        <f>ROUND(S67*ab/100,2)</f>
        <v>378.32</v>
      </c>
      <c r="U67" s="131">
        <f t="shared" si="198"/>
        <v>2179.8200000000002</v>
      </c>
      <c r="V67" s="132">
        <v>438037</v>
      </c>
      <c r="W67" s="132">
        <v>81050601</v>
      </c>
      <c r="X67" s="67">
        <f>IF($A67&lt;&gt;"Uitg.",I67,0)</f>
        <v>0</v>
      </c>
      <c r="Y67" s="68"/>
      <c r="Z67" s="68"/>
      <c r="AA67" s="67">
        <f>IF($A67="Uitg.",I67,0)</f>
        <v>0</v>
      </c>
      <c r="AB67" s="68">
        <f t="shared" ref="AB67" si="229">IF($A67="Uitg.",M67,0)</f>
        <v>0</v>
      </c>
      <c r="AC67" s="68">
        <f>SUM(AA67:AB67)</f>
        <v>0</v>
      </c>
      <c r="AD67" s="76">
        <v>0</v>
      </c>
      <c r="AE67" s="77">
        <v>0</v>
      </c>
      <c r="AF67" s="78">
        <f t="shared" si="224"/>
        <v>0</v>
      </c>
      <c r="AG67" s="79">
        <v>0</v>
      </c>
      <c r="AH67" s="80">
        <v>0</v>
      </c>
      <c r="AI67" s="78">
        <f t="shared" si="204"/>
        <v>0</v>
      </c>
      <c r="AJ67" s="79">
        <f t="shared" si="226"/>
        <v>0</v>
      </c>
      <c r="AK67" s="78">
        <f t="shared" si="226"/>
        <v>0</v>
      </c>
      <c r="AL67" s="64">
        <f t="shared" si="225"/>
        <v>0</v>
      </c>
      <c r="AM67" s="79" t="e">
        <f t="shared" si="211"/>
        <v>#NAME?</v>
      </c>
      <c r="AN67" s="63" t="e">
        <f>ROUND(AM67*ab/100,2)</f>
        <v>#NAME?</v>
      </c>
      <c r="AO67" s="64" t="e">
        <f t="shared" si="212"/>
        <v>#NAME?</v>
      </c>
      <c r="AP67" s="79">
        <f>I67-AD67</f>
        <v>0</v>
      </c>
      <c r="AQ67" s="78">
        <f t="shared" si="209"/>
        <v>0</v>
      </c>
      <c r="AR67" s="64">
        <f>SUM(AP67:AQ67)</f>
        <v>0</v>
      </c>
    </row>
    <row r="68" spans="1:44" ht="30.6">
      <c r="A68" s="65" t="s">
        <v>185</v>
      </c>
      <c r="B68" s="91" t="s">
        <v>186</v>
      </c>
      <c r="C68" s="65" t="s">
        <v>33</v>
      </c>
      <c r="D68" s="92" t="s">
        <v>187</v>
      </c>
      <c r="E68" s="93" t="s">
        <v>38</v>
      </c>
      <c r="F68" s="66" t="s">
        <v>188</v>
      </c>
      <c r="G68" s="66" t="s">
        <v>188</v>
      </c>
      <c r="H68" s="66"/>
      <c r="I68" s="72">
        <f t="shared" si="227"/>
        <v>5184000</v>
      </c>
      <c r="J68" s="72">
        <f t="shared" si="216"/>
        <v>5295374.2338047996</v>
      </c>
      <c r="K68" s="72">
        <v>5296000</v>
      </c>
      <c r="L68" s="74">
        <v>6120000</v>
      </c>
      <c r="M68" s="75">
        <f t="shared" si="228"/>
        <v>1226000</v>
      </c>
      <c r="N68" s="75">
        <f t="shared" si="217"/>
        <v>1243331.2845124002</v>
      </c>
      <c r="O68" s="72">
        <v>1244000</v>
      </c>
      <c r="P68" s="89">
        <v>1235000</v>
      </c>
      <c r="Q68" s="72">
        <f t="shared" si="219"/>
        <v>6540000</v>
      </c>
      <c r="R68" s="74">
        <f t="shared" si="220"/>
        <v>7355000</v>
      </c>
      <c r="S68" s="67">
        <f>ROUND(Q68*'[1]General info 2018'!$C$2/1000,2)</f>
        <v>3384.71</v>
      </c>
      <c r="T68" s="68">
        <f t="shared" ref="T68:T84" si="230">ROUND(S68*ab/100,2)</f>
        <v>710.79</v>
      </c>
      <c r="U68" s="69">
        <f>(S68+T68)/2</f>
        <v>2047.75</v>
      </c>
      <c r="V68" s="70">
        <v>438037</v>
      </c>
      <c r="W68" s="70">
        <v>642105061</v>
      </c>
      <c r="X68" s="67">
        <v>0</v>
      </c>
      <c r="Y68" s="68"/>
      <c r="Z68" s="68"/>
      <c r="AA68" s="67">
        <f>IF($A68="Uitg.",I68,0)</f>
        <v>0</v>
      </c>
      <c r="AB68" s="68">
        <f t="shared" ref="AB68:AB71" si="231">IF($A68="Uitg.",M68,0)</f>
        <v>0</v>
      </c>
      <c r="AC68" s="68">
        <f t="shared" ref="AC68:AC82" si="232">SUM(AA68:AB68)</f>
        <v>0</v>
      </c>
      <c r="AD68" s="76">
        <v>5094000</v>
      </c>
      <c r="AE68" s="77">
        <v>1216000</v>
      </c>
      <c r="AF68" s="163">
        <f t="shared" ref="AF68:AF84" si="233">SUM(AD68:AE68)</f>
        <v>6310000</v>
      </c>
      <c r="AG68" s="79">
        <v>5094000</v>
      </c>
      <c r="AH68" s="80">
        <v>1216000</v>
      </c>
      <c r="AI68" s="78">
        <f t="shared" ref="AI68:AI84" si="234">SUM(AG68:AH68)</f>
        <v>6310000</v>
      </c>
      <c r="AJ68" s="79">
        <f t="shared" ref="AJ68:AK80" si="235">AD68-AG68</f>
        <v>0</v>
      </c>
      <c r="AK68" s="78">
        <f t="shared" si="235"/>
        <v>0</v>
      </c>
      <c r="AL68" s="64">
        <f t="shared" ref="AL68:AL83" si="236">SUM(AJ68:AK68)</f>
        <v>0</v>
      </c>
      <c r="AM68" s="79" t="e">
        <f t="shared" ref="AM68:AM84" si="237">ROUND(AL68*Premie2004/2000,2)</f>
        <v>#NAME?</v>
      </c>
      <c r="AN68" s="63" t="e">
        <f t="shared" ref="AN68:AN84" si="238">ROUND(AM68*ab/100,2)</f>
        <v>#NAME?</v>
      </c>
      <c r="AO68" s="64" t="e">
        <f t="shared" ref="AO68:AO82" si="239">AM68+AN68</f>
        <v>#NAME?</v>
      </c>
      <c r="AP68" s="79">
        <f>I68-AD68</f>
        <v>90000</v>
      </c>
      <c r="AQ68" s="78">
        <f t="shared" ref="AQ68:AQ84" si="240">M68-AE68</f>
        <v>10000</v>
      </c>
      <c r="AR68" s="64">
        <f t="shared" ref="AR68:AR83" si="241">SUM(AP68:AQ68)</f>
        <v>100000</v>
      </c>
    </row>
    <row r="69" spans="1:44" ht="20.399999999999999">
      <c r="A69" s="65" t="s">
        <v>190</v>
      </c>
      <c r="B69" s="91" t="s">
        <v>191</v>
      </c>
      <c r="C69" s="65" t="s">
        <v>33</v>
      </c>
      <c r="D69" s="92" t="s">
        <v>192</v>
      </c>
      <c r="E69" s="93" t="s">
        <v>38</v>
      </c>
      <c r="F69" s="92" t="s">
        <v>188</v>
      </c>
      <c r="G69" s="92" t="s">
        <v>188</v>
      </c>
      <c r="H69" s="66"/>
      <c r="I69" s="72">
        <f t="shared" si="227"/>
        <v>4200000</v>
      </c>
      <c r="J69" s="72">
        <f t="shared" si="216"/>
        <v>4290233.7542399997</v>
      </c>
      <c r="K69" s="72">
        <v>4291000</v>
      </c>
      <c r="L69" s="74">
        <v>5580000</v>
      </c>
      <c r="M69" s="75">
        <f t="shared" si="228"/>
        <v>1027000</v>
      </c>
      <c r="N69" s="75">
        <f t="shared" si="217"/>
        <v>1041518.1314798001</v>
      </c>
      <c r="O69" s="72">
        <f t="shared" si="218"/>
        <v>1042000</v>
      </c>
      <c r="P69" s="89">
        <v>850000</v>
      </c>
      <c r="Q69" s="72">
        <f t="shared" si="219"/>
        <v>5333000</v>
      </c>
      <c r="R69" s="74">
        <f t="shared" si="220"/>
        <v>6430000</v>
      </c>
      <c r="S69" s="67">
        <f>ROUND(Q69*'[1]General info 2018'!$C$2/1000,2)</f>
        <v>2760.04</v>
      </c>
      <c r="T69" s="68">
        <f t="shared" si="230"/>
        <v>579.61</v>
      </c>
      <c r="U69" s="69">
        <f t="shared" ref="U69:U84" si="242">S69+T69</f>
        <v>3339.65</v>
      </c>
      <c r="V69" s="70">
        <v>438037</v>
      </c>
      <c r="W69" s="70">
        <v>642105021</v>
      </c>
      <c r="X69" s="67">
        <v>0</v>
      </c>
      <c r="Y69" s="68"/>
      <c r="Z69" s="68"/>
      <c r="AA69" s="67">
        <f>IF($A69="Uitg.",I69,0)</f>
        <v>0</v>
      </c>
      <c r="AB69" s="68">
        <f t="shared" si="231"/>
        <v>0</v>
      </c>
      <c r="AC69" s="68">
        <f t="shared" si="232"/>
        <v>0</v>
      </c>
      <c r="AD69" s="76">
        <v>4127000</v>
      </c>
      <c r="AE69" s="77">
        <v>1019000</v>
      </c>
      <c r="AF69" s="163">
        <f t="shared" si="233"/>
        <v>5146000</v>
      </c>
      <c r="AG69" s="79">
        <v>4127000</v>
      </c>
      <c r="AH69" s="80">
        <v>1019000</v>
      </c>
      <c r="AI69" s="78">
        <f t="shared" si="234"/>
        <v>5146000</v>
      </c>
      <c r="AJ69" s="79">
        <f t="shared" si="235"/>
        <v>0</v>
      </c>
      <c r="AK69" s="78">
        <f t="shared" si="235"/>
        <v>0</v>
      </c>
      <c r="AL69" s="64">
        <f t="shared" si="236"/>
        <v>0</v>
      </c>
      <c r="AM69" s="79" t="e">
        <f t="shared" si="237"/>
        <v>#NAME?</v>
      </c>
      <c r="AN69" s="63" t="e">
        <f t="shared" si="238"/>
        <v>#NAME?</v>
      </c>
      <c r="AO69" s="64" t="e">
        <f t="shared" si="239"/>
        <v>#NAME?</v>
      </c>
      <c r="AP69" s="79">
        <f t="shared" ref="AP69:AP84" si="243">I69-AD69</f>
        <v>73000</v>
      </c>
      <c r="AQ69" s="78">
        <f t="shared" si="240"/>
        <v>8000</v>
      </c>
      <c r="AR69" s="64">
        <f t="shared" si="241"/>
        <v>81000</v>
      </c>
    </row>
    <row r="70" spans="1:44" ht="12.6">
      <c r="A70" s="65" t="s">
        <v>193</v>
      </c>
      <c r="B70" s="91" t="s">
        <v>194</v>
      </c>
      <c r="C70" s="65" t="s">
        <v>33</v>
      </c>
      <c r="D70" s="92" t="s">
        <v>195</v>
      </c>
      <c r="E70" s="93" t="s">
        <v>38</v>
      </c>
      <c r="F70" s="66" t="s">
        <v>188</v>
      </c>
      <c r="G70" s="66" t="s">
        <v>188</v>
      </c>
      <c r="H70" s="66"/>
      <c r="I70" s="72">
        <f t="shared" si="227"/>
        <v>1348000</v>
      </c>
      <c r="J70" s="72">
        <f t="shared" si="216"/>
        <v>1376960.7382656001</v>
      </c>
      <c r="K70" s="72">
        <f>ROUND(J70,-3)</f>
        <v>1377000</v>
      </c>
      <c r="L70" s="74">
        <v>2125000</v>
      </c>
      <c r="M70" s="75">
        <f t="shared" si="228"/>
        <v>371000</v>
      </c>
      <c r="N70" s="75">
        <f t="shared" si="217"/>
        <v>376244.62198540004</v>
      </c>
      <c r="O70" s="72">
        <v>377000</v>
      </c>
      <c r="P70" s="89">
        <v>300000</v>
      </c>
      <c r="Q70" s="72">
        <f t="shared" si="219"/>
        <v>1754000</v>
      </c>
      <c r="R70" s="74">
        <f t="shared" si="220"/>
        <v>2425000</v>
      </c>
      <c r="S70" s="67">
        <f>ROUND(Q70*'[1]General info 2018'!$C$2/1000,2)</f>
        <v>907.77</v>
      </c>
      <c r="T70" s="68">
        <f t="shared" si="230"/>
        <v>190.63</v>
      </c>
      <c r="U70" s="69">
        <f t="shared" si="242"/>
        <v>1098.4000000000001</v>
      </c>
      <c r="V70" s="70">
        <v>438037</v>
      </c>
      <c r="W70" s="70">
        <v>642104011</v>
      </c>
      <c r="X70" s="67">
        <v>0</v>
      </c>
      <c r="Y70" s="68"/>
      <c r="Z70" s="68"/>
      <c r="AA70" s="67">
        <f>IF($A70="Uitg.",I70,0)</f>
        <v>0</v>
      </c>
      <c r="AB70" s="68">
        <f t="shared" si="231"/>
        <v>0</v>
      </c>
      <c r="AC70" s="68">
        <f t="shared" si="232"/>
        <v>0</v>
      </c>
      <c r="AD70" s="76">
        <v>1325000</v>
      </c>
      <c r="AE70" s="77">
        <v>368000</v>
      </c>
      <c r="AF70" s="163">
        <f t="shared" si="233"/>
        <v>1693000</v>
      </c>
      <c r="AG70" s="79">
        <v>1325000</v>
      </c>
      <c r="AH70" s="80">
        <v>368000</v>
      </c>
      <c r="AI70" s="78">
        <f t="shared" si="234"/>
        <v>1693000</v>
      </c>
      <c r="AJ70" s="79">
        <f t="shared" si="235"/>
        <v>0</v>
      </c>
      <c r="AK70" s="78">
        <f t="shared" si="235"/>
        <v>0</v>
      </c>
      <c r="AL70" s="64">
        <f t="shared" si="236"/>
        <v>0</v>
      </c>
      <c r="AM70" s="79" t="e">
        <f t="shared" si="237"/>
        <v>#NAME?</v>
      </c>
      <c r="AN70" s="63" t="e">
        <f t="shared" si="238"/>
        <v>#NAME?</v>
      </c>
      <c r="AO70" s="64" t="e">
        <f t="shared" si="239"/>
        <v>#NAME?</v>
      </c>
      <c r="AP70" s="79">
        <f t="shared" si="243"/>
        <v>23000</v>
      </c>
      <c r="AQ70" s="78">
        <f t="shared" si="240"/>
        <v>3000</v>
      </c>
      <c r="AR70" s="64">
        <f t="shared" si="241"/>
        <v>26000</v>
      </c>
    </row>
    <row r="71" spans="1:44" ht="20.399999999999999">
      <c r="A71" s="65" t="s">
        <v>196</v>
      </c>
      <c r="B71" s="91" t="s">
        <v>81</v>
      </c>
      <c r="C71" s="65" t="s">
        <v>33</v>
      </c>
      <c r="D71" s="92" t="s">
        <v>197</v>
      </c>
      <c r="E71" s="93" t="s">
        <v>38</v>
      </c>
      <c r="F71" s="66" t="s">
        <v>188</v>
      </c>
      <c r="G71" s="66" t="s">
        <v>188</v>
      </c>
      <c r="H71" s="66"/>
      <c r="I71" s="72">
        <f t="shared" si="227"/>
        <v>2385000</v>
      </c>
      <c r="J71" s="72">
        <f t="shared" si="216"/>
        <v>2436239.8818720002</v>
      </c>
      <c r="K71" s="72">
        <v>2437000</v>
      </c>
      <c r="L71" s="74">
        <v>2550000</v>
      </c>
      <c r="M71" s="75">
        <f t="shared" si="228"/>
        <v>448000</v>
      </c>
      <c r="N71" s="75">
        <f t="shared" si="217"/>
        <v>454333.12843520002</v>
      </c>
      <c r="O71" s="72">
        <v>455000</v>
      </c>
      <c r="P71" s="89">
        <v>420000</v>
      </c>
      <c r="Q71" s="72">
        <f t="shared" si="219"/>
        <v>2892000</v>
      </c>
      <c r="R71" s="74">
        <f t="shared" si="220"/>
        <v>2970000</v>
      </c>
      <c r="S71" s="67">
        <f>ROUND(Q71*'[1]General info 2018'!$C$2/1000,2)</f>
        <v>1496.73</v>
      </c>
      <c r="T71" s="68">
        <f t="shared" si="230"/>
        <v>314.31</v>
      </c>
      <c r="U71" s="69">
        <f t="shared" si="242"/>
        <v>1811.04</v>
      </c>
      <c r="V71" s="70">
        <v>438037</v>
      </c>
      <c r="W71" s="70">
        <v>642105101</v>
      </c>
      <c r="X71" s="67">
        <v>0</v>
      </c>
      <c r="Y71" s="68"/>
      <c r="Z71" s="68"/>
      <c r="AA71" s="67">
        <f>IF($A71="Uitg.",I71,0)</f>
        <v>0</v>
      </c>
      <c r="AB71" s="68">
        <f t="shared" si="231"/>
        <v>0</v>
      </c>
      <c r="AC71" s="68">
        <f t="shared" si="232"/>
        <v>0</v>
      </c>
      <c r="AD71" s="76">
        <v>2344000</v>
      </c>
      <c r="AE71" s="77">
        <v>444000</v>
      </c>
      <c r="AF71" s="163">
        <f t="shared" si="233"/>
        <v>2788000</v>
      </c>
      <c r="AG71" s="79">
        <v>2344000</v>
      </c>
      <c r="AH71" s="80">
        <v>444000</v>
      </c>
      <c r="AI71" s="78">
        <f t="shared" si="234"/>
        <v>2788000</v>
      </c>
      <c r="AJ71" s="79">
        <f t="shared" si="235"/>
        <v>0</v>
      </c>
      <c r="AK71" s="78">
        <f t="shared" si="235"/>
        <v>0</v>
      </c>
      <c r="AL71" s="64">
        <f t="shared" si="236"/>
        <v>0</v>
      </c>
      <c r="AM71" s="79" t="e">
        <f t="shared" si="237"/>
        <v>#NAME?</v>
      </c>
      <c r="AN71" s="63" t="e">
        <f t="shared" si="238"/>
        <v>#NAME?</v>
      </c>
      <c r="AO71" s="64" t="e">
        <f t="shared" si="239"/>
        <v>#NAME?</v>
      </c>
      <c r="AP71" s="79">
        <f t="shared" si="243"/>
        <v>41000</v>
      </c>
      <c r="AQ71" s="78">
        <f t="shared" si="240"/>
        <v>4000</v>
      </c>
      <c r="AR71" s="64">
        <f t="shared" si="241"/>
        <v>45000</v>
      </c>
    </row>
    <row r="72" spans="1:44" ht="12.6">
      <c r="A72" s="90" t="s">
        <v>198</v>
      </c>
      <c r="B72" s="91" t="s">
        <v>199</v>
      </c>
      <c r="C72" s="65" t="s">
        <v>33</v>
      </c>
      <c r="D72" s="92" t="s">
        <v>200</v>
      </c>
      <c r="E72" s="93" t="s">
        <v>38</v>
      </c>
      <c r="F72" s="66" t="s">
        <v>188</v>
      </c>
      <c r="G72" s="66" t="s">
        <v>188</v>
      </c>
      <c r="H72" s="66"/>
      <c r="I72" s="72">
        <f t="shared" si="227"/>
        <v>1555000</v>
      </c>
      <c r="J72" s="72">
        <f t="shared" si="216"/>
        <v>1588407.9732959999</v>
      </c>
      <c r="K72" s="72">
        <v>1589000</v>
      </c>
      <c r="L72" s="74">
        <v>2050000</v>
      </c>
      <c r="M72" s="75">
        <f t="shared" si="228"/>
        <v>422000</v>
      </c>
      <c r="N72" s="75">
        <f t="shared" si="217"/>
        <v>427965.58080280002</v>
      </c>
      <c r="O72" s="72">
        <f t="shared" si="218"/>
        <v>428000</v>
      </c>
      <c r="P72" s="89">
        <v>325000</v>
      </c>
      <c r="Q72" s="72">
        <f t="shared" si="219"/>
        <v>2017000</v>
      </c>
      <c r="R72" s="74">
        <f t="shared" si="220"/>
        <v>2375000</v>
      </c>
      <c r="S72" s="67">
        <f>ROUND(Q72*'[1]General info 2018'!$C$2/1000,2)</f>
        <v>1043.8800000000001</v>
      </c>
      <c r="T72" s="68">
        <f t="shared" si="230"/>
        <v>219.21</v>
      </c>
      <c r="U72" s="69">
        <f t="shared" si="242"/>
        <v>1263.0900000000001</v>
      </c>
      <c r="V72" s="70">
        <v>438037</v>
      </c>
      <c r="W72" s="70">
        <v>642105071</v>
      </c>
      <c r="X72" s="67">
        <v>0</v>
      </c>
      <c r="Y72" s="68"/>
      <c r="Z72" s="68"/>
      <c r="AA72" s="67">
        <f t="shared" ref="AA72:AA77" si="244">IF($A72="Uitg.",I72,0)</f>
        <v>0</v>
      </c>
      <c r="AB72" s="68">
        <f t="shared" ref="AB72:AB77" si="245">IF($A72="Uitg.",M72,0)</f>
        <v>0</v>
      </c>
      <c r="AC72" s="68">
        <f t="shared" si="232"/>
        <v>0</v>
      </c>
      <c r="AD72" s="76">
        <v>1528000</v>
      </c>
      <c r="AE72" s="77">
        <v>419000</v>
      </c>
      <c r="AF72" s="163">
        <f t="shared" si="233"/>
        <v>1947000</v>
      </c>
      <c r="AG72" s="79">
        <v>1528000</v>
      </c>
      <c r="AH72" s="80">
        <v>419000</v>
      </c>
      <c r="AI72" s="78">
        <f t="shared" si="234"/>
        <v>1947000</v>
      </c>
      <c r="AJ72" s="79">
        <f t="shared" si="235"/>
        <v>0</v>
      </c>
      <c r="AK72" s="78">
        <f t="shared" si="235"/>
        <v>0</v>
      </c>
      <c r="AL72" s="64">
        <f t="shared" si="236"/>
        <v>0</v>
      </c>
      <c r="AM72" s="79" t="e">
        <f t="shared" si="237"/>
        <v>#NAME?</v>
      </c>
      <c r="AN72" s="63" t="e">
        <f t="shared" si="238"/>
        <v>#NAME?</v>
      </c>
      <c r="AO72" s="64" t="e">
        <f t="shared" si="239"/>
        <v>#NAME?</v>
      </c>
      <c r="AP72" s="79">
        <f t="shared" si="243"/>
        <v>27000</v>
      </c>
      <c r="AQ72" s="78">
        <f t="shared" si="240"/>
        <v>3000</v>
      </c>
      <c r="AR72" s="64">
        <f t="shared" si="241"/>
        <v>30000</v>
      </c>
    </row>
    <row r="73" spans="1:44" ht="12.6">
      <c r="A73" s="65" t="s">
        <v>201</v>
      </c>
      <c r="B73" s="91" t="s">
        <v>202</v>
      </c>
      <c r="C73" s="65" t="s">
        <v>33</v>
      </c>
      <c r="D73" s="92" t="s">
        <v>203</v>
      </c>
      <c r="E73" s="93" t="s">
        <v>38</v>
      </c>
      <c r="F73" s="66" t="s">
        <v>188</v>
      </c>
      <c r="G73" s="66" t="s">
        <v>188</v>
      </c>
      <c r="H73" s="66"/>
      <c r="I73" s="72">
        <f t="shared" si="227"/>
        <v>1633000</v>
      </c>
      <c r="J73" s="72">
        <f t="shared" si="216"/>
        <v>1668083.7430175999</v>
      </c>
      <c r="K73" s="72">
        <v>1669000</v>
      </c>
      <c r="L73" s="74">
        <v>2100000</v>
      </c>
      <c r="M73" s="75">
        <f t="shared" si="228"/>
        <v>432000</v>
      </c>
      <c r="N73" s="75">
        <f t="shared" si="217"/>
        <v>438106.94527680002</v>
      </c>
      <c r="O73" s="72">
        <v>439000</v>
      </c>
      <c r="P73" s="89">
        <v>350000</v>
      </c>
      <c r="Q73" s="72">
        <f t="shared" si="219"/>
        <v>2108000</v>
      </c>
      <c r="R73" s="74">
        <f t="shared" si="220"/>
        <v>2450000</v>
      </c>
      <c r="S73" s="67">
        <f>ROUND(Q73*'[1]General info 2018'!$C$2/1000,2)</f>
        <v>1090.97</v>
      </c>
      <c r="T73" s="68">
        <f t="shared" si="230"/>
        <v>229.1</v>
      </c>
      <c r="U73" s="69">
        <f t="shared" si="242"/>
        <v>1320.07</v>
      </c>
      <c r="V73" s="70">
        <v>438037</v>
      </c>
      <c r="W73" s="70">
        <v>642105111</v>
      </c>
      <c r="X73" s="67">
        <v>0</v>
      </c>
      <c r="Y73" s="68"/>
      <c r="Z73" s="68"/>
      <c r="AA73" s="67">
        <f t="shared" si="244"/>
        <v>0</v>
      </c>
      <c r="AB73" s="68">
        <f t="shared" si="245"/>
        <v>0</v>
      </c>
      <c r="AC73" s="68">
        <f t="shared" si="232"/>
        <v>0</v>
      </c>
      <c r="AD73" s="76">
        <v>1605000</v>
      </c>
      <c r="AE73" s="77">
        <v>429000</v>
      </c>
      <c r="AF73" s="163">
        <f t="shared" si="233"/>
        <v>2034000</v>
      </c>
      <c r="AG73" s="79">
        <v>1605000</v>
      </c>
      <c r="AH73" s="80">
        <v>429000</v>
      </c>
      <c r="AI73" s="78">
        <f t="shared" si="234"/>
        <v>2034000</v>
      </c>
      <c r="AJ73" s="79">
        <f t="shared" si="235"/>
        <v>0</v>
      </c>
      <c r="AK73" s="78">
        <f t="shared" si="235"/>
        <v>0</v>
      </c>
      <c r="AL73" s="64">
        <f t="shared" si="236"/>
        <v>0</v>
      </c>
      <c r="AM73" s="79" t="e">
        <f t="shared" si="237"/>
        <v>#NAME?</v>
      </c>
      <c r="AN73" s="63" t="e">
        <f t="shared" si="238"/>
        <v>#NAME?</v>
      </c>
      <c r="AO73" s="64" t="e">
        <f t="shared" si="239"/>
        <v>#NAME?</v>
      </c>
      <c r="AP73" s="79">
        <f t="shared" si="243"/>
        <v>28000</v>
      </c>
      <c r="AQ73" s="78">
        <f t="shared" si="240"/>
        <v>3000</v>
      </c>
      <c r="AR73" s="64">
        <f t="shared" si="241"/>
        <v>31000</v>
      </c>
    </row>
    <row r="74" spans="1:44" ht="20.399999999999999">
      <c r="A74" s="65" t="s">
        <v>204</v>
      </c>
      <c r="B74" s="91" t="s">
        <v>76</v>
      </c>
      <c r="C74" s="65" t="s">
        <v>33</v>
      </c>
      <c r="D74" s="92" t="s">
        <v>205</v>
      </c>
      <c r="E74" s="93" t="s">
        <v>38</v>
      </c>
      <c r="F74" s="66" t="s">
        <v>188</v>
      </c>
      <c r="G74" s="66" t="s">
        <v>188</v>
      </c>
      <c r="H74" s="66"/>
      <c r="I74" s="72">
        <f t="shared" si="227"/>
        <v>3111000</v>
      </c>
      <c r="J74" s="72">
        <f t="shared" si="216"/>
        <v>3177837.4308191999</v>
      </c>
      <c r="K74" s="72">
        <f>ROUND(J74,-3)</f>
        <v>3178000</v>
      </c>
      <c r="L74" s="74">
        <v>4000000</v>
      </c>
      <c r="M74" s="75">
        <f t="shared" si="228"/>
        <v>412000</v>
      </c>
      <c r="N74" s="75">
        <f t="shared" si="217"/>
        <v>417824.21632880002</v>
      </c>
      <c r="O74" s="72">
        <f t="shared" si="218"/>
        <v>418000</v>
      </c>
      <c r="P74" s="89">
        <v>430000</v>
      </c>
      <c r="Q74" s="72">
        <f t="shared" si="219"/>
        <v>3596000</v>
      </c>
      <c r="R74" s="74">
        <f t="shared" si="220"/>
        <v>4430000</v>
      </c>
      <c r="S74" s="67">
        <f>ROUND(Q74*'[1]General info 2018'!$C$2/1000,2)</f>
        <v>1861.07</v>
      </c>
      <c r="T74" s="68">
        <f t="shared" si="230"/>
        <v>390.82</v>
      </c>
      <c r="U74" s="69">
        <f t="shared" si="242"/>
        <v>2251.89</v>
      </c>
      <c r="V74" s="70">
        <v>438037</v>
      </c>
      <c r="W74" s="70">
        <v>642105121</v>
      </c>
      <c r="X74" s="67">
        <v>0</v>
      </c>
      <c r="Y74" s="68"/>
      <c r="Z74" s="68"/>
      <c r="AA74" s="67">
        <f t="shared" si="244"/>
        <v>0</v>
      </c>
      <c r="AB74" s="68">
        <f t="shared" si="245"/>
        <v>0</v>
      </c>
      <c r="AC74" s="68">
        <f t="shared" si="232"/>
        <v>0</v>
      </c>
      <c r="AD74" s="76">
        <v>3057000</v>
      </c>
      <c r="AE74" s="77">
        <v>409000</v>
      </c>
      <c r="AF74" s="163">
        <f t="shared" si="233"/>
        <v>3466000</v>
      </c>
      <c r="AG74" s="79">
        <v>3057000</v>
      </c>
      <c r="AH74" s="80">
        <v>409000</v>
      </c>
      <c r="AI74" s="78">
        <f t="shared" si="234"/>
        <v>3466000</v>
      </c>
      <c r="AJ74" s="79">
        <f t="shared" si="235"/>
        <v>0</v>
      </c>
      <c r="AK74" s="78">
        <f t="shared" si="235"/>
        <v>0</v>
      </c>
      <c r="AL74" s="64">
        <f t="shared" si="236"/>
        <v>0</v>
      </c>
      <c r="AM74" s="79" t="e">
        <f t="shared" si="237"/>
        <v>#NAME?</v>
      </c>
      <c r="AN74" s="63" t="e">
        <f t="shared" si="238"/>
        <v>#NAME?</v>
      </c>
      <c r="AO74" s="64" t="e">
        <f t="shared" si="239"/>
        <v>#NAME?</v>
      </c>
      <c r="AP74" s="79">
        <f t="shared" si="243"/>
        <v>54000</v>
      </c>
      <c r="AQ74" s="78">
        <f t="shared" si="240"/>
        <v>3000</v>
      </c>
      <c r="AR74" s="64">
        <f t="shared" si="241"/>
        <v>57000</v>
      </c>
    </row>
    <row r="75" spans="1:44" ht="20.399999999999999">
      <c r="A75" s="164" t="s">
        <v>206</v>
      </c>
      <c r="B75" s="165" t="s">
        <v>207</v>
      </c>
      <c r="C75" s="160" t="s">
        <v>33</v>
      </c>
      <c r="D75" s="161" t="s">
        <v>208</v>
      </c>
      <c r="E75" s="166" t="s">
        <v>38</v>
      </c>
      <c r="F75" s="82" t="s">
        <v>188</v>
      </c>
      <c r="G75" s="82" t="s">
        <v>188</v>
      </c>
      <c r="H75" s="82"/>
      <c r="I75" s="83">
        <f t="shared" si="227"/>
        <v>1918000</v>
      </c>
      <c r="J75" s="83">
        <f t="shared" si="216"/>
        <v>1959206.7477696</v>
      </c>
      <c r="K75" s="83">
        <v>3567500</v>
      </c>
      <c r="L75" s="84"/>
      <c r="M75" s="85">
        <f t="shared" si="228"/>
        <v>493000</v>
      </c>
      <c r="N75" s="85">
        <f t="shared" si="217"/>
        <v>499969.26856820006</v>
      </c>
      <c r="O75" s="83">
        <v>500000</v>
      </c>
      <c r="P75" s="162"/>
      <c r="Q75" s="83">
        <f t="shared" si="219"/>
        <v>4067500</v>
      </c>
      <c r="R75" s="74">
        <f t="shared" si="220"/>
        <v>0</v>
      </c>
      <c r="S75" s="83">
        <f>ROUND(Q75*'[1]General info 2018'!$C$2/1000,2)</f>
        <v>2105.09</v>
      </c>
      <c r="T75" s="85">
        <f t="shared" si="230"/>
        <v>442.07</v>
      </c>
      <c r="U75" s="86">
        <f t="shared" si="242"/>
        <v>2547.1600000000003</v>
      </c>
      <c r="V75" s="87"/>
      <c r="W75" s="87"/>
      <c r="X75" s="67">
        <v>0</v>
      </c>
      <c r="Y75" s="68"/>
      <c r="Z75" s="68"/>
      <c r="AA75" s="67">
        <f t="shared" si="244"/>
        <v>0</v>
      </c>
      <c r="AB75" s="68">
        <f t="shared" si="245"/>
        <v>0</v>
      </c>
      <c r="AC75" s="68">
        <f t="shared" si="232"/>
        <v>0</v>
      </c>
      <c r="AD75" s="76">
        <v>1885000</v>
      </c>
      <c r="AE75" s="77">
        <v>489000</v>
      </c>
      <c r="AF75" s="163">
        <f t="shared" si="233"/>
        <v>2374000</v>
      </c>
      <c r="AG75" s="79">
        <v>1885000</v>
      </c>
      <c r="AH75" s="80">
        <v>489000</v>
      </c>
      <c r="AI75" s="78">
        <f t="shared" si="234"/>
        <v>2374000</v>
      </c>
      <c r="AJ75" s="79">
        <f t="shared" si="235"/>
        <v>0</v>
      </c>
      <c r="AK75" s="78">
        <f t="shared" si="235"/>
        <v>0</v>
      </c>
      <c r="AL75" s="64">
        <f t="shared" si="236"/>
        <v>0</v>
      </c>
      <c r="AM75" s="79" t="e">
        <f t="shared" si="237"/>
        <v>#NAME?</v>
      </c>
      <c r="AN75" s="63" t="e">
        <f t="shared" si="238"/>
        <v>#NAME?</v>
      </c>
      <c r="AO75" s="64" t="e">
        <f t="shared" si="239"/>
        <v>#NAME?</v>
      </c>
      <c r="AP75" s="79">
        <f t="shared" si="243"/>
        <v>33000</v>
      </c>
      <c r="AQ75" s="78">
        <f t="shared" si="240"/>
        <v>4000</v>
      </c>
      <c r="AR75" s="64">
        <f t="shared" si="241"/>
        <v>37000</v>
      </c>
    </row>
    <row r="76" spans="1:44" ht="20.399999999999999">
      <c r="A76" s="65" t="s">
        <v>209</v>
      </c>
      <c r="B76" s="91" t="s">
        <v>194</v>
      </c>
      <c r="C76" s="65" t="s">
        <v>33</v>
      </c>
      <c r="D76" s="66" t="s">
        <v>210</v>
      </c>
      <c r="E76" s="93" t="s">
        <v>38</v>
      </c>
      <c r="F76" s="66" t="s">
        <v>188</v>
      </c>
      <c r="G76" s="66" t="s">
        <v>188</v>
      </c>
      <c r="H76" s="66"/>
      <c r="I76" s="72">
        <f t="shared" si="227"/>
        <v>1763000</v>
      </c>
      <c r="J76" s="72">
        <f t="shared" si="216"/>
        <v>1800876.6925536001</v>
      </c>
      <c r="K76" s="72">
        <f t="shared" ref="K76:K82" si="246">ROUND(J76,-3)</f>
        <v>1801000</v>
      </c>
      <c r="L76" s="74">
        <v>2200000</v>
      </c>
      <c r="M76" s="75">
        <f t="shared" si="228"/>
        <v>448000</v>
      </c>
      <c r="N76" s="75">
        <f t="shared" si="217"/>
        <v>454333.12843520002</v>
      </c>
      <c r="O76" s="72">
        <v>455000</v>
      </c>
      <c r="P76" s="89">
        <v>500000</v>
      </c>
      <c r="Q76" s="72">
        <f t="shared" si="219"/>
        <v>2256000</v>
      </c>
      <c r="R76" s="74">
        <f t="shared" si="220"/>
        <v>2700000</v>
      </c>
      <c r="S76" s="67">
        <f>ROUND(Q76*'[1]General info 2018'!$C$2/1000,2)</f>
        <v>1167.57</v>
      </c>
      <c r="T76" s="68">
        <f t="shared" si="230"/>
        <v>245.19</v>
      </c>
      <c r="U76" s="69">
        <f t="shared" si="242"/>
        <v>1412.76</v>
      </c>
      <c r="V76" s="70">
        <v>438037</v>
      </c>
      <c r="W76" s="70">
        <v>642105081</v>
      </c>
      <c r="X76" s="67">
        <v>0</v>
      </c>
      <c r="Y76" s="68"/>
      <c r="Z76" s="68"/>
      <c r="AA76" s="67">
        <f t="shared" si="244"/>
        <v>0</v>
      </c>
      <c r="AB76" s="68">
        <f t="shared" si="245"/>
        <v>0</v>
      </c>
      <c r="AC76" s="68">
        <f t="shared" si="232"/>
        <v>0</v>
      </c>
      <c r="AD76" s="76">
        <v>1732000</v>
      </c>
      <c r="AE76" s="77">
        <v>444000</v>
      </c>
      <c r="AF76" s="163">
        <f t="shared" si="233"/>
        <v>2176000</v>
      </c>
      <c r="AG76" s="79">
        <v>1732000</v>
      </c>
      <c r="AH76" s="80">
        <v>444000</v>
      </c>
      <c r="AI76" s="78">
        <f t="shared" si="234"/>
        <v>2176000</v>
      </c>
      <c r="AJ76" s="79">
        <f t="shared" si="235"/>
        <v>0</v>
      </c>
      <c r="AK76" s="78">
        <f t="shared" si="235"/>
        <v>0</v>
      </c>
      <c r="AL76" s="64">
        <f t="shared" si="236"/>
        <v>0</v>
      </c>
      <c r="AM76" s="79" t="e">
        <f t="shared" si="237"/>
        <v>#NAME?</v>
      </c>
      <c r="AN76" s="63" t="e">
        <f t="shared" si="238"/>
        <v>#NAME?</v>
      </c>
      <c r="AO76" s="64" t="e">
        <f t="shared" si="239"/>
        <v>#NAME?</v>
      </c>
      <c r="AP76" s="79">
        <f t="shared" si="243"/>
        <v>31000</v>
      </c>
      <c r="AQ76" s="78">
        <f t="shared" si="240"/>
        <v>4000</v>
      </c>
      <c r="AR76" s="64">
        <f t="shared" si="241"/>
        <v>35000</v>
      </c>
    </row>
    <row r="77" spans="1:44" ht="20.399999999999999">
      <c r="A77" s="65" t="s">
        <v>211</v>
      </c>
      <c r="B77" s="91" t="s">
        <v>212</v>
      </c>
      <c r="C77" s="65" t="s">
        <v>33</v>
      </c>
      <c r="D77" s="92" t="s">
        <v>213</v>
      </c>
      <c r="E77" s="93" t="s">
        <v>38</v>
      </c>
      <c r="F77" s="66" t="s">
        <v>188</v>
      </c>
      <c r="G77" s="66" t="s">
        <v>188</v>
      </c>
      <c r="I77" s="72">
        <f t="shared" si="227"/>
        <v>1244000</v>
      </c>
      <c r="J77" s="72">
        <f t="shared" si="216"/>
        <v>1270726.3786368</v>
      </c>
      <c r="K77" s="72">
        <f t="shared" si="246"/>
        <v>1271000</v>
      </c>
      <c r="L77" s="74">
        <v>1550000</v>
      </c>
      <c r="M77" s="75">
        <f t="shared" si="228"/>
        <v>199000</v>
      </c>
      <c r="N77" s="75">
        <f t="shared" si="217"/>
        <v>201813.15303260001</v>
      </c>
      <c r="O77" s="72">
        <f>ROUND(N77,-3)+300000</f>
        <v>502000</v>
      </c>
      <c r="P77" s="89">
        <v>525000</v>
      </c>
      <c r="Q77" s="72">
        <f t="shared" si="219"/>
        <v>1773000</v>
      </c>
      <c r="R77" s="74">
        <f t="shared" si="220"/>
        <v>2075000</v>
      </c>
      <c r="S77" s="67">
        <f>ROUND(Q77*'[1]General info 2018'!$C$2/1000,2)</f>
        <v>917.6</v>
      </c>
      <c r="T77" s="68">
        <f t="shared" si="230"/>
        <v>192.7</v>
      </c>
      <c r="U77" s="69">
        <f t="shared" si="242"/>
        <v>1110.3</v>
      </c>
      <c r="V77" s="70">
        <v>438037</v>
      </c>
      <c r="W77" s="70">
        <v>643102101</v>
      </c>
      <c r="X77" s="67">
        <v>0</v>
      </c>
      <c r="Y77" s="68"/>
      <c r="Z77" s="68"/>
      <c r="AA77" s="67">
        <f t="shared" si="244"/>
        <v>0</v>
      </c>
      <c r="AB77" s="68">
        <f t="shared" si="245"/>
        <v>0</v>
      </c>
      <c r="AC77" s="68">
        <f t="shared" si="232"/>
        <v>0</v>
      </c>
      <c r="AD77" s="99">
        <v>1222000</v>
      </c>
      <c r="AE77" s="100">
        <v>197000</v>
      </c>
      <c r="AF77" s="140">
        <f t="shared" si="233"/>
        <v>1419000</v>
      </c>
      <c r="AG77" s="79">
        <v>1222000</v>
      </c>
      <c r="AH77" s="80">
        <v>197000</v>
      </c>
      <c r="AI77" s="78">
        <f t="shared" si="234"/>
        <v>1419000</v>
      </c>
      <c r="AJ77" s="79">
        <f t="shared" si="235"/>
        <v>0</v>
      </c>
      <c r="AK77" s="78">
        <f t="shared" si="235"/>
        <v>0</v>
      </c>
      <c r="AL77" s="64">
        <f t="shared" si="236"/>
        <v>0</v>
      </c>
      <c r="AM77" s="79" t="e">
        <f t="shared" si="237"/>
        <v>#NAME?</v>
      </c>
      <c r="AN77" s="63" t="e">
        <f t="shared" si="238"/>
        <v>#NAME?</v>
      </c>
      <c r="AO77" s="64" t="e">
        <f t="shared" si="239"/>
        <v>#NAME?</v>
      </c>
      <c r="AP77" s="79">
        <f t="shared" si="243"/>
        <v>22000</v>
      </c>
      <c r="AQ77" s="78">
        <f t="shared" si="240"/>
        <v>2000</v>
      </c>
      <c r="AR77" s="64">
        <f t="shared" si="241"/>
        <v>24000</v>
      </c>
    </row>
    <row r="78" spans="1:44" ht="12.6">
      <c r="A78" s="90" t="s">
        <v>211</v>
      </c>
      <c r="B78" s="91" t="s">
        <v>212</v>
      </c>
      <c r="C78" s="90" t="s">
        <v>33</v>
      </c>
      <c r="D78" s="92" t="s">
        <v>77</v>
      </c>
      <c r="E78" s="93" t="s">
        <v>38</v>
      </c>
      <c r="F78" s="92" t="s">
        <v>188</v>
      </c>
      <c r="G78" s="92" t="s">
        <v>188</v>
      </c>
      <c r="H78" s="66" t="s">
        <v>214</v>
      </c>
      <c r="I78" s="94">
        <f t="shared" si="227"/>
        <v>456000</v>
      </c>
      <c r="J78" s="94">
        <f t="shared" si="216"/>
        <v>465796.80760319997</v>
      </c>
      <c r="K78" s="94">
        <f t="shared" si="246"/>
        <v>466000</v>
      </c>
      <c r="L78" s="74">
        <v>510000</v>
      </c>
      <c r="M78" s="95">
        <f t="shared" si="228"/>
        <v>0</v>
      </c>
      <c r="N78" s="95">
        <f t="shared" si="217"/>
        <v>0</v>
      </c>
      <c r="O78" s="94">
        <f t="shared" si="218"/>
        <v>0</v>
      </c>
      <c r="P78" s="89"/>
      <c r="Q78" s="94">
        <f t="shared" si="219"/>
        <v>466000</v>
      </c>
      <c r="R78" s="74">
        <f t="shared" si="220"/>
        <v>510000</v>
      </c>
      <c r="S78" s="67">
        <f>ROUND(Q78*'[1]General info 2018'!$C$2/1000,2)</f>
        <v>241.17</v>
      </c>
      <c r="T78" s="96">
        <f t="shared" si="230"/>
        <v>50.65</v>
      </c>
      <c r="U78" s="97">
        <f t="shared" si="242"/>
        <v>291.82</v>
      </c>
      <c r="V78" s="70">
        <v>438037</v>
      </c>
      <c r="W78" s="70">
        <v>643102101</v>
      </c>
      <c r="X78" s="98"/>
      <c r="Y78" s="96"/>
      <c r="Z78" s="96"/>
      <c r="AA78" s="98"/>
      <c r="AB78" s="96"/>
      <c r="AC78" s="96"/>
      <c r="AD78" s="99">
        <v>448000</v>
      </c>
      <c r="AE78" s="100">
        <v>0</v>
      </c>
      <c r="AF78" s="140">
        <f t="shared" si="233"/>
        <v>448000</v>
      </c>
      <c r="AG78" s="79">
        <v>448000</v>
      </c>
      <c r="AH78" s="80">
        <v>0</v>
      </c>
      <c r="AI78" s="78">
        <f t="shared" si="234"/>
        <v>448000</v>
      </c>
      <c r="AJ78" s="79">
        <f t="shared" si="235"/>
        <v>0</v>
      </c>
      <c r="AK78" s="78">
        <f t="shared" si="235"/>
        <v>0</v>
      </c>
      <c r="AL78" s="64">
        <f t="shared" si="236"/>
        <v>0</v>
      </c>
      <c r="AM78" s="79"/>
      <c r="AN78" s="63"/>
      <c r="AO78" s="64"/>
      <c r="AP78" s="79">
        <f t="shared" si="243"/>
        <v>8000</v>
      </c>
      <c r="AQ78" s="78">
        <f t="shared" si="240"/>
        <v>0</v>
      </c>
      <c r="AR78" s="64">
        <f t="shared" si="241"/>
        <v>8000</v>
      </c>
    </row>
    <row r="79" spans="1:44" ht="20.399999999999999">
      <c r="A79" s="90" t="s">
        <v>211</v>
      </c>
      <c r="B79" s="91" t="s">
        <v>212</v>
      </c>
      <c r="C79" s="90" t="s">
        <v>215</v>
      </c>
      <c r="D79" s="92" t="s">
        <v>216</v>
      </c>
      <c r="E79" s="92" t="s">
        <v>189</v>
      </c>
      <c r="F79" s="92" t="s">
        <v>189</v>
      </c>
      <c r="G79" s="92" t="s">
        <v>189</v>
      </c>
      <c r="H79" s="92"/>
      <c r="I79" s="94">
        <f t="shared" si="227"/>
        <v>0</v>
      </c>
      <c r="J79" s="94">
        <f t="shared" si="216"/>
        <v>0</v>
      </c>
      <c r="K79" s="94">
        <f t="shared" si="246"/>
        <v>0</v>
      </c>
      <c r="L79" s="74"/>
      <c r="M79" s="95">
        <f t="shared" si="228"/>
        <v>0</v>
      </c>
      <c r="N79" s="95">
        <f t="shared" si="217"/>
        <v>0</v>
      </c>
      <c r="O79" s="94">
        <f t="shared" si="218"/>
        <v>0</v>
      </c>
      <c r="P79" s="89"/>
      <c r="Q79" s="94">
        <f t="shared" si="219"/>
        <v>0</v>
      </c>
      <c r="R79" s="74">
        <f t="shared" si="220"/>
        <v>0</v>
      </c>
      <c r="S79" s="67">
        <f>ROUND(Q79*'[1]General info 2018'!$C$2/1000,2)</f>
        <v>0</v>
      </c>
      <c r="T79" s="96">
        <f t="shared" si="230"/>
        <v>0</v>
      </c>
      <c r="U79" s="97">
        <f t="shared" si="242"/>
        <v>0</v>
      </c>
      <c r="V79" s="70"/>
      <c r="W79" s="102"/>
      <c r="X79" s="98"/>
      <c r="Y79" s="96"/>
      <c r="Z79" s="96"/>
      <c r="AA79" s="98"/>
      <c r="AB79" s="96"/>
      <c r="AC79" s="96"/>
      <c r="AD79" s="99">
        <v>0</v>
      </c>
      <c r="AE79" s="100">
        <v>0</v>
      </c>
      <c r="AF79" s="140">
        <f t="shared" si="233"/>
        <v>0</v>
      </c>
      <c r="AG79" s="79">
        <v>0</v>
      </c>
      <c r="AH79" s="80">
        <v>0</v>
      </c>
      <c r="AI79" s="78">
        <f t="shared" si="234"/>
        <v>0</v>
      </c>
      <c r="AJ79" s="79">
        <f t="shared" si="235"/>
        <v>0</v>
      </c>
      <c r="AK79" s="78">
        <f t="shared" si="235"/>
        <v>0</v>
      </c>
      <c r="AL79" s="64">
        <f t="shared" si="236"/>
        <v>0</v>
      </c>
      <c r="AM79" s="79"/>
      <c r="AN79" s="63"/>
      <c r="AO79" s="64"/>
      <c r="AP79" s="79">
        <f t="shared" si="243"/>
        <v>0</v>
      </c>
      <c r="AQ79" s="78">
        <f t="shared" si="240"/>
        <v>0</v>
      </c>
      <c r="AR79" s="64">
        <f t="shared" si="241"/>
        <v>0</v>
      </c>
    </row>
    <row r="80" spans="1:44" ht="30.6">
      <c r="A80" s="90" t="s">
        <v>217</v>
      </c>
      <c r="B80" s="91" t="s">
        <v>87</v>
      </c>
      <c r="C80" s="90" t="s">
        <v>33</v>
      </c>
      <c r="D80" s="105" t="s">
        <v>218</v>
      </c>
      <c r="E80" s="93" t="s">
        <v>38</v>
      </c>
      <c r="F80" s="66" t="s">
        <v>188</v>
      </c>
      <c r="G80" s="66" t="s">
        <v>188</v>
      </c>
      <c r="H80" s="66"/>
      <c r="I80" s="72">
        <f t="shared" si="227"/>
        <v>5573000</v>
      </c>
      <c r="J80" s="72">
        <f t="shared" si="216"/>
        <v>5692731.5981855998</v>
      </c>
      <c r="K80" s="72">
        <f t="shared" si="246"/>
        <v>5693000</v>
      </c>
      <c r="L80" s="74">
        <v>4350000</v>
      </c>
      <c r="M80" s="75">
        <f t="shared" si="228"/>
        <v>778000</v>
      </c>
      <c r="N80" s="75">
        <f t="shared" si="217"/>
        <v>788998.15607720008</v>
      </c>
      <c r="O80" s="72">
        <f t="shared" si="218"/>
        <v>789000</v>
      </c>
      <c r="P80" s="89">
        <v>620000</v>
      </c>
      <c r="Q80" s="72">
        <f t="shared" si="219"/>
        <v>6482000</v>
      </c>
      <c r="R80" s="74">
        <f t="shared" si="220"/>
        <v>4970000</v>
      </c>
      <c r="S80" s="67">
        <f>ROUND(Q80*'[1]General info 2018'!$C$2/1000,2)</f>
        <v>3354.69</v>
      </c>
      <c r="T80" s="68">
        <f t="shared" si="230"/>
        <v>704.48</v>
      </c>
      <c r="U80" s="69">
        <f t="shared" si="242"/>
        <v>4059.17</v>
      </c>
      <c r="V80" s="70">
        <v>438037</v>
      </c>
      <c r="W80" s="70">
        <v>642105091</v>
      </c>
      <c r="X80" s="67">
        <v>0</v>
      </c>
      <c r="Y80" s="68"/>
      <c r="Z80" s="68"/>
      <c r="AA80" s="67">
        <f>IF($A80="Uitg.",I80,0)</f>
        <v>0</v>
      </c>
      <c r="AB80" s="68">
        <f t="shared" ref="AB80:AB82" si="247">IF($A80="Uitg.",M80,0)</f>
        <v>0</v>
      </c>
      <c r="AC80" s="68">
        <f t="shared" si="232"/>
        <v>0</v>
      </c>
      <c r="AD80" s="76">
        <v>5476000</v>
      </c>
      <c r="AE80" s="77">
        <v>772000</v>
      </c>
      <c r="AF80" s="163">
        <f t="shared" si="233"/>
        <v>6248000</v>
      </c>
      <c r="AG80" s="79">
        <v>5476000</v>
      </c>
      <c r="AH80" s="80">
        <v>772000</v>
      </c>
      <c r="AI80" s="78">
        <f t="shared" si="234"/>
        <v>6248000</v>
      </c>
      <c r="AJ80" s="79">
        <f t="shared" si="235"/>
        <v>0</v>
      </c>
      <c r="AK80" s="78">
        <f t="shared" si="235"/>
        <v>0</v>
      </c>
      <c r="AL80" s="64">
        <f t="shared" si="236"/>
        <v>0</v>
      </c>
      <c r="AM80" s="79" t="e">
        <f t="shared" si="237"/>
        <v>#NAME?</v>
      </c>
      <c r="AN80" s="63" t="e">
        <f t="shared" si="238"/>
        <v>#NAME?</v>
      </c>
      <c r="AO80" s="64" t="e">
        <f t="shared" si="239"/>
        <v>#NAME?</v>
      </c>
      <c r="AP80" s="79">
        <f t="shared" si="243"/>
        <v>97000</v>
      </c>
      <c r="AQ80" s="78">
        <f t="shared" si="240"/>
        <v>6000</v>
      </c>
      <c r="AR80" s="64">
        <f t="shared" si="241"/>
        <v>103000</v>
      </c>
    </row>
    <row r="81" spans="1:45" ht="20.399999999999999">
      <c r="A81" s="90" t="s">
        <v>219</v>
      </c>
      <c r="B81" s="91" t="s">
        <v>220</v>
      </c>
      <c r="C81" s="65" t="s">
        <v>33</v>
      </c>
      <c r="D81" s="66" t="s">
        <v>221</v>
      </c>
      <c r="E81" s="93" t="s">
        <v>38</v>
      </c>
      <c r="F81" s="66" t="s">
        <v>188</v>
      </c>
      <c r="G81" s="66" t="s">
        <v>188</v>
      </c>
      <c r="H81" s="66"/>
      <c r="I81" s="72">
        <f t="shared" si="227"/>
        <v>1763000</v>
      </c>
      <c r="J81" s="72">
        <f t="shared" si="216"/>
        <v>1800876.6925536001</v>
      </c>
      <c r="K81" s="72">
        <f t="shared" si="246"/>
        <v>1801000</v>
      </c>
      <c r="L81" s="74">
        <v>2160000</v>
      </c>
      <c r="M81" s="75">
        <f t="shared" si="228"/>
        <v>448000</v>
      </c>
      <c r="N81" s="75">
        <f t="shared" si="217"/>
        <v>454333.12843520002</v>
      </c>
      <c r="O81" s="72">
        <v>455000</v>
      </c>
      <c r="P81" s="89">
        <v>250000</v>
      </c>
      <c r="Q81" s="72">
        <f t="shared" si="219"/>
        <v>2256000</v>
      </c>
      <c r="R81" s="74">
        <f t="shared" si="220"/>
        <v>2410000</v>
      </c>
      <c r="S81" s="67">
        <f>ROUND(Q81*'[1]General info 2018'!$C$2/1000,2)</f>
        <v>1167.57</v>
      </c>
      <c r="T81" s="68">
        <f t="shared" si="230"/>
        <v>245.19</v>
      </c>
      <c r="U81" s="69">
        <f t="shared" si="242"/>
        <v>1412.76</v>
      </c>
      <c r="V81" s="70">
        <v>438037</v>
      </c>
      <c r="W81" s="70">
        <v>642105031</v>
      </c>
      <c r="X81" s="67">
        <v>0</v>
      </c>
      <c r="Y81" s="68"/>
      <c r="Z81" s="68"/>
      <c r="AA81" s="67">
        <f>IF($A81="Uitg.",I81,0)</f>
        <v>0</v>
      </c>
      <c r="AB81" s="68">
        <f t="shared" si="247"/>
        <v>0</v>
      </c>
      <c r="AC81" s="68">
        <f t="shared" si="232"/>
        <v>0</v>
      </c>
      <c r="AD81" s="76">
        <v>1732000</v>
      </c>
      <c r="AE81" s="77">
        <v>444000</v>
      </c>
      <c r="AF81" s="163">
        <f t="shared" si="233"/>
        <v>2176000</v>
      </c>
      <c r="AG81" s="79">
        <v>1732000</v>
      </c>
      <c r="AH81" s="80">
        <v>444000</v>
      </c>
      <c r="AI81" s="78">
        <f t="shared" si="234"/>
        <v>2176000</v>
      </c>
      <c r="AJ81" s="79">
        <f t="shared" ref="AJ81:AK84" si="248">AD81-AG81</f>
        <v>0</v>
      </c>
      <c r="AK81" s="78">
        <f t="shared" si="248"/>
        <v>0</v>
      </c>
      <c r="AL81" s="64">
        <f t="shared" si="236"/>
        <v>0</v>
      </c>
      <c r="AM81" s="79" t="e">
        <f t="shared" si="237"/>
        <v>#NAME?</v>
      </c>
      <c r="AN81" s="63" t="e">
        <f t="shared" si="238"/>
        <v>#NAME?</v>
      </c>
      <c r="AO81" s="64" t="e">
        <f t="shared" si="239"/>
        <v>#NAME?</v>
      </c>
      <c r="AP81" s="79">
        <f t="shared" si="243"/>
        <v>31000</v>
      </c>
      <c r="AQ81" s="78">
        <f t="shared" si="240"/>
        <v>4000</v>
      </c>
      <c r="AR81" s="64">
        <f t="shared" si="241"/>
        <v>35000</v>
      </c>
    </row>
    <row r="82" spans="1:45" ht="20.399999999999999">
      <c r="A82" s="90" t="s">
        <v>222</v>
      </c>
      <c r="B82" s="91" t="s">
        <v>223</v>
      </c>
      <c r="C82" s="65" t="s">
        <v>33</v>
      </c>
      <c r="D82" s="92" t="s">
        <v>192</v>
      </c>
      <c r="E82" s="93" t="s">
        <v>38</v>
      </c>
      <c r="F82" s="66" t="s">
        <v>188</v>
      </c>
      <c r="G82" s="66" t="s">
        <v>188</v>
      </c>
      <c r="H82" s="66"/>
      <c r="I82" s="72">
        <f t="shared" si="227"/>
        <v>2126000</v>
      </c>
      <c r="J82" s="72">
        <f t="shared" si="216"/>
        <v>2171675.4670271999</v>
      </c>
      <c r="K82" s="72">
        <f t="shared" si="246"/>
        <v>2172000</v>
      </c>
      <c r="L82" s="74">
        <v>3150000</v>
      </c>
      <c r="M82" s="75">
        <f t="shared" si="228"/>
        <v>366000</v>
      </c>
      <c r="N82" s="75">
        <f t="shared" si="217"/>
        <v>371173.93974840001</v>
      </c>
      <c r="O82" s="72">
        <v>372000</v>
      </c>
      <c r="P82" s="89">
        <v>330000</v>
      </c>
      <c r="Q82" s="72">
        <f t="shared" si="219"/>
        <v>2544000</v>
      </c>
      <c r="R82" s="74">
        <f t="shared" si="220"/>
        <v>3480000</v>
      </c>
      <c r="S82" s="67">
        <f>ROUND(Q82*'[1]General info 2018'!$C$2/1000,2)</f>
        <v>1316.62</v>
      </c>
      <c r="T82" s="68">
        <f t="shared" si="230"/>
        <v>276.49</v>
      </c>
      <c r="U82" s="69">
        <f t="shared" si="242"/>
        <v>1593.11</v>
      </c>
      <c r="V82" s="70">
        <v>438037</v>
      </c>
      <c r="W82" s="70">
        <v>642105011</v>
      </c>
      <c r="X82" s="67">
        <v>0</v>
      </c>
      <c r="Y82" s="68"/>
      <c r="Z82" s="68"/>
      <c r="AA82" s="67">
        <f>IF($A82="Uitg.",I82,0)</f>
        <v>0</v>
      </c>
      <c r="AB82" s="68">
        <f t="shared" si="247"/>
        <v>0</v>
      </c>
      <c r="AC82" s="68">
        <f t="shared" si="232"/>
        <v>0</v>
      </c>
      <c r="AD82" s="76">
        <v>2089000</v>
      </c>
      <c r="AE82" s="77">
        <v>363000</v>
      </c>
      <c r="AF82" s="163">
        <f t="shared" si="233"/>
        <v>2452000</v>
      </c>
      <c r="AG82" s="79">
        <v>2089000</v>
      </c>
      <c r="AH82" s="80">
        <v>363000</v>
      </c>
      <c r="AI82" s="78">
        <f t="shared" si="234"/>
        <v>2452000</v>
      </c>
      <c r="AJ82" s="79">
        <f t="shared" si="248"/>
        <v>0</v>
      </c>
      <c r="AK82" s="78">
        <f t="shared" si="248"/>
        <v>0</v>
      </c>
      <c r="AL82" s="64">
        <f t="shared" si="236"/>
        <v>0</v>
      </c>
      <c r="AM82" s="79" t="e">
        <f t="shared" si="237"/>
        <v>#NAME?</v>
      </c>
      <c r="AN82" s="63" t="e">
        <f t="shared" si="238"/>
        <v>#NAME?</v>
      </c>
      <c r="AO82" s="64" t="e">
        <f t="shared" si="239"/>
        <v>#NAME?</v>
      </c>
      <c r="AP82" s="79">
        <f t="shared" si="243"/>
        <v>37000</v>
      </c>
      <c r="AQ82" s="78">
        <f t="shared" si="240"/>
        <v>3000</v>
      </c>
      <c r="AR82" s="64">
        <f t="shared" si="241"/>
        <v>40000</v>
      </c>
    </row>
    <row r="83" spans="1:45" ht="12.6">
      <c r="A83" s="142" t="s">
        <v>224</v>
      </c>
      <c r="B83" s="91" t="s">
        <v>194</v>
      </c>
      <c r="C83" s="65" t="s">
        <v>33</v>
      </c>
      <c r="D83" s="92" t="s">
        <v>195</v>
      </c>
      <c r="E83" s="93" t="s">
        <v>38</v>
      </c>
      <c r="F83" s="66" t="s">
        <v>188</v>
      </c>
      <c r="G83" s="66" t="s">
        <v>188</v>
      </c>
      <c r="H83" s="92"/>
      <c r="I83" s="72">
        <f t="shared" si="227"/>
        <v>389000</v>
      </c>
      <c r="J83" s="72">
        <f t="shared" si="216"/>
        <v>397357.36438079999</v>
      </c>
      <c r="K83" s="72">
        <v>398000</v>
      </c>
      <c r="L83" s="74">
        <v>0</v>
      </c>
      <c r="M83" s="75">
        <f t="shared" si="228"/>
        <v>0</v>
      </c>
      <c r="N83" s="75">
        <f t="shared" si="217"/>
        <v>0</v>
      </c>
      <c r="O83" s="72">
        <f t="shared" si="218"/>
        <v>0</v>
      </c>
      <c r="P83" s="89">
        <v>0</v>
      </c>
      <c r="Q83" s="72">
        <f t="shared" ref="Q83:Q89" si="249">SUM(K83+O83)</f>
        <v>398000</v>
      </c>
      <c r="R83" s="74">
        <f t="shared" si="220"/>
        <v>0</v>
      </c>
      <c r="S83" s="67">
        <f>ROUND(Q83*'[1]General info 2018'!$C$2/1000,2)</f>
        <v>205.98</v>
      </c>
      <c r="T83" s="68">
        <f t="shared" si="230"/>
        <v>43.26</v>
      </c>
      <c r="U83" s="69">
        <f t="shared" si="242"/>
        <v>249.23999999999998</v>
      </c>
      <c r="V83" s="70">
        <v>438037</v>
      </c>
      <c r="W83" s="70">
        <v>642104011</v>
      </c>
      <c r="X83" s="67">
        <v>0</v>
      </c>
      <c r="Y83" s="68"/>
      <c r="Z83" s="68"/>
      <c r="AA83" s="67">
        <f>IF($A83="Uitg.",I83,0)</f>
        <v>0</v>
      </c>
      <c r="AB83" s="68">
        <f>IF($A83="Uitg.",M83,0)</f>
        <v>0</v>
      </c>
      <c r="AC83" s="68">
        <f>SUM(AA83:AB83)</f>
        <v>0</v>
      </c>
      <c r="AD83" s="76">
        <v>382000</v>
      </c>
      <c r="AE83" s="77">
        <v>0</v>
      </c>
      <c r="AF83" s="163">
        <f t="shared" si="233"/>
        <v>382000</v>
      </c>
      <c r="AG83" s="79">
        <v>382000</v>
      </c>
      <c r="AH83" s="80">
        <v>0</v>
      </c>
      <c r="AI83" s="78">
        <f t="shared" si="234"/>
        <v>382000</v>
      </c>
      <c r="AJ83" s="79">
        <f t="shared" si="248"/>
        <v>0</v>
      </c>
      <c r="AK83" s="78">
        <f t="shared" si="248"/>
        <v>0</v>
      </c>
      <c r="AL83" s="64">
        <f t="shared" si="236"/>
        <v>0</v>
      </c>
      <c r="AM83" s="79" t="e">
        <f t="shared" si="237"/>
        <v>#NAME?</v>
      </c>
      <c r="AN83" s="63" t="e">
        <f t="shared" si="238"/>
        <v>#NAME?</v>
      </c>
      <c r="AO83" s="64" t="e">
        <f>AM83+AN83</f>
        <v>#NAME?</v>
      </c>
      <c r="AP83" s="79">
        <f t="shared" si="243"/>
        <v>7000</v>
      </c>
      <c r="AQ83" s="78">
        <f t="shared" si="240"/>
        <v>0</v>
      </c>
      <c r="AR83" s="64">
        <f t="shared" si="241"/>
        <v>7000</v>
      </c>
    </row>
    <row r="84" spans="1:45" ht="12.6">
      <c r="A84" s="65" t="s">
        <v>225</v>
      </c>
      <c r="B84" s="62" t="s">
        <v>226</v>
      </c>
      <c r="C84" s="65" t="s">
        <v>33</v>
      </c>
      <c r="D84" s="66" t="s">
        <v>227</v>
      </c>
      <c r="E84" s="93" t="s">
        <v>38</v>
      </c>
      <c r="F84" s="66" t="s">
        <v>188</v>
      </c>
      <c r="G84" s="66" t="s">
        <v>188</v>
      </c>
      <c r="H84" s="66"/>
      <c r="I84" s="72">
        <f t="shared" si="227"/>
        <v>4510000</v>
      </c>
      <c r="J84" s="72">
        <f t="shared" ref="J84:J89" si="250">I84*1.0214842272</f>
        <v>4606893.8646719996</v>
      </c>
      <c r="K84" s="72">
        <f t="shared" ref="K84" si="251">ROUND(J84,-3)</f>
        <v>4607000</v>
      </c>
      <c r="L84" s="74">
        <v>5600000</v>
      </c>
      <c r="M84" s="75">
        <f t="shared" si="228"/>
        <v>783000</v>
      </c>
      <c r="N84" s="75">
        <f t="shared" ref="N84:N89" si="252">M84*1.0141364474</f>
        <v>794068.83831420005</v>
      </c>
      <c r="O84" s="72">
        <f t="shared" ref="O84:O89" si="253">ROUND(N84,-3)</f>
        <v>794000</v>
      </c>
      <c r="P84" s="89">
        <v>900000</v>
      </c>
      <c r="Q84" s="72">
        <f t="shared" si="249"/>
        <v>5401000</v>
      </c>
      <c r="R84" s="74">
        <f t="shared" ref="R84:R89" si="254">L84+P84</f>
        <v>6500000</v>
      </c>
      <c r="S84" s="67">
        <f>ROUND(Q84*'[1]General info 2018'!$C$2/1000,2)</f>
        <v>2795.23</v>
      </c>
      <c r="T84" s="68">
        <f t="shared" si="230"/>
        <v>587</v>
      </c>
      <c r="U84" s="69">
        <f t="shared" si="242"/>
        <v>3382.23</v>
      </c>
      <c r="V84" s="70">
        <v>438037</v>
      </c>
      <c r="W84" s="70">
        <v>642106301</v>
      </c>
      <c r="X84" s="67">
        <v>0</v>
      </c>
      <c r="Y84" s="68"/>
      <c r="Z84" s="68"/>
      <c r="AA84" s="67">
        <f t="shared" ref="AA84" si="255">IF($A84="Uitg.",I84,0)</f>
        <v>0</v>
      </c>
      <c r="AB84" s="68">
        <f t="shared" ref="AB84" si="256">IF($A84="Uitg.",M84,0)</f>
        <v>0</v>
      </c>
      <c r="AC84" s="68">
        <f t="shared" ref="AC84" si="257">SUM(AA84:AB84)</f>
        <v>0</v>
      </c>
      <c r="AD84" s="76">
        <v>4432000</v>
      </c>
      <c r="AE84" s="77">
        <v>777000</v>
      </c>
      <c r="AF84" s="163">
        <f t="shared" si="233"/>
        <v>5209000</v>
      </c>
      <c r="AG84" s="79">
        <v>4432000</v>
      </c>
      <c r="AH84" s="80">
        <v>777000</v>
      </c>
      <c r="AI84" s="78">
        <f t="shared" si="234"/>
        <v>5209000</v>
      </c>
      <c r="AJ84" s="79">
        <f t="shared" si="248"/>
        <v>0</v>
      </c>
      <c r="AK84" s="78">
        <f t="shared" si="248"/>
        <v>0</v>
      </c>
      <c r="AL84" s="64">
        <f t="shared" ref="AL84" si="258">SUM(AJ84:AK84)</f>
        <v>0</v>
      </c>
      <c r="AM84" s="79" t="e">
        <f t="shared" si="237"/>
        <v>#NAME?</v>
      </c>
      <c r="AN84" s="63" t="e">
        <f t="shared" si="238"/>
        <v>#NAME?</v>
      </c>
      <c r="AO84" s="64" t="e">
        <f t="shared" ref="AO84" si="259">AM84+AN84</f>
        <v>#NAME?</v>
      </c>
      <c r="AP84" s="79">
        <f t="shared" si="243"/>
        <v>78000</v>
      </c>
      <c r="AQ84" s="78">
        <f t="shared" si="240"/>
        <v>6000</v>
      </c>
      <c r="AR84" s="64">
        <f t="shared" ref="AR84" si="260">SUM(AP84:AQ84)</f>
        <v>84000</v>
      </c>
    </row>
    <row r="85" spans="1:45" ht="20.399999999999999">
      <c r="A85" s="90" t="s">
        <v>228</v>
      </c>
      <c r="B85" s="91" t="s">
        <v>103</v>
      </c>
      <c r="C85" s="90" t="s">
        <v>33</v>
      </c>
      <c r="D85" s="92" t="s">
        <v>229</v>
      </c>
      <c r="E85" s="93" t="s">
        <v>38</v>
      </c>
      <c r="F85" s="92" t="s">
        <v>188</v>
      </c>
      <c r="G85" s="92" t="s">
        <v>188</v>
      </c>
      <c r="H85" s="158"/>
      <c r="I85" s="159">
        <f t="shared" si="227"/>
        <v>9850000</v>
      </c>
      <c r="J85" s="159">
        <f t="shared" si="250"/>
        <v>10061619.63792</v>
      </c>
      <c r="K85" s="159">
        <f t="shared" ref="K85:K87" si="261">ROUND(J85,-3)</f>
        <v>10062000</v>
      </c>
      <c r="L85" s="178">
        <v>19960000</v>
      </c>
      <c r="M85" s="95">
        <f t="shared" si="228"/>
        <v>3101000</v>
      </c>
      <c r="N85" s="95">
        <f t="shared" si="252"/>
        <v>3144837.1233874001</v>
      </c>
      <c r="O85" s="159">
        <f t="shared" si="253"/>
        <v>3145000</v>
      </c>
      <c r="P85" s="74">
        <v>3000000</v>
      </c>
      <c r="Q85" s="159">
        <f t="shared" si="249"/>
        <v>13207000</v>
      </c>
      <c r="R85" s="74">
        <f t="shared" si="254"/>
        <v>22960000</v>
      </c>
      <c r="S85" s="98">
        <f>ROUND(Q85*'[1]General info 2018'!$C$2/1000,2)</f>
        <v>6835.15</v>
      </c>
      <c r="T85" s="96">
        <f t="shared" ref="T85:T89" si="262">ROUND(S85*ab/100,2)</f>
        <v>1435.38</v>
      </c>
      <c r="U85" s="97">
        <f t="shared" ref="U85:U89" si="263">S85+T85</f>
        <v>8270.5299999999988</v>
      </c>
      <c r="V85" s="70">
        <v>438037</v>
      </c>
      <c r="W85" s="102">
        <v>644102011</v>
      </c>
      <c r="X85" s="98"/>
      <c r="Y85" s="96"/>
      <c r="Z85" s="96"/>
      <c r="AA85" s="98"/>
      <c r="AB85" s="96"/>
      <c r="AC85" s="96"/>
      <c r="AD85" s="99">
        <v>9679000</v>
      </c>
      <c r="AE85" s="100">
        <v>3077000</v>
      </c>
      <c r="AF85" s="140">
        <f t="shared" ref="AF85:AF89" si="264">SUM(AD85:AE85)</f>
        <v>12756000</v>
      </c>
      <c r="AG85" s="79">
        <v>9679000</v>
      </c>
      <c r="AH85" s="80">
        <v>3077000</v>
      </c>
      <c r="AI85" s="78">
        <f t="shared" ref="AI85:AI89" si="265">SUM(AG85:AH85)</f>
        <v>12756000</v>
      </c>
      <c r="AJ85" s="79">
        <f t="shared" ref="AJ85:AK89" si="266">AD85-AG85</f>
        <v>0</v>
      </c>
      <c r="AK85" s="78">
        <f t="shared" si="266"/>
        <v>0</v>
      </c>
      <c r="AL85" s="64">
        <f t="shared" ref="AL85:AL89" si="267">SUM(AJ85:AK85)</f>
        <v>0</v>
      </c>
      <c r="AM85" s="79"/>
      <c r="AN85" s="63"/>
      <c r="AO85" s="64"/>
      <c r="AP85" s="79">
        <f t="shared" ref="AP85:AP89" si="268">I85-AD85</f>
        <v>171000</v>
      </c>
      <c r="AQ85" s="78">
        <f t="shared" ref="AQ85:AQ89" si="269">M85-AE85</f>
        <v>24000</v>
      </c>
      <c r="AR85" s="64">
        <f t="shared" ref="AR85:AR89" si="270">SUM(AP85:AQ85)</f>
        <v>195000</v>
      </c>
    </row>
    <row r="86" spans="1:45" ht="20.399999999999999">
      <c r="A86" s="90" t="s">
        <v>230</v>
      </c>
      <c r="B86" s="91" t="s">
        <v>231</v>
      </c>
      <c r="C86" s="90" t="s">
        <v>33</v>
      </c>
      <c r="D86" s="92" t="s">
        <v>232</v>
      </c>
      <c r="E86" s="93" t="s">
        <v>38</v>
      </c>
      <c r="F86" s="92" t="s">
        <v>188</v>
      </c>
      <c r="G86" s="92" t="s">
        <v>188</v>
      </c>
      <c r="H86" s="158"/>
      <c r="I86" s="159">
        <f t="shared" si="227"/>
        <v>17833000</v>
      </c>
      <c r="J86" s="159">
        <f t="shared" si="250"/>
        <v>18216128.223657601</v>
      </c>
      <c r="K86" s="159">
        <f t="shared" si="261"/>
        <v>18216000</v>
      </c>
      <c r="L86" s="178">
        <v>27500000</v>
      </c>
      <c r="M86" s="95">
        <f t="shared" si="228"/>
        <v>3503000</v>
      </c>
      <c r="N86" s="95">
        <f t="shared" si="252"/>
        <v>3552519.9752422003</v>
      </c>
      <c r="O86" s="159">
        <f t="shared" si="253"/>
        <v>3553000</v>
      </c>
      <c r="P86" s="74">
        <v>4200000</v>
      </c>
      <c r="Q86" s="159">
        <f t="shared" si="249"/>
        <v>21769000</v>
      </c>
      <c r="R86" s="74">
        <f t="shared" si="254"/>
        <v>31700000</v>
      </c>
      <c r="S86" s="98">
        <f>ROUND(Q86*'[1]General info 2018'!$C$2/1000,2)</f>
        <v>11266.33</v>
      </c>
      <c r="T86" s="96">
        <f t="shared" si="262"/>
        <v>2365.9299999999998</v>
      </c>
      <c r="U86" s="97">
        <f t="shared" si="263"/>
        <v>13632.26</v>
      </c>
      <c r="V86" s="70">
        <v>438037</v>
      </c>
      <c r="W86" s="102">
        <v>644102021</v>
      </c>
      <c r="X86" s="98">
        <v>0</v>
      </c>
      <c r="Y86" s="96"/>
      <c r="Z86" s="96"/>
      <c r="AA86" s="98">
        <f t="shared" ref="AA86:AA89" si="271">IF($A86="Uitg.",I86,0)</f>
        <v>0</v>
      </c>
      <c r="AB86" s="96">
        <f t="shared" ref="AB86:AB89" si="272">IF($A86="Uitg.",M86,0)</f>
        <v>0</v>
      </c>
      <c r="AC86" s="96">
        <f t="shared" ref="AC86:AC89" si="273">SUM(AA86:AB86)</f>
        <v>0</v>
      </c>
      <c r="AD86" s="99">
        <v>17524000</v>
      </c>
      <c r="AE86" s="100">
        <v>3476000</v>
      </c>
      <c r="AF86" s="140">
        <f t="shared" si="264"/>
        <v>21000000</v>
      </c>
      <c r="AG86" s="79">
        <v>17524000</v>
      </c>
      <c r="AH86" s="80">
        <v>3476000</v>
      </c>
      <c r="AI86" s="78">
        <f t="shared" si="265"/>
        <v>21000000</v>
      </c>
      <c r="AJ86" s="79">
        <f t="shared" si="266"/>
        <v>0</v>
      </c>
      <c r="AK86" s="78">
        <f t="shared" si="266"/>
        <v>0</v>
      </c>
      <c r="AL86" s="64">
        <f t="shared" si="267"/>
        <v>0</v>
      </c>
      <c r="AM86" s="79" t="e">
        <f t="shared" ref="AM86:AM89" si="274">ROUND(AL86*Premie2004/2000,2)</f>
        <v>#NAME?</v>
      </c>
      <c r="AN86" s="63" t="e">
        <f t="shared" ref="AN86:AN89" si="275">ROUND(AM86*ab/100,2)</f>
        <v>#NAME?</v>
      </c>
      <c r="AO86" s="64" t="e">
        <f t="shared" ref="AO86:AO89" si="276">AM86+AN86</f>
        <v>#NAME?</v>
      </c>
      <c r="AP86" s="79">
        <f t="shared" si="268"/>
        <v>309000</v>
      </c>
      <c r="AQ86" s="78">
        <f t="shared" si="269"/>
        <v>27000</v>
      </c>
      <c r="AR86" s="64">
        <f t="shared" si="270"/>
        <v>336000</v>
      </c>
      <c r="AS86" s="81"/>
    </row>
    <row r="87" spans="1:45" ht="20.399999999999999">
      <c r="A87" s="90" t="s">
        <v>233</v>
      </c>
      <c r="B87" s="91" t="s">
        <v>234</v>
      </c>
      <c r="C87" s="90" t="s">
        <v>33</v>
      </c>
      <c r="D87" s="92" t="s">
        <v>232</v>
      </c>
      <c r="E87" s="93" t="s">
        <v>235</v>
      </c>
      <c r="F87" s="92" t="s">
        <v>188</v>
      </c>
      <c r="G87" s="92" t="s">
        <v>188</v>
      </c>
      <c r="H87" s="158"/>
      <c r="I87" s="159">
        <f t="shared" si="227"/>
        <v>29549000</v>
      </c>
      <c r="J87" s="159">
        <f t="shared" si="250"/>
        <v>30183837.4295328</v>
      </c>
      <c r="K87" s="159">
        <f t="shared" si="261"/>
        <v>30184000</v>
      </c>
      <c r="L87" s="178">
        <v>36420000</v>
      </c>
      <c r="M87" s="95">
        <f t="shared" si="228"/>
        <v>5897000</v>
      </c>
      <c r="N87" s="95">
        <f t="shared" si="252"/>
        <v>5980362.6303178007</v>
      </c>
      <c r="O87" s="159">
        <f t="shared" si="253"/>
        <v>5980000</v>
      </c>
      <c r="P87" s="74">
        <v>8135000</v>
      </c>
      <c r="Q87" s="159">
        <f t="shared" si="249"/>
        <v>36164000</v>
      </c>
      <c r="R87" s="74">
        <f t="shared" si="254"/>
        <v>44555000</v>
      </c>
      <c r="S87" s="98">
        <f>ROUND(Q87*'[1]General info 2018'!$C$2/1000,2)</f>
        <v>18716.32</v>
      </c>
      <c r="T87" s="96">
        <f t="shared" si="262"/>
        <v>3930.43</v>
      </c>
      <c r="U87" s="97">
        <f t="shared" si="263"/>
        <v>22646.75</v>
      </c>
      <c r="V87" s="70">
        <v>438037</v>
      </c>
      <c r="W87" s="102">
        <v>644102031</v>
      </c>
      <c r="X87" s="98">
        <v>0</v>
      </c>
      <c r="Y87" s="96"/>
      <c r="Z87" s="96"/>
      <c r="AA87" s="98">
        <f t="shared" si="271"/>
        <v>0</v>
      </c>
      <c r="AB87" s="96">
        <f t="shared" si="272"/>
        <v>0</v>
      </c>
      <c r="AC87" s="96">
        <f t="shared" si="273"/>
        <v>0</v>
      </c>
      <c r="AD87" s="99">
        <v>29037000</v>
      </c>
      <c r="AE87" s="100">
        <v>5851000</v>
      </c>
      <c r="AF87" s="140">
        <f t="shared" si="264"/>
        <v>34888000</v>
      </c>
      <c r="AG87" s="79">
        <v>29037000</v>
      </c>
      <c r="AH87" s="80">
        <v>5851000</v>
      </c>
      <c r="AI87" s="78">
        <f t="shared" si="265"/>
        <v>34888000</v>
      </c>
      <c r="AJ87" s="79">
        <f t="shared" si="266"/>
        <v>0</v>
      </c>
      <c r="AK87" s="78">
        <f t="shared" si="266"/>
        <v>0</v>
      </c>
      <c r="AL87" s="64">
        <f t="shared" si="267"/>
        <v>0</v>
      </c>
      <c r="AM87" s="79" t="e">
        <f t="shared" si="274"/>
        <v>#NAME?</v>
      </c>
      <c r="AN87" s="63" t="e">
        <f t="shared" si="275"/>
        <v>#NAME?</v>
      </c>
      <c r="AO87" s="64" t="e">
        <f t="shared" si="276"/>
        <v>#NAME?</v>
      </c>
      <c r="AP87" s="79">
        <f t="shared" si="268"/>
        <v>512000</v>
      </c>
      <c r="AQ87" s="78">
        <f t="shared" si="269"/>
        <v>46000</v>
      </c>
      <c r="AR87" s="64">
        <f t="shared" si="270"/>
        <v>558000</v>
      </c>
    </row>
    <row r="88" spans="1:45" ht="20.399999999999999">
      <c r="A88" s="121" t="s">
        <v>236</v>
      </c>
      <c r="B88" s="104" t="s">
        <v>237</v>
      </c>
      <c r="C88" s="103" t="s">
        <v>33</v>
      </c>
      <c r="D88" s="105" t="s">
        <v>238</v>
      </c>
      <c r="E88" s="124" t="s">
        <v>38</v>
      </c>
      <c r="F88" s="124" t="s">
        <v>188</v>
      </c>
      <c r="G88" s="124" t="s">
        <v>188</v>
      </c>
      <c r="H88" s="123"/>
      <c r="I88" s="129">
        <f t="shared" si="227"/>
        <v>4147000</v>
      </c>
      <c r="J88" s="129">
        <f t="shared" si="250"/>
        <v>4236095.0901983995</v>
      </c>
      <c r="K88" s="129">
        <f>4237000+150000</f>
        <v>4387000</v>
      </c>
      <c r="L88" s="108">
        <v>6350000</v>
      </c>
      <c r="M88" s="130">
        <f t="shared" si="228"/>
        <v>834000</v>
      </c>
      <c r="N88" s="130">
        <f t="shared" si="252"/>
        <v>845789.79713160009</v>
      </c>
      <c r="O88" s="129">
        <f>ROUND(N88,-3)+30000</f>
        <v>876000</v>
      </c>
      <c r="P88" s="110">
        <v>1085000</v>
      </c>
      <c r="Q88" s="129">
        <f t="shared" si="249"/>
        <v>5263000</v>
      </c>
      <c r="R88" s="74">
        <f t="shared" si="254"/>
        <v>7435000</v>
      </c>
      <c r="S88" s="129">
        <f>ROUND(Q88*'[1]General info 2018'!$C$2/1000,2)</f>
        <v>2723.81</v>
      </c>
      <c r="T88" s="130">
        <f t="shared" si="262"/>
        <v>572</v>
      </c>
      <c r="U88" s="131">
        <f t="shared" si="263"/>
        <v>3295.81</v>
      </c>
      <c r="V88" s="132">
        <v>438037</v>
      </c>
      <c r="W88" s="132">
        <v>644102041</v>
      </c>
      <c r="X88" s="67">
        <v>0</v>
      </c>
      <c r="Y88" s="68"/>
      <c r="Z88" s="68"/>
      <c r="AA88" s="67">
        <f t="shared" si="271"/>
        <v>0</v>
      </c>
      <c r="AB88" s="68">
        <f t="shared" si="272"/>
        <v>0</v>
      </c>
      <c r="AC88" s="68">
        <f t="shared" si="273"/>
        <v>0</v>
      </c>
      <c r="AD88" s="76">
        <v>4075000</v>
      </c>
      <c r="AE88" s="77">
        <v>827000</v>
      </c>
      <c r="AF88" s="78">
        <f t="shared" si="264"/>
        <v>4902000</v>
      </c>
      <c r="AG88" s="79">
        <v>4075000</v>
      </c>
      <c r="AH88" s="80">
        <v>827000</v>
      </c>
      <c r="AI88" s="78">
        <f t="shared" si="265"/>
        <v>4902000</v>
      </c>
      <c r="AJ88" s="79">
        <f t="shared" si="266"/>
        <v>0</v>
      </c>
      <c r="AK88" s="78">
        <f t="shared" si="266"/>
        <v>0</v>
      </c>
      <c r="AL88" s="64">
        <f t="shared" si="267"/>
        <v>0</v>
      </c>
      <c r="AM88" s="79" t="e">
        <f t="shared" si="274"/>
        <v>#NAME?</v>
      </c>
      <c r="AN88" s="63" t="e">
        <f t="shared" si="275"/>
        <v>#NAME?</v>
      </c>
      <c r="AO88" s="64" t="e">
        <f t="shared" si="276"/>
        <v>#NAME?</v>
      </c>
      <c r="AP88" s="79">
        <f t="shared" si="268"/>
        <v>72000</v>
      </c>
      <c r="AQ88" s="78">
        <f t="shared" si="269"/>
        <v>7000</v>
      </c>
      <c r="AR88" s="64">
        <f t="shared" si="270"/>
        <v>79000</v>
      </c>
    </row>
    <row r="89" spans="1:45" ht="30.6">
      <c r="A89" s="65" t="s">
        <v>239</v>
      </c>
      <c r="B89" s="91" t="s">
        <v>103</v>
      </c>
      <c r="C89" s="90" t="s">
        <v>33</v>
      </c>
      <c r="D89" s="66" t="s">
        <v>240</v>
      </c>
      <c r="E89" s="93" t="s">
        <v>38</v>
      </c>
      <c r="F89" s="92" t="s">
        <v>188</v>
      </c>
      <c r="G89" s="92" t="s">
        <v>188</v>
      </c>
      <c r="H89" s="88"/>
      <c r="I89" s="73">
        <f t="shared" si="227"/>
        <v>4329000</v>
      </c>
      <c r="J89" s="73">
        <f t="shared" si="250"/>
        <v>4422005.2195488</v>
      </c>
      <c r="K89" s="73">
        <f t="shared" ref="K89" si="277">ROUND(J89,-3)</f>
        <v>4422000</v>
      </c>
      <c r="L89" s="74">
        <v>5440000</v>
      </c>
      <c r="M89" s="75">
        <f t="shared" si="228"/>
        <v>391000</v>
      </c>
      <c r="N89" s="75">
        <f t="shared" si="252"/>
        <v>396527.35093340004</v>
      </c>
      <c r="O89" s="73">
        <f t="shared" si="253"/>
        <v>397000</v>
      </c>
      <c r="P89" s="74">
        <v>485000</v>
      </c>
      <c r="Q89" s="73">
        <f t="shared" si="249"/>
        <v>4819000</v>
      </c>
      <c r="R89" s="74">
        <f t="shared" si="254"/>
        <v>5925000</v>
      </c>
      <c r="S89" s="98">
        <f>ROUND(Q89*'[1]General info 2018'!$C$2/1000,2)-1</f>
        <v>2493.0300000000002</v>
      </c>
      <c r="T89" s="68">
        <f t="shared" si="262"/>
        <v>523.54</v>
      </c>
      <c r="U89" s="69">
        <f t="shared" si="263"/>
        <v>3016.57</v>
      </c>
      <c r="V89" s="70">
        <v>438037</v>
      </c>
      <c r="W89" s="70">
        <v>653013101</v>
      </c>
      <c r="X89" s="67">
        <v>0</v>
      </c>
      <c r="Y89" s="68"/>
      <c r="Z89" s="68"/>
      <c r="AA89" s="67">
        <f t="shared" si="271"/>
        <v>0</v>
      </c>
      <c r="AB89" s="68">
        <f t="shared" si="272"/>
        <v>0</v>
      </c>
      <c r="AC89" s="68">
        <f t="shared" si="273"/>
        <v>0</v>
      </c>
      <c r="AD89" s="76">
        <v>4254000</v>
      </c>
      <c r="AE89" s="77">
        <v>388000</v>
      </c>
      <c r="AF89" s="163">
        <f t="shared" si="264"/>
        <v>4642000</v>
      </c>
      <c r="AG89" s="79">
        <v>4254000</v>
      </c>
      <c r="AH89" s="80">
        <v>388000</v>
      </c>
      <c r="AI89" s="78">
        <f t="shared" si="265"/>
        <v>4642000</v>
      </c>
      <c r="AJ89" s="79">
        <f t="shared" si="266"/>
        <v>0</v>
      </c>
      <c r="AK89" s="78">
        <f t="shared" si="266"/>
        <v>0</v>
      </c>
      <c r="AL89" s="64">
        <f t="shared" si="267"/>
        <v>0</v>
      </c>
      <c r="AM89" s="79" t="e">
        <f t="shared" si="274"/>
        <v>#NAME?</v>
      </c>
      <c r="AN89" s="63" t="e">
        <f t="shared" si="275"/>
        <v>#NAME?</v>
      </c>
      <c r="AO89" s="64" t="e">
        <f t="shared" si="276"/>
        <v>#NAME?</v>
      </c>
      <c r="AP89" s="79">
        <f t="shared" si="268"/>
        <v>75000</v>
      </c>
      <c r="AQ89" s="78">
        <f t="shared" si="269"/>
        <v>3000</v>
      </c>
      <c r="AR89" s="64">
        <f t="shared" si="270"/>
        <v>78000</v>
      </c>
    </row>
    <row r="90" spans="1:45">
      <c r="A90" s="177" t="s">
        <v>243</v>
      </c>
      <c r="K90" s="174">
        <f>SUM(K7:K89)</f>
        <v>184291500</v>
      </c>
      <c r="L90" s="175">
        <f>SUM(L7:L89)</f>
        <v>219838250</v>
      </c>
      <c r="M90" s="176"/>
      <c r="N90" s="176"/>
      <c r="O90" s="174">
        <f>SUM(O7:O89)</f>
        <v>29972000</v>
      </c>
      <c r="P90" s="175">
        <f>SUM(P7:P89)</f>
        <v>30805000</v>
      </c>
      <c r="Q90" s="174">
        <f>SUM(Q7:Q89)</f>
        <v>214263500</v>
      </c>
      <c r="R90" s="175">
        <f>SUM(R7:R89)</f>
        <v>250643250</v>
      </c>
    </row>
  </sheetData>
  <mergeCells count="6">
    <mergeCell ref="I5:U5"/>
    <mergeCell ref="AP5:AR5"/>
    <mergeCell ref="AM5:AO5"/>
    <mergeCell ref="AJ5:AL5"/>
    <mergeCell ref="AD5:AF5"/>
    <mergeCell ref="AA5:AC5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L84"/>
  <sheetViews>
    <sheetView tabSelected="1" topLeftCell="A49" workbookViewId="0">
      <selection activeCell="D57" sqref="D57"/>
    </sheetView>
  </sheetViews>
  <sheetFormatPr defaultRowHeight="12.6"/>
  <cols>
    <col min="1" max="1" width="28.26953125" bestFit="1" customWidth="1"/>
    <col min="2" max="2" width="9.90625" hidden="1" customWidth="1"/>
    <col min="3" max="3" width="10.453125" hidden="1" customWidth="1"/>
    <col min="4" max="4" width="31.26953125" customWidth="1"/>
    <col min="6" max="7" width="17.08984375" style="185" customWidth="1"/>
    <col min="8" max="8" width="13.453125" style="185" bestFit="1" customWidth="1"/>
  </cols>
  <sheetData>
    <row r="6" spans="1:8" s="179" customFormat="1" ht="37.799999999999997">
      <c r="A6" s="180" t="s">
        <v>12</v>
      </c>
      <c r="B6" s="180" t="s">
        <v>13</v>
      </c>
      <c r="C6" s="180" t="s">
        <v>14</v>
      </c>
      <c r="D6" s="180" t="s">
        <v>15</v>
      </c>
      <c r="E6" s="180" t="s">
        <v>16</v>
      </c>
      <c r="F6" s="186" t="s">
        <v>21</v>
      </c>
      <c r="G6" s="186" t="s">
        <v>23</v>
      </c>
      <c r="H6" s="186" t="s">
        <v>25</v>
      </c>
    </row>
    <row r="7" spans="1:8">
      <c r="A7" s="181" t="s">
        <v>35</v>
      </c>
      <c r="B7" s="181" t="s">
        <v>36</v>
      </c>
      <c r="C7" s="181" t="s">
        <v>33</v>
      </c>
      <c r="D7" s="181" t="s">
        <v>245</v>
      </c>
      <c r="E7" s="184">
        <v>44228</v>
      </c>
      <c r="F7" s="187">
        <v>15805000</v>
      </c>
      <c r="G7" s="187">
        <v>4100000</v>
      </c>
      <c r="H7" s="187">
        <f>F7+G7</f>
        <v>19905000</v>
      </c>
    </row>
    <row r="8" spans="1:8">
      <c r="A8" s="181" t="s">
        <v>39</v>
      </c>
      <c r="B8" s="181" t="s">
        <v>40</v>
      </c>
      <c r="C8" s="181" t="s">
        <v>33</v>
      </c>
      <c r="D8" s="181" t="s">
        <v>41</v>
      </c>
      <c r="E8" s="184">
        <v>44228</v>
      </c>
      <c r="F8" s="187">
        <v>750000</v>
      </c>
      <c r="G8" s="187">
        <v>40000</v>
      </c>
      <c r="H8" s="187">
        <f t="shared" ref="H8:H71" si="0">F8+G8</f>
        <v>790000</v>
      </c>
    </row>
    <row r="9" spans="1:8">
      <c r="A9" s="181" t="s">
        <v>43</v>
      </c>
      <c r="B9" s="181" t="s">
        <v>44</v>
      </c>
      <c r="C9" s="181" t="s">
        <v>33</v>
      </c>
      <c r="D9" s="181" t="s">
        <v>45</v>
      </c>
      <c r="E9" s="184">
        <v>44228</v>
      </c>
      <c r="F9" s="187">
        <v>205000</v>
      </c>
      <c r="G9" s="187"/>
      <c r="H9" s="187">
        <f t="shared" si="0"/>
        <v>205000</v>
      </c>
    </row>
    <row r="10" spans="1:8">
      <c r="A10" s="181" t="s">
        <v>43</v>
      </c>
      <c r="B10" s="181" t="s">
        <v>44</v>
      </c>
      <c r="C10" s="181" t="s">
        <v>33</v>
      </c>
      <c r="D10" s="181" t="s">
        <v>48</v>
      </c>
      <c r="E10" s="184">
        <v>44228</v>
      </c>
      <c r="F10" s="187">
        <v>370000</v>
      </c>
      <c r="G10" s="187"/>
      <c r="H10" s="187">
        <f t="shared" si="0"/>
        <v>370000</v>
      </c>
    </row>
    <row r="11" spans="1:8">
      <c r="A11" s="181" t="s">
        <v>43</v>
      </c>
      <c r="B11" s="181" t="s">
        <v>44</v>
      </c>
      <c r="C11" s="181" t="s">
        <v>33</v>
      </c>
      <c r="D11" s="181" t="s">
        <v>45</v>
      </c>
      <c r="E11" s="184">
        <v>44228</v>
      </c>
      <c r="F11" s="187">
        <v>630000</v>
      </c>
      <c r="G11" s="187"/>
      <c r="H11" s="187">
        <f t="shared" si="0"/>
        <v>630000</v>
      </c>
    </row>
    <row r="12" spans="1:8">
      <c r="A12" s="181" t="s">
        <v>43</v>
      </c>
      <c r="B12" s="181" t="s">
        <v>44</v>
      </c>
      <c r="C12" s="181" t="s">
        <v>33</v>
      </c>
      <c r="D12" s="181" t="s">
        <v>45</v>
      </c>
      <c r="E12" s="184">
        <v>44228</v>
      </c>
      <c r="F12" s="187">
        <v>975000</v>
      </c>
      <c r="G12" s="187">
        <v>70000</v>
      </c>
      <c r="H12" s="187">
        <f t="shared" si="0"/>
        <v>1045000</v>
      </c>
    </row>
    <row r="13" spans="1:8">
      <c r="A13" s="181" t="s">
        <v>43</v>
      </c>
      <c r="B13" s="181" t="s">
        <v>44</v>
      </c>
      <c r="C13" s="181" t="s">
        <v>49</v>
      </c>
      <c r="D13" s="181" t="s">
        <v>50</v>
      </c>
      <c r="E13" s="184">
        <v>44228</v>
      </c>
      <c r="F13" s="187">
        <v>120000</v>
      </c>
      <c r="G13" s="187"/>
      <c r="H13" s="187">
        <f t="shared" si="0"/>
        <v>120000</v>
      </c>
    </row>
    <row r="14" spans="1:8">
      <c r="A14" s="181" t="s">
        <v>51</v>
      </c>
      <c r="B14" s="181" t="s">
        <v>52</v>
      </c>
      <c r="C14" s="181" t="s">
        <v>33</v>
      </c>
      <c r="D14" s="181" t="s">
        <v>53</v>
      </c>
      <c r="E14" s="184">
        <v>44228</v>
      </c>
      <c r="F14" s="187">
        <v>455000</v>
      </c>
      <c r="G14" s="187">
        <v>15000</v>
      </c>
      <c r="H14" s="187">
        <f t="shared" si="0"/>
        <v>470000</v>
      </c>
    </row>
    <row r="15" spans="1:8">
      <c r="A15" s="181" t="s">
        <v>55</v>
      </c>
      <c r="B15" s="181" t="s">
        <v>56</v>
      </c>
      <c r="C15" s="181" t="s">
        <v>33</v>
      </c>
      <c r="D15" s="181" t="s">
        <v>57</v>
      </c>
      <c r="E15" s="184">
        <v>44228</v>
      </c>
      <c r="F15" s="187">
        <v>90000</v>
      </c>
      <c r="G15" s="187">
        <v>10000</v>
      </c>
      <c r="H15" s="187">
        <f t="shared" si="0"/>
        <v>100000</v>
      </c>
    </row>
    <row r="16" spans="1:8">
      <c r="A16" s="181" t="s">
        <v>59</v>
      </c>
      <c r="B16" s="181"/>
      <c r="C16" s="181" t="s">
        <v>33</v>
      </c>
      <c r="D16" s="181" t="s">
        <v>60</v>
      </c>
      <c r="E16" s="184">
        <v>44228</v>
      </c>
      <c r="F16" s="187">
        <v>6210000</v>
      </c>
      <c r="G16" s="187"/>
      <c r="H16" s="187">
        <f t="shared" si="0"/>
        <v>6210000</v>
      </c>
    </row>
    <row r="17" spans="1:8">
      <c r="A17" s="181" t="s">
        <v>62</v>
      </c>
      <c r="B17" s="181" t="s">
        <v>63</v>
      </c>
      <c r="C17" s="181" t="s">
        <v>33</v>
      </c>
      <c r="D17" s="181" t="s">
        <v>64</v>
      </c>
      <c r="E17" s="184">
        <v>44228</v>
      </c>
      <c r="F17" s="187">
        <v>585000</v>
      </c>
      <c r="G17" s="187"/>
      <c r="H17" s="187">
        <f t="shared" si="0"/>
        <v>585000</v>
      </c>
    </row>
    <row r="18" spans="1:8">
      <c r="A18" s="181" t="s">
        <v>66</v>
      </c>
      <c r="B18" s="181"/>
      <c r="C18" s="181" t="s">
        <v>33</v>
      </c>
      <c r="D18" s="181" t="s">
        <v>67</v>
      </c>
      <c r="E18" s="184">
        <v>44228</v>
      </c>
      <c r="F18" s="187">
        <v>570000</v>
      </c>
      <c r="G18" s="187"/>
      <c r="H18" s="187">
        <f t="shared" si="0"/>
        <v>570000</v>
      </c>
    </row>
    <row r="19" spans="1:8">
      <c r="A19" s="181" t="s">
        <v>66</v>
      </c>
      <c r="B19" s="181"/>
      <c r="C19" s="181" t="s">
        <v>33</v>
      </c>
      <c r="D19" s="181" t="s">
        <v>69</v>
      </c>
      <c r="E19" s="184">
        <v>44228</v>
      </c>
      <c r="F19" s="187">
        <v>485000</v>
      </c>
      <c r="G19" s="187">
        <v>70000</v>
      </c>
      <c r="H19" s="187">
        <f t="shared" si="0"/>
        <v>555000</v>
      </c>
    </row>
    <row r="20" spans="1:8">
      <c r="A20" s="181" t="s">
        <v>66</v>
      </c>
      <c r="B20" s="181"/>
      <c r="C20" s="181" t="s">
        <v>33</v>
      </c>
      <c r="D20" s="181" t="s">
        <v>70</v>
      </c>
      <c r="E20" s="184">
        <v>44228</v>
      </c>
      <c r="F20" s="187">
        <v>14010000</v>
      </c>
      <c r="G20" s="187">
        <v>500000</v>
      </c>
      <c r="H20" s="187">
        <f t="shared" si="0"/>
        <v>14510000</v>
      </c>
    </row>
    <row r="21" spans="1:8">
      <c r="A21" s="181" t="s">
        <v>71</v>
      </c>
      <c r="B21" s="181" t="s">
        <v>72</v>
      </c>
      <c r="C21" s="181" t="s">
        <v>33</v>
      </c>
      <c r="D21" s="181" t="s">
        <v>73</v>
      </c>
      <c r="E21" s="184">
        <v>44228</v>
      </c>
      <c r="F21" s="187">
        <v>3382500</v>
      </c>
      <c r="G21" s="187">
        <v>255000</v>
      </c>
      <c r="H21" s="187">
        <f t="shared" si="0"/>
        <v>3637500</v>
      </c>
    </row>
    <row r="22" spans="1:8">
      <c r="A22" s="181" t="s">
        <v>75</v>
      </c>
      <c r="B22" s="181" t="s">
        <v>76</v>
      </c>
      <c r="C22" s="181" t="s">
        <v>33</v>
      </c>
      <c r="D22" s="181" t="s">
        <v>77</v>
      </c>
      <c r="E22" s="184">
        <v>44228</v>
      </c>
      <c r="F22" s="187">
        <v>900000</v>
      </c>
      <c r="G22" s="187">
        <v>85000</v>
      </c>
      <c r="H22" s="187">
        <f t="shared" si="0"/>
        <v>985000</v>
      </c>
    </row>
    <row r="23" spans="1:8">
      <c r="A23" s="181" t="s">
        <v>78</v>
      </c>
      <c r="B23" s="181" t="s">
        <v>79</v>
      </c>
      <c r="C23" s="181" t="s">
        <v>33</v>
      </c>
      <c r="D23" s="181" t="s">
        <v>77</v>
      </c>
      <c r="E23" s="184">
        <v>44228</v>
      </c>
      <c r="F23" s="187">
        <v>883750</v>
      </c>
      <c r="G23" s="187">
        <v>85000</v>
      </c>
      <c r="H23" s="187">
        <f t="shared" si="0"/>
        <v>968750</v>
      </c>
    </row>
    <row r="24" spans="1:8">
      <c r="A24" s="181" t="s">
        <v>80</v>
      </c>
      <c r="B24" s="181" t="s">
        <v>81</v>
      </c>
      <c r="C24" s="181" t="s">
        <v>33</v>
      </c>
      <c r="D24" s="181" t="s">
        <v>77</v>
      </c>
      <c r="E24" s="184">
        <v>44228</v>
      </c>
      <c r="F24" s="187">
        <v>750000</v>
      </c>
      <c r="G24" s="187">
        <v>85000</v>
      </c>
      <c r="H24" s="187">
        <f t="shared" si="0"/>
        <v>835000</v>
      </c>
    </row>
    <row r="25" spans="1:8">
      <c r="A25" s="181" t="s">
        <v>84</v>
      </c>
      <c r="B25" s="181" t="s">
        <v>85</v>
      </c>
      <c r="C25" s="181" t="s">
        <v>33</v>
      </c>
      <c r="D25" s="181" t="s">
        <v>77</v>
      </c>
      <c r="E25" s="184">
        <v>44228</v>
      </c>
      <c r="F25" s="187">
        <v>755000</v>
      </c>
      <c r="G25" s="187">
        <v>85000</v>
      </c>
      <c r="H25" s="187">
        <f t="shared" si="0"/>
        <v>840000</v>
      </c>
    </row>
    <row r="26" spans="1:8">
      <c r="A26" s="181" t="s">
        <v>89</v>
      </c>
      <c r="B26" s="181" t="s">
        <v>90</v>
      </c>
      <c r="C26" s="181" t="s">
        <v>33</v>
      </c>
      <c r="D26" s="181" t="s">
        <v>77</v>
      </c>
      <c r="E26" s="184">
        <v>44228</v>
      </c>
      <c r="F26" s="187">
        <v>870000</v>
      </c>
      <c r="G26" s="187">
        <v>85000</v>
      </c>
      <c r="H26" s="187">
        <f t="shared" si="0"/>
        <v>955000</v>
      </c>
    </row>
    <row r="27" spans="1:8">
      <c r="A27" s="181" t="s">
        <v>93</v>
      </c>
      <c r="B27" s="181" t="s">
        <v>94</v>
      </c>
      <c r="C27" s="181" t="s">
        <v>33</v>
      </c>
      <c r="D27" s="181" t="s">
        <v>95</v>
      </c>
      <c r="E27" s="184">
        <v>44228</v>
      </c>
      <c r="F27" s="187">
        <v>550000</v>
      </c>
      <c r="G27" s="187"/>
      <c r="H27" s="187">
        <f t="shared" si="0"/>
        <v>550000</v>
      </c>
    </row>
    <row r="28" spans="1:8">
      <c r="A28" s="181" t="s">
        <v>97</v>
      </c>
      <c r="B28" s="181" t="s">
        <v>36</v>
      </c>
      <c r="C28" s="181" t="s">
        <v>98</v>
      </c>
      <c r="D28" s="181" t="s">
        <v>95</v>
      </c>
      <c r="E28" s="184">
        <v>44228</v>
      </c>
      <c r="F28" s="187">
        <v>475000</v>
      </c>
      <c r="G28" s="187"/>
      <c r="H28" s="187">
        <f t="shared" si="0"/>
        <v>475000</v>
      </c>
    </row>
    <row r="29" spans="1:8">
      <c r="A29" s="181" t="s">
        <v>99</v>
      </c>
      <c r="B29" s="181"/>
      <c r="C29" s="181" t="s">
        <v>33</v>
      </c>
      <c r="D29" s="181" t="s">
        <v>100</v>
      </c>
      <c r="E29" s="184">
        <v>44228</v>
      </c>
      <c r="F29" s="187">
        <v>140000</v>
      </c>
      <c r="G29" s="187"/>
      <c r="H29" s="187">
        <f t="shared" si="0"/>
        <v>140000</v>
      </c>
    </row>
    <row r="30" spans="1:8">
      <c r="A30" s="181" t="s">
        <v>102</v>
      </c>
      <c r="B30" s="181" t="s">
        <v>103</v>
      </c>
      <c r="C30" s="181" t="s">
        <v>98</v>
      </c>
      <c r="D30" s="181" t="s">
        <v>101</v>
      </c>
      <c r="E30" s="184">
        <v>44228</v>
      </c>
      <c r="F30" s="187">
        <v>360000</v>
      </c>
      <c r="G30" s="187"/>
      <c r="H30" s="187">
        <f t="shared" si="0"/>
        <v>360000</v>
      </c>
    </row>
    <row r="31" spans="1:8">
      <c r="A31" s="181" t="s">
        <v>105</v>
      </c>
      <c r="B31" s="181" t="s">
        <v>106</v>
      </c>
      <c r="C31" s="181" t="s">
        <v>107</v>
      </c>
      <c r="D31" s="181" t="s">
        <v>108</v>
      </c>
      <c r="E31" s="184">
        <v>44228</v>
      </c>
      <c r="F31" s="187">
        <v>2500000</v>
      </c>
      <c r="G31" s="187">
        <v>230000</v>
      </c>
      <c r="H31" s="187">
        <f t="shared" si="0"/>
        <v>2730000</v>
      </c>
    </row>
    <row r="32" spans="1:8">
      <c r="A32" s="181" t="s">
        <v>110</v>
      </c>
      <c r="B32" s="181" t="s">
        <v>36</v>
      </c>
      <c r="C32" s="181" t="s">
        <v>107</v>
      </c>
      <c r="D32" s="181" t="s">
        <v>111</v>
      </c>
      <c r="E32" s="184">
        <v>44228</v>
      </c>
      <c r="F32" s="187">
        <v>2300000</v>
      </c>
      <c r="G32" s="187"/>
      <c r="H32" s="187">
        <f t="shared" si="0"/>
        <v>2300000</v>
      </c>
    </row>
    <row r="33" spans="1:8">
      <c r="A33" s="181" t="s">
        <v>113</v>
      </c>
      <c r="B33" s="181" t="s">
        <v>114</v>
      </c>
      <c r="C33" s="181" t="s">
        <v>33</v>
      </c>
      <c r="D33" s="181" t="s">
        <v>115</v>
      </c>
      <c r="E33" s="184">
        <v>44228</v>
      </c>
      <c r="F33" s="187">
        <v>3080000</v>
      </c>
      <c r="G33" s="187"/>
      <c r="H33" s="187">
        <f t="shared" si="0"/>
        <v>3080000</v>
      </c>
    </row>
    <row r="34" spans="1:8">
      <c r="A34" s="181" t="s">
        <v>117</v>
      </c>
      <c r="B34" s="181" t="s">
        <v>72</v>
      </c>
      <c r="C34" s="181" t="s">
        <v>33</v>
      </c>
      <c r="D34" s="181" t="s">
        <v>118</v>
      </c>
      <c r="E34" s="184">
        <v>44228</v>
      </c>
      <c r="F34" s="187">
        <v>1450000</v>
      </c>
      <c r="G34" s="187"/>
      <c r="H34" s="187">
        <f t="shared" si="0"/>
        <v>1450000</v>
      </c>
    </row>
    <row r="35" spans="1:8">
      <c r="A35" s="181" t="s">
        <v>120</v>
      </c>
      <c r="B35" s="181"/>
      <c r="C35" s="181" t="s">
        <v>121</v>
      </c>
      <c r="D35" s="181" t="s">
        <v>122</v>
      </c>
      <c r="E35" s="184">
        <v>44228</v>
      </c>
      <c r="F35" s="187">
        <v>165000</v>
      </c>
      <c r="G35" s="187"/>
      <c r="H35" s="187">
        <f t="shared" si="0"/>
        <v>165000</v>
      </c>
    </row>
    <row r="36" spans="1:8">
      <c r="A36" s="181" t="s">
        <v>126</v>
      </c>
      <c r="B36" s="181" t="s">
        <v>114</v>
      </c>
      <c r="C36" s="181" t="s">
        <v>33</v>
      </c>
      <c r="D36" s="181" t="s">
        <v>246</v>
      </c>
      <c r="E36" s="184">
        <v>44228</v>
      </c>
      <c r="F36" s="187">
        <v>4609000</v>
      </c>
      <c r="G36" s="187">
        <v>1000000</v>
      </c>
      <c r="H36" s="187">
        <f t="shared" si="0"/>
        <v>5609000</v>
      </c>
    </row>
    <row r="37" spans="1:8">
      <c r="A37" s="181" t="s">
        <v>128</v>
      </c>
      <c r="B37" s="181" t="s">
        <v>129</v>
      </c>
      <c r="C37" s="181" t="s">
        <v>33</v>
      </c>
      <c r="D37" s="181" t="s">
        <v>130</v>
      </c>
      <c r="E37" s="184">
        <v>44228</v>
      </c>
      <c r="F37" s="187">
        <f>8000000+96500</f>
        <v>8096500</v>
      </c>
      <c r="G37" s="187"/>
      <c r="H37" s="187">
        <f t="shared" si="0"/>
        <v>8096500</v>
      </c>
    </row>
    <row r="38" spans="1:8">
      <c r="A38" s="181" t="s">
        <v>132</v>
      </c>
      <c r="B38" s="181"/>
      <c r="C38" s="181" t="s">
        <v>33</v>
      </c>
      <c r="D38" s="181" t="s">
        <v>133</v>
      </c>
      <c r="E38" s="184">
        <v>44228</v>
      </c>
      <c r="F38" s="187">
        <v>265000</v>
      </c>
      <c r="G38" s="187"/>
      <c r="H38" s="187">
        <f t="shared" si="0"/>
        <v>265000</v>
      </c>
    </row>
    <row r="39" spans="1:8">
      <c r="A39" s="181" t="s">
        <v>132</v>
      </c>
      <c r="B39" s="181"/>
      <c r="C39" s="181" t="s">
        <v>33</v>
      </c>
      <c r="D39" s="181" t="s">
        <v>123</v>
      </c>
      <c r="E39" s="184">
        <v>44228</v>
      </c>
      <c r="F39" s="187">
        <v>36000</v>
      </c>
      <c r="G39" s="187"/>
      <c r="H39" s="187">
        <f t="shared" si="0"/>
        <v>36000</v>
      </c>
    </row>
    <row r="40" spans="1:8">
      <c r="A40" s="181" t="s">
        <v>132</v>
      </c>
      <c r="B40" s="181"/>
      <c r="C40" s="181" t="s">
        <v>33</v>
      </c>
      <c r="D40" s="181" t="s">
        <v>123</v>
      </c>
      <c r="E40" s="184">
        <v>44228</v>
      </c>
      <c r="F40" s="187">
        <v>70000</v>
      </c>
      <c r="G40" s="187"/>
      <c r="H40" s="187">
        <f t="shared" si="0"/>
        <v>70000</v>
      </c>
    </row>
    <row r="41" spans="1:8">
      <c r="A41" s="181" t="s">
        <v>132</v>
      </c>
      <c r="B41" s="181"/>
      <c r="C41" s="181" t="s">
        <v>33</v>
      </c>
      <c r="D41" s="181" t="s">
        <v>123</v>
      </c>
      <c r="E41" s="184">
        <v>44228</v>
      </c>
      <c r="F41" s="187">
        <v>105000</v>
      </c>
      <c r="G41" s="187"/>
      <c r="H41" s="187">
        <f t="shared" si="0"/>
        <v>105000</v>
      </c>
    </row>
    <row r="42" spans="1:8">
      <c r="A42" s="181" t="s">
        <v>138</v>
      </c>
      <c r="B42" s="181" t="s">
        <v>114</v>
      </c>
      <c r="C42" s="181" t="s">
        <v>33</v>
      </c>
      <c r="D42" s="181" t="s">
        <v>139</v>
      </c>
      <c r="E42" s="184">
        <v>44228</v>
      </c>
      <c r="F42" s="187">
        <v>1095000</v>
      </c>
      <c r="G42" s="187"/>
      <c r="H42" s="187">
        <f t="shared" si="0"/>
        <v>1095000</v>
      </c>
    </row>
    <row r="43" spans="1:8">
      <c r="A43" s="181" t="s">
        <v>140</v>
      </c>
      <c r="B43" s="181" t="s">
        <v>141</v>
      </c>
      <c r="C43" s="181" t="s">
        <v>33</v>
      </c>
      <c r="D43" s="181" t="s">
        <v>142</v>
      </c>
      <c r="E43" s="184">
        <v>44228</v>
      </c>
      <c r="F43" s="187">
        <v>550000</v>
      </c>
      <c r="G43" s="187"/>
      <c r="H43" s="187">
        <f t="shared" si="0"/>
        <v>550000</v>
      </c>
    </row>
    <row r="44" spans="1:8">
      <c r="A44" s="181" t="s">
        <v>144</v>
      </c>
      <c r="B44" s="181"/>
      <c r="C44" s="181" t="s">
        <v>33</v>
      </c>
      <c r="D44" s="181"/>
      <c r="E44" s="184">
        <v>44228</v>
      </c>
      <c r="F44" s="187">
        <v>285000</v>
      </c>
      <c r="G44" s="187"/>
      <c r="H44" s="187">
        <f t="shared" si="0"/>
        <v>285000</v>
      </c>
    </row>
    <row r="45" spans="1:8">
      <c r="A45" s="181" t="s">
        <v>145</v>
      </c>
      <c r="B45" s="181"/>
      <c r="C45" s="181" t="s">
        <v>33</v>
      </c>
      <c r="D45" s="181"/>
      <c r="E45" s="184">
        <v>44228</v>
      </c>
      <c r="F45" s="187">
        <v>1500000</v>
      </c>
      <c r="G45" s="187"/>
      <c r="H45" s="187">
        <f t="shared" si="0"/>
        <v>1500000</v>
      </c>
    </row>
    <row r="46" spans="1:8">
      <c r="A46" s="181" t="s">
        <v>146</v>
      </c>
      <c r="B46" s="181"/>
      <c r="C46" s="181"/>
      <c r="D46" s="181" t="s">
        <v>147</v>
      </c>
      <c r="E46" s="184">
        <v>44228</v>
      </c>
      <c r="F46" s="187">
        <v>200000</v>
      </c>
      <c r="G46" s="187"/>
      <c r="H46" s="187">
        <f t="shared" si="0"/>
        <v>200000</v>
      </c>
    </row>
    <row r="47" spans="1:8">
      <c r="A47" s="181" t="s">
        <v>148</v>
      </c>
      <c r="B47" s="181" t="s">
        <v>149</v>
      </c>
      <c r="C47" s="181" t="s">
        <v>33</v>
      </c>
      <c r="D47" s="181" t="s">
        <v>150</v>
      </c>
      <c r="E47" s="184">
        <v>44228</v>
      </c>
      <c r="F47" s="187">
        <v>405000</v>
      </c>
      <c r="G47" s="187"/>
      <c r="H47" s="187">
        <f t="shared" si="0"/>
        <v>405000</v>
      </c>
    </row>
    <row r="48" spans="1:8">
      <c r="A48" s="181" t="s">
        <v>151</v>
      </c>
      <c r="B48" s="181" t="s">
        <v>152</v>
      </c>
      <c r="C48" s="181" t="s">
        <v>33</v>
      </c>
      <c r="D48" s="181" t="s">
        <v>150</v>
      </c>
      <c r="E48" s="184">
        <v>44228</v>
      </c>
      <c r="F48" s="187">
        <v>535000</v>
      </c>
      <c r="G48" s="187"/>
      <c r="H48" s="187">
        <f t="shared" si="0"/>
        <v>535000</v>
      </c>
    </row>
    <row r="49" spans="1:8">
      <c r="A49" s="181" t="s">
        <v>153</v>
      </c>
      <c r="B49" s="181" t="s">
        <v>154</v>
      </c>
      <c r="C49" s="181" t="s">
        <v>33</v>
      </c>
      <c r="D49" s="181" t="s">
        <v>155</v>
      </c>
      <c r="E49" s="184">
        <v>44228</v>
      </c>
      <c r="F49" s="187">
        <v>530000</v>
      </c>
      <c r="G49" s="187"/>
      <c r="H49" s="187">
        <f t="shared" si="0"/>
        <v>530000</v>
      </c>
    </row>
    <row r="50" spans="1:8">
      <c r="A50" s="181" t="s">
        <v>62</v>
      </c>
      <c r="B50" s="181" t="s">
        <v>141</v>
      </c>
      <c r="C50" s="181" t="s">
        <v>157</v>
      </c>
      <c r="D50" s="181" t="s">
        <v>158</v>
      </c>
      <c r="E50" s="184">
        <v>44228</v>
      </c>
      <c r="F50" s="187">
        <v>70000</v>
      </c>
      <c r="G50" s="187">
        <v>75000</v>
      </c>
      <c r="H50" s="187">
        <f t="shared" si="0"/>
        <v>145000</v>
      </c>
    </row>
    <row r="51" spans="1:8">
      <c r="A51" s="181" t="s">
        <v>159</v>
      </c>
      <c r="B51" s="181" t="s">
        <v>149</v>
      </c>
      <c r="C51" s="181" t="s">
        <v>33</v>
      </c>
      <c r="D51" s="181" t="s">
        <v>160</v>
      </c>
      <c r="E51" s="184">
        <v>44228</v>
      </c>
      <c r="F51" s="187">
        <v>330000</v>
      </c>
      <c r="G51" s="187"/>
      <c r="H51" s="187">
        <f t="shared" si="0"/>
        <v>330000</v>
      </c>
    </row>
    <row r="52" spans="1:8">
      <c r="A52" s="181" t="s">
        <v>162</v>
      </c>
      <c r="B52" s="181" t="s">
        <v>161</v>
      </c>
      <c r="C52" s="181" t="s">
        <v>33</v>
      </c>
      <c r="D52" s="181" t="s">
        <v>163</v>
      </c>
      <c r="E52" s="184">
        <v>44228</v>
      </c>
      <c r="F52" s="187">
        <v>310000</v>
      </c>
      <c r="G52" s="187"/>
      <c r="H52" s="187">
        <f t="shared" si="0"/>
        <v>310000</v>
      </c>
    </row>
    <row r="53" spans="1:8">
      <c r="A53" s="181" t="s">
        <v>164</v>
      </c>
      <c r="B53" s="181" t="s">
        <v>165</v>
      </c>
      <c r="C53" s="181" t="s">
        <v>33</v>
      </c>
      <c r="D53" s="181" t="s">
        <v>150</v>
      </c>
      <c r="E53" s="184">
        <v>44228</v>
      </c>
      <c r="F53" s="187">
        <v>820000</v>
      </c>
      <c r="G53" s="187"/>
      <c r="H53" s="187">
        <f t="shared" si="0"/>
        <v>820000</v>
      </c>
    </row>
    <row r="54" spans="1:8">
      <c r="A54" s="181" t="s">
        <v>166</v>
      </c>
      <c r="B54" s="181" t="s">
        <v>167</v>
      </c>
      <c r="C54" s="181" t="s">
        <v>168</v>
      </c>
      <c r="D54" s="181" t="s">
        <v>169</v>
      </c>
      <c r="E54" s="184">
        <v>44228</v>
      </c>
      <c r="F54" s="187">
        <v>22000</v>
      </c>
      <c r="G54" s="187"/>
      <c r="H54" s="187">
        <f t="shared" si="0"/>
        <v>22000</v>
      </c>
    </row>
    <row r="55" spans="1:8">
      <c r="A55" s="181" t="s">
        <v>170</v>
      </c>
      <c r="B55" s="181" t="s">
        <v>154</v>
      </c>
      <c r="C55" s="181" t="s">
        <v>33</v>
      </c>
      <c r="D55" s="181" t="s">
        <v>171</v>
      </c>
      <c r="E55" s="184">
        <v>44228</v>
      </c>
      <c r="F55" s="187">
        <v>640000</v>
      </c>
      <c r="G55" s="187"/>
      <c r="H55" s="187">
        <f t="shared" si="0"/>
        <v>640000</v>
      </c>
    </row>
    <row r="56" spans="1:8">
      <c r="A56" s="181" t="s">
        <v>124</v>
      </c>
      <c r="B56" s="181" t="s">
        <v>125</v>
      </c>
      <c r="C56" s="181" t="s">
        <v>33</v>
      </c>
      <c r="D56" s="181" t="s">
        <v>173</v>
      </c>
      <c r="E56" s="184">
        <v>44228</v>
      </c>
      <c r="F56" s="187">
        <v>240000</v>
      </c>
      <c r="G56" s="187"/>
      <c r="H56" s="187">
        <f t="shared" si="0"/>
        <v>240000</v>
      </c>
    </row>
    <row r="57" spans="1:8">
      <c r="A57" s="181" t="s">
        <v>140</v>
      </c>
      <c r="B57" s="181" t="s">
        <v>141</v>
      </c>
      <c r="C57" s="181" t="s">
        <v>33</v>
      </c>
      <c r="D57" s="181" t="s">
        <v>174</v>
      </c>
      <c r="E57" s="184">
        <v>44228</v>
      </c>
      <c r="F57" s="187">
        <v>100000</v>
      </c>
      <c r="G57" s="187"/>
      <c r="H57" s="187">
        <f t="shared" si="0"/>
        <v>100000</v>
      </c>
    </row>
    <row r="58" spans="1:8">
      <c r="A58" s="181" t="s">
        <v>140</v>
      </c>
      <c r="B58" s="181" t="s">
        <v>141</v>
      </c>
      <c r="C58" s="181" t="s">
        <v>33</v>
      </c>
      <c r="D58" s="181" t="s">
        <v>175</v>
      </c>
      <c r="E58" s="184">
        <v>44228</v>
      </c>
      <c r="F58" s="187">
        <v>40000</v>
      </c>
      <c r="G58" s="187"/>
      <c r="H58" s="187">
        <f t="shared" si="0"/>
        <v>40000</v>
      </c>
    </row>
    <row r="59" spans="1:8">
      <c r="A59" s="181" t="s">
        <v>140</v>
      </c>
      <c r="B59" s="181" t="s">
        <v>141</v>
      </c>
      <c r="C59" s="181" t="s">
        <v>33</v>
      </c>
      <c r="D59" s="181" t="s">
        <v>176</v>
      </c>
      <c r="E59" s="184">
        <v>44228</v>
      </c>
      <c r="F59" s="187">
        <v>5000</v>
      </c>
      <c r="G59" s="187"/>
      <c r="H59" s="187">
        <f t="shared" si="0"/>
        <v>5000</v>
      </c>
    </row>
    <row r="60" spans="1:8">
      <c r="A60" s="181" t="s">
        <v>177</v>
      </c>
      <c r="B60" s="181" t="s">
        <v>172</v>
      </c>
      <c r="C60" s="181" t="s">
        <v>157</v>
      </c>
      <c r="D60" s="181" t="s">
        <v>158</v>
      </c>
      <c r="E60" s="184">
        <v>44228</v>
      </c>
      <c r="F60" s="187">
        <v>50000</v>
      </c>
      <c r="G60" s="187">
        <v>75000</v>
      </c>
      <c r="H60" s="187">
        <f t="shared" si="0"/>
        <v>125000</v>
      </c>
    </row>
    <row r="61" spans="1:8">
      <c r="A61" s="181" t="s">
        <v>179</v>
      </c>
      <c r="B61" s="181" t="s">
        <v>178</v>
      </c>
      <c r="C61" s="181" t="s">
        <v>33</v>
      </c>
      <c r="D61" s="181" t="s">
        <v>247</v>
      </c>
      <c r="E61" s="184">
        <v>44228</v>
      </c>
      <c r="F61" s="187">
        <v>910000</v>
      </c>
      <c r="G61" s="187"/>
      <c r="H61" s="187">
        <f t="shared" si="0"/>
        <v>910000</v>
      </c>
    </row>
    <row r="62" spans="1:8">
      <c r="A62" s="181" t="s">
        <v>181</v>
      </c>
      <c r="B62" s="181"/>
      <c r="C62" s="181" t="s">
        <v>33</v>
      </c>
      <c r="D62" s="181" t="s">
        <v>182</v>
      </c>
      <c r="E62" s="184">
        <v>44228</v>
      </c>
      <c r="F62" s="187">
        <v>2000000</v>
      </c>
      <c r="G62" s="187"/>
      <c r="H62" s="187">
        <f t="shared" si="0"/>
        <v>2000000</v>
      </c>
    </row>
    <row r="63" spans="1:8">
      <c r="A63" s="181" t="s">
        <v>184</v>
      </c>
      <c r="B63" s="181"/>
      <c r="C63" s="181" t="s">
        <v>33</v>
      </c>
      <c r="D63" s="181" t="s">
        <v>183</v>
      </c>
      <c r="E63" s="184">
        <v>44228</v>
      </c>
      <c r="F63" s="187">
        <v>3000000</v>
      </c>
      <c r="G63" s="187"/>
      <c r="H63" s="187">
        <f t="shared" si="0"/>
        <v>3000000</v>
      </c>
    </row>
    <row r="64" spans="1:8">
      <c r="A64" s="181" t="s">
        <v>185</v>
      </c>
      <c r="B64" s="181" t="s">
        <v>186</v>
      </c>
      <c r="C64" s="181" t="s">
        <v>33</v>
      </c>
      <c r="D64" s="181" t="s">
        <v>248</v>
      </c>
      <c r="E64" s="184">
        <v>44228</v>
      </c>
      <c r="F64" s="187">
        <v>6120000</v>
      </c>
      <c r="G64" s="187">
        <v>1235000</v>
      </c>
      <c r="H64" s="187">
        <f t="shared" si="0"/>
        <v>7355000</v>
      </c>
    </row>
    <row r="65" spans="1:12">
      <c r="A65" s="181" t="s">
        <v>190</v>
      </c>
      <c r="B65" s="181" t="s">
        <v>191</v>
      </c>
      <c r="C65" s="181" t="s">
        <v>33</v>
      </c>
      <c r="D65" s="181" t="s">
        <v>192</v>
      </c>
      <c r="E65" s="184">
        <v>44228</v>
      </c>
      <c r="F65" s="187">
        <v>5580000</v>
      </c>
      <c r="G65" s="187">
        <v>850000</v>
      </c>
      <c r="H65" s="187">
        <f t="shared" si="0"/>
        <v>6430000</v>
      </c>
    </row>
    <row r="66" spans="1:12">
      <c r="A66" s="181" t="s">
        <v>244</v>
      </c>
      <c r="B66" s="181" t="s">
        <v>194</v>
      </c>
      <c r="C66" s="181" t="s">
        <v>33</v>
      </c>
      <c r="D66" s="181" t="s">
        <v>195</v>
      </c>
      <c r="E66" s="184">
        <v>44228</v>
      </c>
      <c r="F66" s="187">
        <v>2125000</v>
      </c>
      <c r="G66" s="187">
        <v>300000</v>
      </c>
      <c r="H66" s="187">
        <f t="shared" si="0"/>
        <v>2425000</v>
      </c>
      <c r="I66" s="183"/>
      <c r="J66" s="183"/>
      <c r="K66" s="183"/>
      <c r="L66" s="183"/>
    </row>
    <row r="67" spans="1:12">
      <c r="A67" s="181" t="s">
        <v>196</v>
      </c>
      <c r="B67" s="181" t="s">
        <v>81</v>
      </c>
      <c r="C67" s="181" t="s">
        <v>33</v>
      </c>
      <c r="D67" s="181" t="s">
        <v>197</v>
      </c>
      <c r="E67" s="184">
        <v>44228</v>
      </c>
      <c r="F67" s="187">
        <v>2550000</v>
      </c>
      <c r="G67" s="187">
        <v>420000</v>
      </c>
      <c r="H67" s="187">
        <f t="shared" si="0"/>
        <v>2970000</v>
      </c>
    </row>
    <row r="68" spans="1:12">
      <c r="A68" s="181" t="s">
        <v>198</v>
      </c>
      <c r="B68" s="181" t="s">
        <v>199</v>
      </c>
      <c r="C68" s="181" t="s">
        <v>33</v>
      </c>
      <c r="D68" s="181" t="s">
        <v>200</v>
      </c>
      <c r="E68" s="184">
        <v>44228</v>
      </c>
      <c r="F68" s="187">
        <v>2050000</v>
      </c>
      <c r="G68" s="187">
        <v>325000</v>
      </c>
      <c r="H68" s="187">
        <f t="shared" si="0"/>
        <v>2375000</v>
      </c>
    </row>
    <row r="69" spans="1:12">
      <c r="A69" s="181" t="s">
        <v>201</v>
      </c>
      <c r="B69" s="181" t="s">
        <v>202</v>
      </c>
      <c r="C69" s="181" t="s">
        <v>33</v>
      </c>
      <c r="D69" s="181" t="s">
        <v>203</v>
      </c>
      <c r="E69" s="184">
        <v>44228</v>
      </c>
      <c r="F69" s="187">
        <v>2100000</v>
      </c>
      <c r="G69" s="187">
        <v>350000</v>
      </c>
      <c r="H69" s="187">
        <f t="shared" si="0"/>
        <v>2450000</v>
      </c>
    </row>
    <row r="70" spans="1:12">
      <c r="A70" s="181" t="s">
        <v>204</v>
      </c>
      <c r="B70" s="181" t="s">
        <v>76</v>
      </c>
      <c r="C70" s="181" t="s">
        <v>33</v>
      </c>
      <c r="D70" s="181" t="s">
        <v>205</v>
      </c>
      <c r="E70" s="184">
        <v>44228</v>
      </c>
      <c r="F70" s="187">
        <v>4000000</v>
      </c>
      <c r="G70" s="187">
        <v>430000</v>
      </c>
      <c r="H70" s="187">
        <f t="shared" si="0"/>
        <v>4430000</v>
      </c>
    </row>
    <row r="71" spans="1:12">
      <c r="A71" s="181" t="s">
        <v>206</v>
      </c>
      <c r="B71" s="181" t="s">
        <v>207</v>
      </c>
      <c r="C71" s="181" t="s">
        <v>33</v>
      </c>
      <c r="D71" s="181" t="s">
        <v>249</v>
      </c>
      <c r="E71" s="184">
        <v>44228</v>
      </c>
      <c r="F71" s="187">
        <v>3320000</v>
      </c>
      <c r="G71" s="187">
        <v>480000</v>
      </c>
      <c r="H71" s="187">
        <f t="shared" si="0"/>
        <v>3800000</v>
      </c>
    </row>
    <row r="72" spans="1:12">
      <c r="A72" s="181" t="s">
        <v>209</v>
      </c>
      <c r="B72" s="181" t="s">
        <v>194</v>
      </c>
      <c r="C72" s="181" t="s">
        <v>33</v>
      </c>
      <c r="D72" s="181" t="s">
        <v>210</v>
      </c>
      <c r="E72" s="184">
        <v>44228</v>
      </c>
      <c r="F72" s="187">
        <v>2200000</v>
      </c>
      <c r="G72" s="187">
        <v>500000</v>
      </c>
      <c r="H72" s="187">
        <f t="shared" ref="H72:H83" si="1">F72+G72</f>
        <v>2700000</v>
      </c>
    </row>
    <row r="73" spans="1:12">
      <c r="A73" s="181" t="s">
        <v>211</v>
      </c>
      <c r="B73" s="181" t="s">
        <v>212</v>
      </c>
      <c r="C73" s="181" t="s">
        <v>33</v>
      </c>
      <c r="D73" s="181" t="s">
        <v>213</v>
      </c>
      <c r="E73" s="184">
        <v>44228</v>
      </c>
      <c r="F73" s="187">
        <v>1550000</v>
      </c>
      <c r="G73" s="187">
        <v>525000</v>
      </c>
      <c r="H73" s="187">
        <f t="shared" si="1"/>
        <v>2075000</v>
      </c>
    </row>
    <row r="74" spans="1:12">
      <c r="A74" s="181" t="s">
        <v>211</v>
      </c>
      <c r="B74" s="181" t="s">
        <v>212</v>
      </c>
      <c r="C74" s="181" t="s">
        <v>33</v>
      </c>
      <c r="D74" s="181" t="s">
        <v>77</v>
      </c>
      <c r="E74" s="184">
        <v>44228</v>
      </c>
      <c r="F74" s="187">
        <v>510000</v>
      </c>
      <c r="G74" s="187"/>
      <c r="H74" s="187">
        <f t="shared" si="1"/>
        <v>510000</v>
      </c>
    </row>
    <row r="75" spans="1:12">
      <c r="A75" s="181" t="s">
        <v>217</v>
      </c>
      <c r="B75" s="181" t="s">
        <v>87</v>
      </c>
      <c r="C75" s="181" t="s">
        <v>33</v>
      </c>
      <c r="D75" s="181" t="s">
        <v>250</v>
      </c>
      <c r="E75" s="184">
        <v>44228</v>
      </c>
      <c r="F75" s="187">
        <v>4350000</v>
      </c>
      <c r="G75" s="187">
        <v>620000</v>
      </c>
      <c r="H75" s="187">
        <f t="shared" si="1"/>
        <v>4970000</v>
      </c>
    </row>
    <row r="76" spans="1:12">
      <c r="A76" s="181" t="s">
        <v>219</v>
      </c>
      <c r="B76" s="181" t="s">
        <v>220</v>
      </c>
      <c r="C76" s="181" t="s">
        <v>33</v>
      </c>
      <c r="D76" s="181" t="s">
        <v>221</v>
      </c>
      <c r="E76" s="184">
        <v>44228</v>
      </c>
      <c r="F76" s="187">
        <v>2160000</v>
      </c>
      <c r="G76" s="187">
        <v>250000</v>
      </c>
      <c r="H76" s="187">
        <f t="shared" si="1"/>
        <v>2410000</v>
      </c>
    </row>
    <row r="77" spans="1:12">
      <c r="A77" s="181" t="s">
        <v>222</v>
      </c>
      <c r="B77" s="181" t="s">
        <v>223</v>
      </c>
      <c r="C77" s="181" t="s">
        <v>33</v>
      </c>
      <c r="D77" s="181" t="s">
        <v>192</v>
      </c>
      <c r="E77" s="184">
        <v>44228</v>
      </c>
      <c r="F77" s="187">
        <v>3150000</v>
      </c>
      <c r="G77" s="187">
        <v>330000</v>
      </c>
      <c r="H77" s="187">
        <f t="shared" si="1"/>
        <v>3480000</v>
      </c>
    </row>
    <row r="78" spans="1:12">
      <c r="A78" s="181" t="s">
        <v>225</v>
      </c>
      <c r="B78" s="181" t="s">
        <v>226</v>
      </c>
      <c r="C78" s="181" t="s">
        <v>33</v>
      </c>
      <c r="D78" s="181" t="s">
        <v>227</v>
      </c>
      <c r="E78" s="184">
        <v>44228</v>
      </c>
      <c r="F78" s="187">
        <v>5600000</v>
      </c>
      <c r="G78" s="187">
        <v>900000</v>
      </c>
      <c r="H78" s="187">
        <f t="shared" si="1"/>
        <v>6500000</v>
      </c>
    </row>
    <row r="79" spans="1:12">
      <c r="A79" s="181" t="s">
        <v>228</v>
      </c>
      <c r="B79" s="181" t="s">
        <v>103</v>
      </c>
      <c r="C79" s="181" t="s">
        <v>33</v>
      </c>
      <c r="D79" s="181" t="s">
        <v>229</v>
      </c>
      <c r="E79" s="184">
        <v>44228</v>
      </c>
      <c r="F79" s="187">
        <v>19960000</v>
      </c>
      <c r="G79" s="187">
        <v>3000000</v>
      </c>
      <c r="H79" s="187">
        <f t="shared" si="1"/>
        <v>22960000</v>
      </c>
    </row>
    <row r="80" spans="1:12">
      <c r="A80" s="181" t="s">
        <v>230</v>
      </c>
      <c r="B80" s="181" t="s">
        <v>231</v>
      </c>
      <c r="C80" s="181" t="s">
        <v>33</v>
      </c>
      <c r="D80" s="181" t="s">
        <v>232</v>
      </c>
      <c r="E80" s="184">
        <v>44228</v>
      </c>
      <c r="F80" s="187">
        <v>27500000</v>
      </c>
      <c r="G80" s="187">
        <v>4200000</v>
      </c>
      <c r="H80" s="187">
        <f t="shared" si="1"/>
        <v>31700000</v>
      </c>
    </row>
    <row r="81" spans="1:8">
      <c r="A81" s="181" t="s">
        <v>233</v>
      </c>
      <c r="B81" s="181" t="s">
        <v>234</v>
      </c>
      <c r="C81" s="181" t="s">
        <v>33</v>
      </c>
      <c r="D81" s="181" t="s">
        <v>232</v>
      </c>
      <c r="E81" s="184">
        <v>44228</v>
      </c>
      <c r="F81" s="187">
        <v>36420000</v>
      </c>
      <c r="G81" s="187">
        <v>8135000</v>
      </c>
      <c r="H81" s="187">
        <f t="shared" si="1"/>
        <v>44555000</v>
      </c>
    </row>
    <row r="82" spans="1:8">
      <c r="A82" s="181" t="s">
        <v>236</v>
      </c>
      <c r="B82" s="181" t="s">
        <v>237</v>
      </c>
      <c r="C82" s="181" t="s">
        <v>33</v>
      </c>
      <c r="D82" s="181" t="s">
        <v>238</v>
      </c>
      <c r="E82" s="184">
        <v>44228</v>
      </c>
      <c r="F82" s="187">
        <v>6350000</v>
      </c>
      <c r="G82" s="187">
        <v>1085000</v>
      </c>
      <c r="H82" s="187">
        <f t="shared" si="1"/>
        <v>7435000</v>
      </c>
    </row>
    <row r="83" spans="1:8">
      <c r="A83" s="181" t="s">
        <v>239</v>
      </c>
      <c r="B83" s="181" t="s">
        <v>103</v>
      </c>
      <c r="C83" s="181" t="s">
        <v>33</v>
      </c>
      <c r="D83" s="181" t="s">
        <v>251</v>
      </c>
      <c r="E83" s="184">
        <v>44228</v>
      </c>
      <c r="F83" s="187">
        <v>5440000</v>
      </c>
      <c r="G83" s="187">
        <v>485000</v>
      </c>
      <c r="H83" s="187">
        <f t="shared" si="1"/>
        <v>5925000</v>
      </c>
    </row>
    <row r="84" spans="1:8">
      <c r="A84" s="182" t="s">
        <v>243</v>
      </c>
      <c r="B84" s="182"/>
      <c r="C84" s="182"/>
      <c r="D84" s="182"/>
      <c r="E84" s="182"/>
      <c r="F84" s="188">
        <v>219838250</v>
      </c>
      <c r="G84" s="188">
        <v>30805000</v>
      </c>
      <c r="H84" s="188">
        <v>250643250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cctg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Bos, Robin</dc:creator>
  <cp:lastModifiedBy>Enrico Elderhorst</cp:lastModifiedBy>
  <dcterms:created xsi:type="dcterms:W3CDTF">2021-08-23T09:03:35Z</dcterms:created>
  <dcterms:modified xsi:type="dcterms:W3CDTF">2021-10-14T09:23:00Z</dcterms:modified>
</cp:coreProperties>
</file>