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P:\Mijn Documenten\0 PoCo TN docs\08 voortstuwers\"/>
    </mc:Choice>
  </mc:AlternateContent>
  <xr:revisionPtr revIDLastSave="0" documentId="8_{50938D37-3BCB-447D-8DA1-CA5EDCFC02A5}" xr6:coauthVersionLast="47" xr6:coauthVersionMax="47" xr10:uidLastSave="{00000000-0000-0000-0000-000000000000}"/>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16" i="5" l="1"/>
  <c r="D15" i="5"/>
  <c r="D14" i="5"/>
  <c r="D13" i="5"/>
  <c r="D7" i="5"/>
  <c r="D6" i="5"/>
  <c r="G16" i="4"/>
  <c r="G18" i="4"/>
  <c r="G15" i="4"/>
  <c r="G14" i="4"/>
  <c r="G5" i="4"/>
  <c r="G12" i="4" l="1"/>
  <c r="B24" i="2"/>
  <c r="G11" i="4"/>
  <c r="G4" i="4"/>
  <c r="D10" i="5" l="1"/>
  <c r="D9" i="5"/>
  <c r="D20" i="5"/>
  <c r="G9" i="4"/>
  <c r="D19" i="5"/>
  <c r="D8" i="5"/>
  <c r="D5" i="5"/>
  <c r="D4" i="5"/>
  <c r="G8" i="4"/>
  <c r="G7" i="4"/>
  <c r="D22" i="5" l="1"/>
  <c r="D23" i="5" s="1"/>
  <c r="D24" i="5" s="1"/>
  <c r="B16" i="2" s="1"/>
  <c r="G20" i="4"/>
  <c r="B17" i="2" s="1"/>
  <c r="B18" i="2" l="1"/>
</calcChain>
</file>

<file path=xl/sharedStrings.xml><?xml version="1.0" encoding="utf-8"?>
<sst xmlns="http://schemas.openxmlformats.org/spreadsheetml/2006/main" count="141" uniqueCount="126">
  <si>
    <t>Aanbesteding</t>
  </si>
  <si>
    <t>Tenderned kenmerk</t>
  </si>
  <si>
    <t>Bedrijfsnaam</t>
  </si>
  <si>
    <t>Naam ondertekenaar</t>
  </si>
  <si>
    <t>Datum</t>
  </si>
  <si>
    <t>Plaats</t>
  </si>
  <si>
    <t>Hiermee verklaar ik akkoord te gaan met alle voorwaarden gesteld in deze offerteaanvraag.</t>
  </si>
  <si>
    <t>Prijslijst</t>
  </si>
  <si>
    <t>EMVI waarde</t>
  </si>
  <si>
    <t>Fictieve inschrijfprijs</t>
  </si>
  <si>
    <t>De gestanddoeningstermijn is 6 maanden na indienen van de offerte.</t>
  </si>
  <si>
    <t>Checklist inschrijving</t>
  </si>
  <si>
    <t xml:space="preserve">UEA </t>
  </si>
  <si>
    <t>Selectiecriterium
U geeft zelf aan  hoe u aan deze criteria voldoet.</t>
  </si>
  <si>
    <t>Opgave inschrijver</t>
  </si>
  <si>
    <t>UEA</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</si>
  <si>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</si>
  <si>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</si>
  <si>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</si>
  <si>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</si>
  <si>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</si>
  <si>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</si>
  <si>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</si>
  <si>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Geef hier aan waarom deze referentie passend is bij het gevraagde in onze offerteaanvraag.</t>
  </si>
  <si>
    <t>LET OP: vul alle geel gearceerde cellen in!</t>
  </si>
  <si>
    <t>Criterium</t>
  </si>
  <si>
    <t>Waarde-aspect</t>
  </si>
  <si>
    <t>Norm</t>
  </si>
  <si>
    <t>Methode</t>
  </si>
  <si>
    <t>Streefwaarde</t>
  </si>
  <si>
    <t>Aangeboden waarde</t>
  </si>
  <si>
    <t>Fictieve waarde</t>
  </si>
  <si>
    <t>Uitleg berekening fictieve waarde</t>
  </si>
  <si>
    <t>Verificatiemethode</t>
  </si>
  <si>
    <t>Dit is de berekende waarde:</t>
  </si>
  <si>
    <t>Veiligheid</t>
  </si>
  <si>
    <t>Veilig werken (ook omgeving)</t>
  </si>
  <si>
    <t>Aantal veiligheidsincidenten tijdens werkzaamheden</t>
  </si>
  <si>
    <t>Aantal ongevallen met verzuim</t>
  </si>
  <si>
    <t>Opgave laatste 5 jaar</t>
  </si>
  <si>
    <t>VCA</t>
  </si>
  <si>
    <t>Certificaten</t>
  </si>
  <si>
    <t>Gezondheid</t>
  </si>
  <si>
    <t>Gezonde medewerkers</t>
  </si>
  <si>
    <t>Verloop+verzuim % punten</t>
  </si>
  <si>
    <t>Opgave inschrijver percentage</t>
  </si>
  <si>
    <t>Nihil (zo min mogelijk)</t>
  </si>
  <si>
    <t>Opleiding en coaching</t>
  </si>
  <si>
    <t>Euro per medewerker</t>
  </si>
  <si>
    <t>Data/informatie</t>
  </si>
  <si>
    <t>AM Partnerschap</t>
  </si>
  <si>
    <t>Relatiemonitor</t>
  </si>
  <si>
    <t>Tussen de 2,0 en 3,9</t>
  </si>
  <si>
    <t xml:space="preserve">Prijslijst </t>
  </si>
  <si>
    <t>Eenheidsprijs*</t>
  </si>
  <si>
    <t>Fictief aantal</t>
  </si>
  <si>
    <t>Fictieve Inschrijfsom</t>
  </si>
  <si>
    <t>Projectleider</t>
  </si>
  <si>
    <t>Subtotaal</t>
  </si>
  <si>
    <t>%</t>
  </si>
  <si>
    <t xml:space="preserve">Totaal </t>
  </si>
  <si>
    <t>passief (1), 
reactief (2), 
actief (3) of 
proactief (4)</t>
  </si>
  <si>
    <t>De ingevulde UEA moet u oploaden in Tenderned
Deel V: Beperking gekwalificeerde gegadigden is NIET van toepassing</t>
  </si>
  <si>
    <t xml:space="preserve">De inschrijver heeft meerjarig ervaring </t>
  </si>
  <si>
    <t>Data verwerken in Maximo</t>
  </si>
  <si>
    <t>Ervaring aantoonbaar</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</si>
  <si>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</si>
  <si>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Inzet van door WSHD aangedragen zelfstandige hulppersonen (regie, nacalculatie)</t>
  </si>
  <si>
    <t>Inschrijving</t>
  </si>
  <si>
    <t>Aanleveren via Tenderned</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</si>
  <si>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rPr>
      <t xml:space="preserve"> compleet, correct en consistent met de aanvraag is.</t>
    </r>
  </si>
  <si>
    <t>Nihil, alle afwijkingen zijn geanalyseerd en verbeterd.</t>
  </si>
  <si>
    <t>Opgave registratie afwijkingen</t>
  </si>
  <si>
    <t>Nihil, alle ongevallen zijn  geanalyseerd</t>
  </si>
  <si>
    <t>&gt; 1000€ per medewerker per 2 jaar</t>
  </si>
  <si>
    <t>Vul indien onbekend of niet aanwezig 0 in.
Vul indien aanwezig 1 in.
Indien aanwezig is de fictieve korting € 2.500</t>
  </si>
  <si>
    <t>Opgave inschrijver door middel van referentie</t>
  </si>
  <si>
    <t>Opleiding</t>
  </si>
  <si>
    <t xml:space="preserve">Thermometer </t>
  </si>
  <si>
    <t>Onderhoudstechnicus allround</t>
  </si>
  <si>
    <t>Algemene kosten, winst en risico (AKWR) % (minimaal 1 en maximaal 10%)</t>
  </si>
  <si>
    <t>Leveringen van materialen en specialistische diensten</t>
  </si>
  <si>
    <t>In te zetten personen (tarieven, allen minimaal 2 jaar relevante ervaring)</t>
  </si>
  <si>
    <t>Door WSHD opgegeven 'stelposten' voor deze aanbesteding (fictief)</t>
  </si>
  <si>
    <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</si>
  <si>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LET OP:
U moet alles wat u belooft gedocumenteerd, compleet, correct en consistent kunnen onderbouwen.</t>
  </si>
  <si>
    <t>Dit is wat u aanbiedt en wat u  kunt onderbouwen:</t>
  </si>
  <si>
    <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</si>
  <si>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</si>
  <si>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Vul hieronder in:
De organisatie, naam en het telefoonnummer van de  opdrachtgever waarbij u naar ieders tevredenheid de hier bedoelde waarde levert (of de laatste 5 jaren geleverd heeft). De referent geeft toestemming dat wij hem hiervoor zullen benaderen.</t>
  </si>
  <si>
    <t>Werkvoorbereider/calculator</t>
  </si>
  <si>
    <t>Garantie</t>
  </si>
  <si>
    <t>Garantie op opgeleverd werk</t>
  </si>
  <si>
    <t xml:space="preserve">Maanden 'geen gezeur garantie'. </t>
  </si>
  <si>
    <t>36 maanden</t>
  </si>
  <si>
    <t>Beschikbaarheid</t>
  </si>
  <si>
    <t>Direct</t>
  </si>
  <si>
    <t>Minuten</t>
  </si>
  <si>
    <t xml:space="preserve">Geef het aantal minuten op voor de aanrijdtijd bij storingen en calamiteiten (24/7, buiten kantooruren) op locatie Dokhaven. Per minuut is de fictieve bijtelling € 10  </t>
  </si>
  <si>
    <t>Milieumanagement</t>
  </si>
  <si>
    <t>Werkend systeem</t>
  </si>
  <si>
    <t>Milieu</t>
  </si>
  <si>
    <t>ISO 14001 of gelijkwaardig</t>
  </si>
  <si>
    <t>Functie conform KvK*</t>
  </si>
  <si>
    <t>* Eventueel volmacht</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</si>
  <si>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</si>
  <si>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Vul 0 in als u dit niet kunt aantonen.
Vul 1 in als u dit wel kunt aantonen.
Indien aanwezig (1) dan is de fictieve korting € 2.000</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</si>
  <si>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</si>
  <si>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Gelijksoortige werkzaamheden en leveringen bij vergelijkbare opdrachtgever</t>
  </si>
  <si>
    <t>Onderhoudstechnicus WTB (voortstuwers)</t>
  </si>
  <si>
    <t>08 PoCo inschrijfformulier voortstuwers</t>
  </si>
  <si>
    <t>Zie de Thermometer. Doe uw eigen beoordeling en leg die vast (gedocumenteerd!), tel de cijfers op en deel deze door 10. Geef hier het gemiddelde cijfer (2 tot en met 3,9, afgerond op 1 decimaal) wat u toezegt, onderbouwd door uw eigen beoordeling. Iedere volle punt betekent € 30.000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</si>
  <si>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Vul 0 in als u dit NIET wilt aanbieden.
Vul 1 in als u dit (36 maanden garantie) wel aanbiedt.
Indien aanwezig (1) dan is de fictieve korting € 10.000</t>
  </si>
  <si>
    <t>Specialist (bijv. bouwkundige, installatietechniek, contract, datasysteem)</t>
  </si>
  <si>
    <t>Aanrijtijd bij storingen en calamiteiten (kantooruren)</t>
  </si>
  <si>
    <t>Aanrijtijd bij storingen en calamiteiten (24/7, buiten kantooruren)</t>
  </si>
  <si>
    <t xml:space="preserve">Geef het aantal minuten op voor de aanrijtijd bij storingen en calamiteiten (kantooruren) op locatie Dokhaven. Per minuut is de fictieve bijtelling € 100  </t>
  </si>
  <si>
    <t>TN  360036</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</si>
  <si>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€ 250. 
Voorbeeld: u had een verzuim van 5,2% en een verloop van 2,6%, samen 7,8%. Dat is 8 procentpunten. De bijtelling op uw inschrijfprijs is dan 8 x 250 = € 2.000.</t>
  </si>
  <si>
    <t>Ontwerper/tekenaar</t>
  </si>
  <si>
    <t>Uitvoerder/meewerkend voorman</t>
  </si>
  <si>
    <t>Voortstuwer fabrikant: Flygt  Type: 4530.010  of gelijkwaardig</t>
  </si>
  <si>
    <t>Voortstuwer fabrikant: ABS Sulzer Type: SB1623A 30/4-33.56 N of gelijkwaardig</t>
  </si>
  <si>
    <t>Voortstuwer fabrikant: ABS Sulzer Type: RW4031 A 40/8-42.EC of gelijkwaardig</t>
  </si>
  <si>
    <t>Menger fabrikant: Flygt  Type: SR 4630.410 of gelijkwaardig</t>
  </si>
  <si>
    <t>Levering van onderdelen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</si>
</sst>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0.0"/>
  </numFmts>
  <fonts count="15" x14ac:knownFonts="1">
    <font>
      <sz val="10"/>
      <color rgb="FF000000"/>
      <name val="Arial"/>
    </font>
    <font>
      <b/>
      <sz val="10"/>
      <color theme="1"/>
      <name val="Arial"/>
    </font>
    <font>
      <sz val="10"/>
      <color theme="1"/>
      <name val="Arial"/>
    </font>
    <font>
      <sz val="10"/>
      <name val="Arial"/>
    </font>
    <font>
      <u/>
      <sz val="10"/>
      <color rgb="FF1155CC"/>
      <name val="Arial"/>
    </font>
    <font>
      <u/>
      <sz val="10"/>
      <color theme="10"/>
      <name val="Arial"/>
    </font>
    <font>
      <b/>
      <sz val="10"/>
      <color rgb="FF000000"/>
      <name val="Arial"/>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ont>
    <font>
      <sz val="10"/>
      <color rgb="FF000000"/>
      <name val="Arial"/>
    </font>
    <font>
      <i/>
      <sz val="10"/>
      <color rgb="FF000000"/>
      <name val="Arial"/>
      <family val="2"/>
    </font>
    <font>
      <i/>
      <sz val="9"/>
      <color theme="1"/>
      <name val="Verdana"/>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57">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44" fontId="0" fillId="0" borderId="0" xfId="1" applyFont="1"/>
    <xf numFmtId="44" fontId="2" fillId="0" borderId="0" xfId="1" applyFont="1"/>
    <xf numFmtId="44" fontId="1" fillId="0" borderId="0" xfId="1" applyFont="1"/>
    <xf numFmtId="0" fontId="7" fillId="0" borderId="0" xfId="0" applyFont="1" applyAlignment="1">
      <alignment vertical="top" wrapText="1"/>
    </xf>
    <xf numFmtId="0" fontId="0" fillId="0" borderId="0" xfId="0" applyAlignment="1"/>
    <xf numFmtId="0" fontId="7" fillId="0" borderId="0" xfId="0" applyFont="1" applyAlignment="1">
      <alignment vertical="top" wrapText="1"/>
    </xf>
    <xf numFmtId="0" fontId="0" fillId="0" borderId="0" xfId="0" applyAlignment="1">
      <alignment wrapText="1"/>
    </xf>
    <xf numFmtId="0" fontId="2" fillId="0" borderId="0" xfId="0" applyFont="1" applyAlignment="1"/>
    <xf numFmtId="0" fontId="7" fillId="0" borderId="0" xfId="0" applyFont="1" applyAlignment="1">
      <alignment vertical="top" wrapText="1"/>
    </xf>
    <xf numFmtId="0" fontId="10" fillId="0" borderId="0" xfId="0" applyFont="1" applyAlignment="1">
      <alignment vertical="top" wrapText="1"/>
    </xf>
    <xf numFmtId="0" fontId="7" fillId="0" borderId="0" xfId="0" applyFont="1" applyAlignment="1">
      <alignment vertical="top" wrapText="1"/>
    </xf>
    <xf numFmtId="0" fontId="10" fillId="0" borderId="2" xfId="0" applyFont="1" applyFill="1" applyBorder="1"/>
    <xf numFmtId="0" fontId="13" fillId="0" borderId="0" xfId="0" applyFont="1"/>
    <xf numFmtId="164" fontId="7" fillId="0" borderId="0" xfId="0" applyNumberFormat="1" applyFont="1" applyAlignment="1">
      <alignment vertical="top" wrapText="1"/>
    </xf>
    <xf numFmtId="0" fontId="2" fillId="4" borderId="4" xfId="0" applyFont="1" applyFill="1" applyBorder="1" applyProtection="1">
      <protection locked="0"/>
    </xf>
    <xf numFmtId="0" fontId="2" fillId="2" borderId="1" xfId="0" applyFont="1" applyFill="1" applyBorder="1" applyProtection="1">
      <protection locked="0"/>
    </xf>
    <xf numFmtId="0" fontId="0" fillId="4" borderId="4" xfId="0" applyFill="1" applyBorder="1" applyProtection="1">
      <protection locked="0"/>
    </xf>
    <xf numFmtId="0" fontId="2" fillId="2" borderId="1" xfId="0" applyFont="1" applyFill="1" applyBorder="1" applyAlignment="1" applyProtection="1">
      <alignment wrapText="1"/>
      <protection locked="0"/>
    </xf>
    <xf numFmtId="0" fontId="2" fillId="2" borderId="1" xfId="1" applyNumberFormat="1" applyFont="1" applyFill="1" applyBorder="1" applyProtection="1">
      <protection locked="0"/>
    </xf>
    <xf numFmtId="44" fontId="0" fillId="2" borderId="1" xfId="1" applyFont="1" applyFill="1" applyBorder="1" applyProtection="1">
      <protection locked="0"/>
    </xf>
    <xf numFmtId="0" fontId="2" fillId="2" borderId="4" xfId="0"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165" fontId="2" fillId="2" borderId="1" xfId="0" applyNumberFormat="1" applyFont="1" applyFill="1" applyBorder="1" applyAlignment="1" applyProtection="1">
      <alignment vertical="top" wrapText="1"/>
      <protection locked="0"/>
    </xf>
    <xf numFmtId="0" fontId="7" fillId="5" borderId="5" xfId="0" applyFont="1" applyFill="1" applyBorder="1" applyAlignment="1">
      <alignment vertical="top" wrapText="1"/>
    </xf>
    <xf numFmtId="0" fontId="3" fillId="6" borderId="6" xfId="0" applyFont="1" applyFill="1" applyBorder="1" applyAlignment="1"/>
    <xf numFmtId="0" fontId="7" fillId="0" borderId="0" xfId="0" applyFont="1" applyAlignment="1">
      <alignment vertical="top" wrapText="1"/>
    </xf>
    <xf numFmtId="0" fontId="0" fillId="0" borderId="0" xfId="0" applyAlignment="1"/>
    <xf numFmtId="0" fontId="0" fillId="0" borderId="0" xfId="0" applyAlignment="1">
      <alignment horizontal="left"/>
    </xf>
    <xf numFmtId="0" fontId="14" fillId="0" borderId="0" xfId="0" applyFont="1"/>
  </cellXfs>
  <cellStyles count="2">
    <cellStyle name="Standaard" xfId="0" builtinId="0"/>
    <cellStyle name="Valuta" xfId="1" builtinId="4"/>
  </cellStyles>
  <dxfs count="2">
    <dxf>
      <fill>
        <patternFill patternType="solid">
          <fgColor rgb="FFF4C7C3"/>
          <bgColor rgb="FFF4C7C3"/>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zoomScaleNormal="100" workbookViewId="0">
      <selection activeCell="B6" sqref="B6"/>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51" t="s">
        <v>88</v>
      </c>
      <c r="B1" s="52"/>
    </row>
    <row r="2" spans="1:2" ht="15.75" customHeight="1" x14ac:dyDescent="0.2"/>
    <row r="3" spans="1:2" s="21" customFormat="1" ht="15.75" customHeight="1" x14ac:dyDescent="0.2">
      <c r="A3" s="20" t="s">
        <v>0</v>
      </c>
      <c r="B3" s="20" t="s">
        <v>110</v>
      </c>
    </row>
    <row r="4" spans="1:2" ht="15.75" customHeight="1" x14ac:dyDescent="0.2">
      <c r="A4" s="2" t="s">
        <v>1</v>
      </c>
      <c r="B4" s="22" t="s">
        <v>117</v>
      </c>
    </row>
    <row r="5" spans="1:2" ht="15.75" customHeight="1" x14ac:dyDescent="0.2"/>
    <row r="6" spans="1:2" ht="15.75" customHeight="1" x14ac:dyDescent="0.2">
      <c r="A6" s="2" t="s">
        <v>2</v>
      </c>
      <c r="B6" s="42"/>
    </row>
    <row r="7" spans="1:2" ht="15.75" customHeight="1" x14ac:dyDescent="0.2">
      <c r="A7" s="2" t="s">
        <v>3</v>
      </c>
      <c r="B7" s="42"/>
    </row>
    <row r="8" spans="1:2" ht="15.75" customHeight="1" x14ac:dyDescent="0.2">
      <c r="A8" s="2" t="s">
        <v>103</v>
      </c>
      <c r="B8" s="42"/>
    </row>
    <row r="9" spans="1:2" ht="15.75" customHeight="1" x14ac:dyDescent="0.2"/>
    <row r="10" spans="1:2" ht="27" customHeight="1" x14ac:dyDescent="0.2">
      <c r="A10" s="2" t="s">
        <v>4</v>
      </c>
      <c r="B10" s="43"/>
    </row>
    <row r="11" spans="1:2" ht="27" customHeight="1" x14ac:dyDescent="0.2">
      <c r="A11" s="2" t="s">
        <v>5</v>
      </c>
      <c r="B11" s="43"/>
    </row>
    <row r="12" spans="1:2" ht="15.75" customHeight="1" x14ac:dyDescent="0.2"/>
    <row r="13" spans="1:2" ht="15.75" customHeight="1" x14ac:dyDescent="0.2">
      <c r="A13" s="2" t="s">
        <v>6</v>
      </c>
    </row>
    <row r="14" spans="1:2" ht="15.75" customHeight="1" x14ac:dyDescent="0.2">
      <c r="A14" s="2"/>
    </row>
    <row r="15" spans="1:2" ht="15.75" customHeight="1" x14ac:dyDescent="0.2">
      <c r="A15" s="20" t="s">
        <v>68</v>
      </c>
      <c r="B15" s="3"/>
    </row>
    <row r="16" spans="1:2" ht="15.75" customHeight="1" x14ac:dyDescent="0.2">
      <c r="A16" s="2" t="s">
        <v>7</v>
      </c>
      <c r="B16" s="3">
        <f>Prijslijst!D24</f>
        <v>37500</v>
      </c>
    </row>
    <row r="17" spans="1:2" ht="15.75" customHeight="1" x14ac:dyDescent="0.2">
      <c r="A17" t="s">
        <v>8</v>
      </c>
      <c r="B17" s="3">
        <f>'Gunning en beheersing'!G20</f>
        <v>60000</v>
      </c>
    </row>
    <row r="18" spans="1:2" ht="15.75" customHeight="1" x14ac:dyDescent="0.2">
      <c r="A18" s="2" t="s">
        <v>9</v>
      </c>
      <c r="B18" s="3">
        <f>B16+B17</f>
        <v>97500</v>
      </c>
    </row>
    <row r="19" spans="1:2" ht="15.75" customHeight="1" x14ac:dyDescent="0.2"/>
    <row r="20" spans="1:2" ht="15.75" customHeight="1" x14ac:dyDescent="0.2">
      <c r="A20" s="2" t="s">
        <v>10</v>
      </c>
    </row>
    <row r="21" spans="1:2" ht="15.75" customHeight="1" x14ac:dyDescent="0.2"/>
    <row r="22" spans="1:2" ht="15.75" customHeight="1" x14ac:dyDescent="0.2">
      <c r="A22" s="20" t="s">
        <v>11</v>
      </c>
      <c r="B22" s="23" t="s">
        <v>69</v>
      </c>
    </row>
    <row r="23" spans="1:2" ht="15.75" customHeight="1" x14ac:dyDescent="0.2">
      <c r="A23" s="44"/>
      <c r="B23" t="s">
        <v>12</v>
      </c>
    </row>
    <row r="24" spans="1:2" ht="15.75" customHeight="1" x14ac:dyDescent="0.2">
      <c r="A24" s="44"/>
      <c r="B24" s="23" t="str">
        <f>B3</f>
        <v>08 PoCo inschrijfformulier voortstuwers</v>
      </c>
    </row>
    <row r="25" spans="1:2" ht="15.75" customHeight="1" x14ac:dyDescent="0.2">
      <c r="A25" s="44"/>
      <c r="B25" s="39" t="s">
        <v>104</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sheetProtection algorithmName="SHA-512" hashValue="3OfMYPoiqFnlnrYysKj36flCEXG9r60GwFR6U2NGZdmk+U3vu7nHuKQooDvvKSLr0qBL6QSz4SiUgpe0MJdhqg==" saltValue="CKtUftyrL+hOU5Uoh/9znA==" spinCount="100000" sheet="1" objects="1" scenarios="1" selectLockedCells="1"/>
  <mergeCells count="1">
    <mergeCell ref="A1:B1"/>
  </mergeCells>
  <conditionalFormatting sqref="A23:A25">
    <cfRule type="expression" dxfId="1" priority="1">
      <formula>"niet aanwezig"</formula>
    </cfRule>
  </conditionalFormatting>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10" sqref="B10:C10"/>
    </sheetView>
  </sheetViews>
  <sheetFormatPr defaultColWidth="14.42578125" defaultRowHeight="15" customHeight="1" x14ac:dyDescent="0.2"/>
  <cols>
    <col min="1" max="1" width="16.85546875" customWidth="1"/>
    <col min="2" max="3" width="55.28515625" customWidth="1"/>
  </cols>
  <sheetData>
    <row r="1" spans="1:24" ht="108" customHeight="1" x14ac:dyDescent="0.2">
      <c r="A1" s="4" t="s">
        <v>13</v>
      </c>
      <c r="B1" s="5" t="s">
        <v>14</v>
      </c>
      <c r="C1" s="31" t="s">
        <v>70</v>
      </c>
      <c r="D1" s="7"/>
      <c r="E1" s="7"/>
      <c r="F1" s="7"/>
      <c r="G1" s="7"/>
      <c r="H1" s="7"/>
      <c r="I1" s="7"/>
      <c r="J1" s="7"/>
      <c r="K1" s="7"/>
      <c r="L1" s="7"/>
      <c r="M1" s="7"/>
      <c r="N1" s="7"/>
      <c r="O1" s="7"/>
      <c r="P1" s="7"/>
      <c r="Q1" s="7"/>
      <c r="R1" s="7"/>
      <c r="S1" s="7"/>
      <c r="T1" s="7"/>
      <c r="U1" s="7"/>
      <c r="V1" s="7"/>
      <c r="W1" s="7"/>
      <c r="X1" s="7"/>
    </row>
    <row r="2" spans="1:24" ht="38.25" x14ac:dyDescent="0.2">
      <c r="A2" s="8" t="s">
        <v>15</v>
      </c>
      <c r="B2" s="9" t="s">
        <v>62</v>
      </c>
    </row>
    <row r="3" spans="1:24" ht="15.75" customHeight="1" x14ac:dyDescent="0.2">
      <c r="A3" s="10"/>
      <c r="B3" s="11" t="s">
        <v>16</v>
      </c>
    </row>
    <row r="4" spans="1:24" ht="15.75" customHeight="1" x14ac:dyDescent="0.2">
      <c r="A4" s="10"/>
      <c r="B4" s="11"/>
    </row>
    <row r="5" spans="1:24" s="32" customFormat="1" ht="20.25" customHeight="1" x14ac:dyDescent="0.2">
      <c r="A5" s="34" t="s">
        <v>17</v>
      </c>
      <c r="B5" s="34" t="s">
        <v>18</v>
      </c>
      <c r="C5" s="34" t="s">
        <v>19</v>
      </c>
    </row>
    <row r="6" spans="1:24" s="32" customFormat="1" ht="45.75" customHeight="1" x14ac:dyDescent="0.2">
      <c r="A6" s="35"/>
      <c r="B6" s="45"/>
      <c r="C6" s="45"/>
    </row>
    <row r="7" spans="1:24" s="32" customFormat="1" ht="28.5" customHeight="1" x14ac:dyDescent="0.2">
      <c r="A7" s="34" t="s">
        <v>20</v>
      </c>
      <c r="B7" s="34" t="s">
        <v>21</v>
      </c>
      <c r="C7" s="34" t="s">
        <v>22</v>
      </c>
    </row>
    <row r="8" spans="1:24" s="32" customFormat="1" ht="44.25" customHeight="1" x14ac:dyDescent="0.2">
      <c r="A8" s="35"/>
      <c r="B8" s="45"/>
      <c r="C8" s="45"/>
    </row>
    <row r="9" spans="1:24" s="32" customFormat="1" ht="76.5" x14ac:dyDescent="0.2">
      <c r="A9" s="34" t="s">
        <v>108</v>
      </c>
      <c r="B9" s="34" t="s">
        <v>89</v>
      </c>
      <c r="C9" s="34" t="s">
        <v>23</v>
      </c>
    </row>
    <row r="10" spans="1:24" s="32" customFormat="1" ht="73.5" customHeight="1" x14ac:dyDescent="0.2">
      <c r="B10" s="45"/>
      <c r="C10" s="45"/>
    </row>
    <row r="11" spans="1:24" ht="15.75" customHeight="1" x14ac:dyDescent="0.2"/>
    <row r="12" spans="1:24" ht="15.75" customHeight="1" x14ac:dyDescent="0.2">
      <c r="B12" s="12" t="s">
        <v>24</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ckz/Bw5bpyxylT9eyMwo1jJnET+hyCfZSnBhPQW1xRCrbT0JSumPVVXgnFMOoyOQKnphKXmzSId9JwOWIV1zog==" saltValue="U1fDL7PD0anpOJoLMsyJlw=="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7"/>
  <sheetViews>
    <sheetView workbookViewId="0">
      <pane ySplit="2" topLeftCell="A9" activePane="bottomLeft" state="frozen"/>
      <selection pane="bottomLeft" activeCell="F11" sqref="F11"/>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25</v>
      </c>
      <c r="B1" s="4" t="s">
        <v>26</v>
      </c>
      <c r="C1" s="4" t="s">
        <v>27</v>
      </c>
      <c r="D1" s="4" t="s">
        <v>28</v>
      </c>
      <c r="E1" s="4" t="s">
        <v>29</v>
      </c>
      <c r="F1" s="4" t="s">
        <v>30</v>
      </c>
      <c r="G1" s="4" t="s">
        <v>31</v>
      </c>
      <c r="H1" s="4" t="s">
        <v>32</v>
      </c>
      <c r="I1" s="4"/>
      <c r="J1" s="4"/>
      <c r="K1" s="4"/>
      <c r="L1" s="4"/>
      <c r="M1" s="4"/>
      <c r="N1" s="4"/>
      <c r="O1" s="4"/>
      <c r="P1" s="4"/>
      <c r="Q1" s="4"/>
      <c r="R1" s="4"/>
      <c r="S1" s="4"/>
      <c r="T1" s="4"/>
      <c r="U1" s="4"/>
      <c r="V1" s="4"/>
      <c r="W1" s="4"/>
      <c r="X1" s="4"/>
      <c r="Y1" s="4"/>
      <c r="Z1" s="4"/>
      <c r="AA1" s="4"/>
      <c r="AB1" s="4"/>
    </row>
    <row r="2" spans="1:28" ht="61.5" customHeight="1" x14ac:dyDescent="0.2">
      <c r="A2" s="6"/>
      <c r="C2" s="6"/>
      <c r="D2" s="6" t="s">
        <v>33</v>
      </c>
      <c r="E2" s="6"/>
      <c r="F2" s="6" t="s">
        <v>86</v>
      </c>
      <c r="G2" s="6" t="s">
        <v>34</v>
      </c>
      <c r="H2" s="4" t="s">
        <v>85</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38" t="s">
        <v>95</v>
      </c>
      <c r="B4" s="37" t="s">
        <v>114</v>
      </c>
      <c r="C4" s="38" t="s">
        <v>97</v>
      </c>
      <c r="D4" s="38" t="s">
        <v>14</v>
      </c>
      <c r="E4" s="38" t="s">
        <v>96</v>
      </c>
      <c r="F4" s="48"/>
      <c r="G4" s="13">
        <f>F4*100</f>
        <v>0</v>
      </c>
      <c r="H4" s="38" t="s">
        <v>116</v>
      </c>
      <c r="I4" s="27"/>
      <c r="J4" s="27"/>
      <c r="K4" s="27"/>
      <c r="L4" s="27"/>
      <c r="M4" s="27"/>
      <c r="N4" s="27"/>
      <c r="O4" s="27"/>
      <c r="P4" s="27"/>
      <c r="Q4" s="27"/>
      <c r="R4" s="27"/>
      <c r="S4" s="27"/>
      <c r="T4" s="27"/>
      <c r="U4" s="27"/>
      <c r="V4" s="27"/>
      <c r="W4" s="27"/>
      <c r="X4" s="27"/>
      <c r="Y4" s="27"/>
      <c r="Z4" s="27"/>
      <c r="AA4" s="27"/>
      <c r="AB4" s="27"/>
    </row>
    <row r="5" spans="1:28" ht="38.25" x14ac:dyDescent="0.2">
      <c r="A5" s="33" t="s">
        <v>95</v>
      </c>
      <c r="B5" s="37" t="s">
        <v>115</v>
      </c>
      <c r="C5" s="33" t="s">
        <v>97</v>
      </c>
      <c r="D5" s="33" t="s">
        <v>14</v>
      </c>
      <c r="E5" s="33" t="s">
        <v>96</v>
      </c>
      <c r="F5" s="48"/>
      <c r="G5" s="13">
        <f>F5*10</f>
        <v>0</v>
      </c>
      <c r="H5" s="31" t="s">
        <v>98</v>
      </c>
      <c r="I5" s="25"/>
      <c r="J5" s="25"/>
      <c r="K5" s="25"/>
      <c r="L5" s="25"/>
      <c r="M5" s="25"/>
      <c r="N5" s="25"/>
      <c r="O5" s="25"/>
      <c r="P5" s="25"/>
      <c r="Q5" s="25"/>
      <c r="R5" s="25"/>
      <c r="S5" s="25"/>
      <c r="T5" s="25"/>
      <c r="U5" s="25"/>
      <c r="V5" s="25"/>
      <c r="W5" s="25"/>
      <c r="X5" s="25"/>
      <c r="Y5" s="25"/>
      <c r="Z5" s="25"/>
      <c r="AA5" s="25"/>
      <c r="AB5" s="25"/>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35</v>
      </c>
      <c r="B7" s="6" t="s">
        <v>36</v>
      </c>
      <c r="C7" s="6" t="s">
        <v>37</v>
      </c>
      <c r="D7" s="33" t="s">
        <v>72</v>
      </c>
      <c r="E7" s="33" t="s">
        <v>71</v>
      </c>
      <c r="F7" s="49"/>
      <c r="G7" s="13">
        <f t="shared" ref="G7:G8" si="0">(IF(F7*50&lt;350,(F7*50*-1),(300*-1)))</f>
        <v>0</v>
      </c>
      <c r="H7" s="33" t="s">
        <v>87</v>
      </c>
      <c r="I7" s="6"/>
      <c r="J7" s="6"/>
      <c r="K7" s="6"/>
      <c r="L7" s="6"/>
      <c r="M7" s="6"/>
      <c r="N7" s="6"/>
      <c r="O7" s="6"/>
      <c r="P7" s="6"/>
      <c r="Q7" s="6"/>
      <c r="R7" s="6"/>
      <c r="S7" s="6"/>
      <c r="T7" s="6"/>
      <c r="U7" s="6"/>
      <c r="V7" s="6"/>
      <c r="W7" s="6"/>
      <c r="X7" s="6"/>
      <c r="Y7" s="6"/>
      <c r="Z7" s="6"/>
      <c r="AA7" s="6"/>
      <c r="AB7" s="6"/>
    </row>
    <row r="8" spans="1:28" ht="153" x14ac:dyDescent="0.2">
      <c r="A8" s="27" t="s">
        <v>35</v>
      </c>
      <c r="B8" s="6" t="s">
        <v>36</v>
      </c>
      <c r="C8" s="6" t="s">
        <v>38</v>
      </c>
      <c r="D8" s="6" t="s">
        <v>39</v>
      </c>
      <c r="E8" s="33" t="s">
        <v>73</v>
      </c>
      <c r="F8" s="49"/>
      <c r="G8" s="13">
        <f t="shared" si="0"/>
        <v>0</v>
      </c>
      <c r="H8" s="33" t="s">
        <v>84</v>
      </c>
      <c r="I8" s="6"/>
      <c r="J8" s="6"/>
      <c r="K8" s="6"/>
      <c r="L8" s="6"/>
      <c r="M8" s="6"/>
      <c r="N8" s="6"/>
      <c r="O8" s="6"/>
      <c r="P8" s="6"/>
      <c r="Q8" s="6"/>
      <c r="R8" s="6"/>
      <c r="S8" s="6"/>
      <c r="T8" s="6"/>
      <c r="U8" s="6"/>
      <c r="V8" s="6"/>
      <c r="W8" s="6"/>
      <c r="X8" s="6"/>
      <c r="Y8" s="6"/>
      <c r="Z8" s="6"/>
      <c r="AA8" s="6"/>
      <c r="AB8" s="6"/>
    </row>
    <row r="9" spans="1:28" ht="46.5" customHeight="1" x14ac:dyDescent="0.2">
      <c r="A9" s="33" t="s">
        <v>35</v>
      </c>
      <c r="B9" s="6" t="s">
        <v>36</v>
      </c>
      <c r="C9" s="6" t="s">
        <v>40</v>
      </c>
      <c r="D9" s="6" t="s">
        <v>14</v>
      </c>
      <c r="E9" s="6" t="s">
        <v>41</v>
      </c>
      <c r="F9" s="49"/>
      <c r="G9" s="13">
        <f>(F9-0)*-2500</f>
        <v>0</v>
      </c>
      <c r="H9" s="33" t="s">
        <v>75</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42</v>
      </c>
      <c r="B11" s="6" t="s">
        <v>43</v>
      </c>
      <c r="C11" s="6" t="s">
        <v>44</v>
      </c>
      <c r="D11" s="6" t="s">
        <v>45</v>
      </c>
      <c r="E11" s="6" t="s">
        <v>46</v>
      </c>
      <c r="F11" s="49"/>
      <c r="G11" s="13">
        <f>F11*250</f>
        <v>0</v>
      </c>
      <c r="H11" s="33" t="s">
        <v>118</v>
      </c>
      <c r="I11" s="6"/>
      <c r="J11" s="6"/>
      <c r="K11" s="6"/>
      <c r="L11" s="6"/>
      <c r="M11" s="6"/>
      <c r="N11" s="6"/>
      <c r="O11" s="6"/>
      <c r="P11" s="6"/>
      <c r="Q11" s="6"/>
      <c r="R11" s="6"/>
      <c r="S11" s="6"/>
      <c r="T11" s="6"/>
      <c r="U11" s="6"/>
      <c r="V11" s="6"/>
      <c r="W11" s="6"/>
      <c r="X11" s="6"/>
      <c r="Y11" s="6"/>
      <c r="Z11" s="6"/>
      <c r="AA11" s="6"/>
      <c r="AB11" s="6"/>
    </row>
    <row r="12" spans="1:28" ht="159.75" customHeight="1" x14ac:dyDescent="0.2">
      <c r="A12" s="36" t="s">
        <v>77</v>
      </c>
      <c r="B12" s="6" t="s">
        <v>47</v>
      </c>
      <c r="C12" s="6" t="s">
        <v>48</v>
      </c>
      <c r="D12" s="6" t="s">
        <v>14</v>
      </c>
      <c r="E12" s="33" t="s">
        <v>74</v>
      </c>
      <c r="F12" s="49"/>
      <c r="G12" s="13">
        <f>F12*-5000</f>
        <v>0</v>
      </c>
      <c r="H12" s="33" t="s">
        <v>105</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26" t="s">
        <v>49</v>
      </c>
      <c r="B14" s="26" t="s">
        <v>64</v>
      </c>
      <c r="C14" s="26" t="s">
        <v>63</v>
      </c>
      <c r="D14" s="36" t="s">
        <v>76</v>
      </c>
      <c r="E14" s="26" t="s">
        <v>65</v>
      </c>
      <c r="F14" s="49"/>
      <c r="G14" s="13">
        <f>F14*-2000</f>
        <v>0</v>
      </c>
      <c r="H14" s="36" t="s">
        <v>106</v>
      </c>
      <c r="I14" s="26"/>
      <c r="J14" s="26"/>
      <c r="K14" s="26"/>
      <c r="L14" s="26"/>
      <c r="M14" s="26"/>
      <c r="N14" s="26"/>
      <c r="O14" s="26"/>
      <c r="P14" s="26"/>
      <c r="Q14" s="26"/>
      <c r="R14" s="26"/>
      <c r="S14" s="26"/>
      <c r="T14" s="26"/>
      <c r="U14" s="26"/>
      <c r="V14" s="26"/>
      <c r="W14" s="26"/>
      <c r="X14" s="26"/>
      <c r="Y14" s="26"/>
      <c r="Z14" s="26"/>
      <c r="AA14" s="26"/>
      <c r="AB14" s="26"/>
    </row>
    <row r="15" spans="1:28" ht="69.75" customHeight="1" x14ac:dyDescent="0.2">
      <c r="A15" s="38" t="s">
        <v>101</v>
      </c>
      <c r="B15" s="38" t="s">
        <v>99</v>
      </c>
      <c r="C15" s="38" t="s">
        <v>102</v>
      </c>
      <c r="D15" s="38" t="s">
        <v>14</v>
      </c>
      <c r="E15" s="38" t="s">
        <v>100</v>
      </c>
      <c r="F15" s="49"/>
      <c r="G15" s="41">
        <f>F15*-2000</f>
        <v>0</v>
      </c>
      <c r="H15" s="38" t="s">
        <v>106</v>
      </c>
      <c r="I15" s="38"/>
      <c r="J15" s="38"/>
      <c r="K15" s="38"/>
      <c r="L15" s="38"/>
      <c r="M15" s="38"/>
      <c r="N15" s="38"/>
      <c r="O15" s="38"/>
      <c r="P15" s="38"/>
      <c r="Q15" s="38"/>
      <c r="R15" s="38"/>
      <c r="S15" s="38"/>
      <c r="T15" s="38"/>
      <c r="U15" s="38"/>
      <c r="V15" s="38"/>
      <c r="W15" s="38"/>
      <c r="X15" s="38"/>
      <c r="Y15" s="38"/>
      <c r="Z15" s="38"/>
      <c r="AA15" s="38"/>
      <c r="AB15" s="38"/>
    </row>
    <row r="16" spans="1:28" ht="59.25" customHeight="1" x14ac:dyDescent="0.2">
      <c r="A16" s="36" t="s">
        <v>91</v>
      </c>
      <c r="B16" s="36" t="s">
        <v>92</v>
      </c>
      <c r="C16" s="27" t="s">
        <v>93</v>
      </c>
      <c r="D16" s="36" t="s">
        <v>14</v>
      </c>
      <c r="E16" s="27" t="s">
        <v>94</v>
      </c>
      <c r="F16" s="49"/>
      <c r="G16" s="13">
        <f>F16*-10000</f>
        <v>0</v>
      </c>
      <c r="H16" s="36" t="s">
        <v>112</v>
      </c>
      <c r="I16" s="27"/>
      <c r="J16" s="27"/>
      <c r="K16" s="27"/>
      <c r="L16" s="27"/>
      <c r="M16" s="27"/>
      <c r="N16" s="27"/>
      <c r="O16" s="27"/>
      <c r="P16" s="27"/>
      <c r="Q16" s="27"/>
      <c r="R16" s="27"/>
      <c r="S16" s="27"/>
      <c r="T16" s="27"/>
      <c r="U16" s="27"/>
      <c r="V16" s="27"/>
      <c r="W16" s="27"/>
      <c r="X16" s="27"/>
      <c r="Y16" s="27"/>
      <c r="Z16" s="27"/>
      <c r="AA16" s="27"/>
      <c r="AB16" s="27"/>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191.25" customHeight="1" x14ac:dyDescent="0.2">
      <c r="A18" s="6" t="s">
        <v>50</v>
      </c>
      <c r="B18" s="6" t="s">
        <v>51</v>
      </c>
      <c r="C18" s="6" t="s">
        <v>61</v>
      </c>
      <c r="D18" s="36" t="s">
        <v>78</v>
      </c>
      <c r="E18" s="6" t="s">
        <v>52</v>
      </c>
      <c r="F18" s="50"/>
      <c r="G18" s="13">
        <f>((F18)-2)*-30000</f>
        <v>60000</v>
      </c>
      <c r="H18" s="24" t="s">
        <v>111</v>
      </c>
      <c r="I18" s="6"/>
      <c r="J18" s="6"/>
      <c r="K18" s="6"/>
      <c r="L18" s="6"/>
      <c r="M18" s="6"/>
      <c r="N18" s="6"/>
      <c r="O18" s="6"/>
      <c r="P18" s="6"/>
      <c r="Q18" s="6"/>
      <c r="R18" s="6"/>
      <c r="S18" s="6"/>
      <c r="T18" s="6"/>
      <c r="U18" s="6"/>
      <c r="V18" s="6"/>
      <c r="W18" s="6"/>
      <c r="X18" s="6"/>
      <c r="Y18" s="6"/>
      <c r="Z18" s="6"/>
      <c r="AA18" s="6"/>
      <c r="AB18" s="6"/>
    </row>
    <row r="19" spans="1:28" ht="15.75" customHeight="1" x14ac:dyDescent="0.2">
      <c r="A19" s="14"/>
      <c r="B19" s="14"/>
      <c r="C19" s="14"/>
      <c r="D19" s="14"/>
      <c r="E19" s="14"/>
      <c r="F19" s="14"/>
      <c r="G19" s="15"/>
      <c r="H19" s="14"/>
      <c r="I19" s="14"/>
      <c r="J19" s="14"/>
      <c r="K19" s="14"/>
      <c r="L19" s="14"/>
      <c r="M19" s="14"/>
      <c r="N19" s="14"/>
      <c r="O19" s="14"/>
      <c r="P19" s="14"/>
      <c r="Q19" s="14"/>
      <c r="R19" s="14"/>
      <c r="S19" s="14"/>
      <c r="T19" s="14"/>
      <c r="U19" s="14"/>
      <c r="V19" s="14"/>
      <c r="W19" s="14"/>
      <c r="X19" s="14"/>
      <c r="Y19" s="14"/>
      <c r="Z19" s="14"/>
      <c r="AA19" s="14"/>
      <c r="AB19" s="14"/>
    </row>
    <row r="20" spans="1:28" ht="15.75" customHeight="1" x14ac:dyDescent="0.2">
      <c r="A20" s="23" t="s">
        <v>8</v>
      </c>
      <c r="B20" s="6"/>
      <c r="C20" s="6"/>
      <c r="D20" s="6"/>
      <c r="E20" s="6"/>
      <c r="F20" s="6"/>
      <c r="G20" s="13">
        <f>SUM(G6:G18)</f>
        <v>60000</v>
      </c>
      <c r="H20" s="6"/>
      <c r="I20" s="6"/>
      <c r="J20" s="6"/>
      <c r="K20" s="6"/>
      <c r="L20" s="6"/>
      <c r="M20" s="6"/>
      <c r="N20" s="6"/>
      <c r="O20" s="6"/>
      <c r="P20" s="6"/>
      <c r="Q20" s="6"/>
      <c r="R20" s="6"/>
      <c r="S20" s="6"/>
      <c r="T20" s="6"/>
      <c r="U20" s="6"/>
      <c r="V20" s="6"/>
      <c r="W20" s="6"/>
      <c r="X20" s="6"/>
      <c r="Y20" s="6"/>
      <c r="Z20" s="6"/>
      <c r="AA20" s="6"/>
      <c r="AB20" s="6"/>
    </row>
    <row r="21" spans="1:28" ht="15.75" customHeight="1" x14ac:dyDescent="0.2">
      <c r="A21" s="6"/>
      <c r="B21" s="6"/>
      <c r="C21" s="6"/>
      <c r="D21" s="6"/>
      <c r="E21" s="6"/>
      <c r="F21" s="6"/>
      <c r="G21" s="13"/>
      <c r="H21" s="6"/>
      <c r="I21" s="6"/>
      <c r="J21" s="6"/>
      <c r="K21" s="6"/>
      <c r="L21" s="6"/>
      <c r="M21" s="6"/>
      <c r="N21" s="6"/>
      <c r="O21" s="6"/>
      <c r="P21" s="6"/>
      <c r="Q21" s="6"/>
      <c r="R21" s="6"/>
      <c r="S21" s="6"/>
      <c r="T21" s="6"/>
      <c r="U21" s="6"/>
      <c r="V21" s="6"/>
      <c r="W21" s="6"/>
      <c r="X21" s="6"/>
      <c r="Y21" s="6"/>
      <c r="Z21" s="6"/>
      <c r="AA21" s="6"/>
      <c r="AB21" s="6"/>
    </row>
    <row r="22" spans="1:28" ht="124.5" customHeight="1" x14ac:dyDescent="0.2">
      <c r="A22" s="53" t="s">
        <v>66</v>
      </c>
      <c r="B22" s="54"/>
      <c r="C22" s="54"/>
      <c r="D22" s="54"/>
      <c r="E22" s="54"/>
      <c r="F22" s="54"/>
      <c r="G22" s="54"/>
      <c r="H22" s="54"/>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0Z7ERaakViNp6r25E496kMDOUcbTYvWr4By1mG6TV+jIYe6kjfNEYaEOf1pohpzPaZPRBu2t3iVsbO4NJ9cj1w==" saltValue="sPSjZjSKBb/Ytzob7mmxJg==" spinCount="100000" sheet="1" objects="1" scenarios="1" selectLockedCells="1"/>
  <mergeCells count="1">
    <mergeCell ref="A22:H22"/>
  </mergeCells>
  <conditionalFormatting sqref="G18">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8"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91"/>
  <sheetViews>
    <sheetView tabSelected="1" zoomScaleNormal="100" workbookViewId="0">
      <selection activeCell="B4" sqref="B4"/>
    </sheetView>
  </sheetViews>
  <sheetFormatPr defaultColWidth="14.42578125" defaultRowHeight="15" customHeight="1" x14ac:dyDescent="0.2"/>
  <cols>
    <col min="1" max="1" width="70.5703125" customWidth="1"/>
    <col min="2" max="2" width="15.42578125" style="28" customWidth="1"/>
    <col min="3" max="3" width="12.5703125" customWidth="1"/>
    <col min="4" max="4" width="19.5703125" customWidth="1"/>
  </cols>
  <sheetData>
    <row r="1" spans="1:4" ht="15.75" customHeight="1" x14ac:dyDescent="0.2">
      <c r="A1" s="1" t="s">
        <v>53</v>
      </c>
      <c r="B1" s="30" t="s">
        <v>54</v>
      </c>
      <c r="C1" s="1" t="s">
        <v>55</v>
      </c>
      <c r="D1" s="1" t="s">
        <v>56</v>
      </c>
    </row>
    <row r="2" spans="1:4" ht="15.75" customHeight="1" x14ac:dyDescent="0.2">
      <c r="D2" s="16"/>
    </row>
    <row r="3" spans="1:4" ht="15.75" customHeight="1" x14ac:dyDescent="0.2">
      <c r="A3" s="40" t="s">
        <v>82</v>
      </c>
      <c r="D3" s="16"/>
    </row>
    <row r="4" spans="1:4" ht="15.75" customHeight="1" x14ac:dyDescent="0.2">
      <c r="A4" t="s">
        <v>57</v>
      </c>
      <c r="B4" s="47"/>
      <c r="C4">
        <v>100</v>
      </c>
      <c r="D4" s="16">
        <f t="shared" ref="D4:D9" si="0">B4*C4</f>
        <v>0</v>
      </c>
    </row>
    <row r="5" spans="1:4" ht="15.75" customHeight="1" x14ac:dyDescent="0.2">
      <c r="A5" s="23" t="s">
        <v>113</v>
      </c>
      <c r="B5" s="47"/>
      <c r="C5">
        <v>100</v>
      </c>
      <c r="D5" s="16">
        <f t="shared" si="0"/>
        <v>0</v>
      </c>
    </row>
    <row r="6" spans="1:4" ht="15.75" customHeight="1" x14ac:dyDescent="0.2">
      <c r="A6" s="39" t="s">
        <v>119</v>
      </c>
      <c r="B6" s="47"/>
      <c r="C6">
        <v>100</v>
      </c>
      <c r="D6" s="16">
        <f t="shared" ref="D6:D7" si="1">B6*C6</f>
        <v>0</v>
      </c>
    </row>
    <row r="7" spans="1:4" ht="15.75" customHeight="1" x14ac:dyDescent="0.2">
      <c r="A7" s="39" t="s">
        <v>120</v>
      </c>
      <c r="B7" s="47"/>
      <c r="C7">
        <v>100</v>
      </c>
      <c r="D7" s="16">
        <f t="shared" si="1"/>
        <v>0</v>
      </c>
    </row>
    <row r="8" spans="1:4" ht="15.75" customHeight="1" x14ac:dyDescent="0.2">
      <c r="A8" s="39" t="s">
        <v>90</v>
      </c>
      <c r="B8" s="47"/>
      <c r="C8">
        <v>200</v>
      </c>
      <c r="D8" s="16">
        <f t="shared" si="0"/>
        <v>0</v>
      </c>
    </row>
    <row r="9" spans="1:4" ht="15.75" customHeight="1" x14ac:dyDescent="0.2">
      <c r="A9" s="23" t="s">
        <v>109</v>
      </c>
      <c r="B9" s="47"/>
      <c r="C9">
        <v>400</v>
      </c>
      <c r="D9" s="16">
        <f t="shared" si="0"/>
        <v>0</v>
      </c>
    </row>
    <row r="10" spans="1:4" ht="15.75" customHeight="1" x14ac:dyDescent="0.2">
      <c r="A10" s="23" t="s">
        <v>79</v>
      </c>
      <c r="B10" s="47"/>
      <c r="C10">
        <v>200</v>
      </c>
      <c r="D10" s="16">
        <f t="shared" ref="D10" si="2">B10*C10</f>
        <v>0</v>
      </c>
    </row>
    <row r="11" spans="1:4" ht="15.75" customHeight="1" x14ac:dyDescent="0.2">
      <c r="A11" s="23"/>
      <c r="B11" s="23"/>
      <c r="C11" s="23"/>
      <c r="D11" s="16"/>
    </row>
    <row r="12" spans="1:4" ht="15.75" customHeight="1" x14ac:dyDescent="0.2">
      <c r="A12" s="56" t="s">
        <v>125</v>
      </c>
      <c r="B12" s="23"/>
      <c r="C12" s="23"/>
      <c r="D12" s="16"/>
    </row>
    <row r="13" spans="1:4" ht="15.75" customHeight="1" x14ac:dyDescent="0.2">
      <c r="A13" t="s">
        <v>121</v>
      </c>
      <c r="B13" s="47"/>
      <c r="C13" s="39">
        <v>1</v>
      </c>
      <c r="D13" s="16">
        <f t="shared" ref="D13:D16" si="3">B13*C13</f>
        <v>0</v>
      </c>
    </row>
    <row r="14" spans="1:4" ht="15.75" customHeight="1" x14ac:dyDescent="0.2">
      <c r="A14" t="s">
        <v>124</v>
      </c>
      <c r="B14" s="47"/>
      <c r="C14" s="39">
        <v>1</v>
      </c>
      <c r="D14" s="16">
        <f t="shared" si="3"/>
        <v>0</v>
      </c>
    </row>
    <row r="15" spans="1:4" ht="15.75" customHeight="1" x14ac:dyDescent="0.2">
      <c r="A15" t="s">
        <v>122</v>
      </c>
      <c r="B15" s="47"/>
      <c r="C15" s="39">
        <v>1</v>
      </c>
      <c r="D15" s="16">
        <f t="shared" si="3"/>
        <v>0</v>
      </c>
    </row>
    <row r="16" spans="1:4" ht="15.75" customHeight="1" x14ac:dyDescent="0.2">
      <c r="A16" t="s">
        <v>123</v>
      </c>
      <c r="B16" s="47"/>
      <c r="C16" s="39">
        <v>1</v>
      </c>
      <c r="D16" s="16">
        <f t="shared" si="3"/>
        <v>0</v>
      </c>
    </row>
    <row r="17" spans="1:4" ht="15.75" customHeight="1" x14ac:dyDescent="0.2">
      <c r="D17" s="16"/>
    </row>
    <row r="18" spans="1:4" ht="15.75" customHeight="1" x14ac:dyDescent="0.2">
      <c r="A18" s="40" t="s">
        <v>83</v>
      </c>
      <c r="D18" s="16"/>
    </row>
    <row r="19" spans="1:4" ht="15.75" customHeight="1" x14ac:dyDescent="0.2">
      <c r="A19" t="s">
        <v>67</v>
      </c>
      <c r="B19" s="28">
        <v>75</v>
      </c>
      <c r="C19">
        <v>100</v>
      </c>
      <c r="D19" s="16">
        <f t="shared" ref="D19:D20" si="4">B19*C19</f>
        <v>7500</v>
      </c>
    </row>
    <row r="20" spans="1:4" ht="15.75" customHeight="1" x14ac:dyDescent="0.2">
      <c r="A20" s="23" t="s">
        <v>81</v>
      </c>
      <c r="B20" s="29">
        <v>30000</v>
      </c>
      <c r="C20" s="2">
        <v>1</v>
      </c>
      <c r="D20" s="16">
        <f t="shared" si="4"/>
        <v>30000</v>
      </c>
    </row>
    <row r="21" spans="1:4" ht="15.75" customHeight="1" x14ac:dyDescent="0.2">
      <c r="D21" s="17"/>
    </row>
    <row r="22" spans="1:4" ht="15.75" customHeight="1" x14ac:dyDescent="0.2">
      <c r="A22" s="40" t="s">
        <v>58</v>
      </c>
      <c r="B22" s="29"/>
      <c r="D22" s="3">
        <f>SUM(D1:D21)</f>
        <v>37500</v>
      </c>
    </row>
    <row r="23" spans="1:4" ht="15.75" customHeight="1" x14ac:dyDescent="0.2">
      <c r="A23" s="22" t="s">
        <v>80</v>
      </c>
      <c r="B23" s="46"/>
      <c r="C23" s="18" t="s">
        <v>59</v>
      </c>
      <c r="D23" s="19">
        <f>D22*B23/100</f>
        <v>0</v>
      </c>
    </row>
    <row r="24" spans="1:4" ht="15.75" customHeight="1" x14ac:dyDescent="0.2">
      <c r="A24" s="1" t="s">
        <v>60</v>
      </c>
      <c r="B24" s="29"/>
      <c r="D24" s="3">
        <f>SUM(D22:D23)</f>
        <v>37500</v>
      </c>
    </row>
    <row r="25" spans="1:4" ht="15.75" customHeight="1" x14ac:dyDescent="0.2"/>
    <row r="26" spans="1:4" ht="143.25" customHeight="1" x14ac:dyDescent="0.2">
      <c r="A26" s="53" t="s">
        <v>107</v>
      </c>
      <c r="B26" s="54"/>
      <c r="C26" s="54"/>
      <c r="D26" s="54"/>
    </row>
    <row r="27" spans="1:4" ht="15.75" customHeight="1" x14ac:dyDescent="0.2">
      <c r="A27" s="55"/>
      <c r="B27" s="54"/>
      <c r="C27" s="54"/>
      <c r="D27" s="54"/>
    </row>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sheetData>
  <sheetProtection algorithmName="SHA-512" hashValue="lJHeb3OF8AzUfEOdLFCVYMqwaRUkXZ0maoidLecaLHnZL8sXcsoh/WCQvbtKiBb99mi7tdqhgmzuXpZZrlOdIw==" saltValue="tOvnsdSncZXsUWDKiofNoQ==" spinCount="100000" sheet="1" objects="1" scenarios="1" selectLockedCells="1"/>
  <mergeCells count="2">
    <mergeCell ref="A26:D26"/>
    <mergeCell ref="A27:D27"/>
  </mergeCells>
  <phoneticPr fontId="11" type="noConversion"/>
  <dataValidations count="1">
    <dataValidation type="decimal" allowBlank="1" showDropDown="1" showErrorMessage="1" sqref="B23"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INK673-1599713845-191</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https://waterschaphd.sharepoint.com/teams/ink-673/_layouts/15/DocIdRedir.aspx?ID=INK673-1599713845-191</Url>
      <Description>INK673-1599713845-191</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333FA0-A7E9-4584-B482-31EE1BA2CBD2}">
  <ds:schemaRefs>
    <ds:schemaRef ds:uri="http://schemas.microsoft.com/office/2006/metadata/properties"/>
    <ds:schemaRef ds:uri="http://schemas.microsoft.com/office/infopath/2007/PartnerControls"/>
    <ds:schemaRef ds:uri="http://schemas.microsoft.com/sharepoint/v3"/>
    <ds:schemaRef ds:uri="http://purl.org/dc/terms/"/>
    <ds:schemaRef ds:uri="ee170e72-75db-4d1c-b14e-ce51bc0c3953"/>
    <ds:schemaRef ds:uri="http://schemas.microsoft.com/office/2006/documentManagement/types"/>
    <ds:schemaRef ds:uri="http://purl.org/dc/elements/1.1/"/>
    <ds:schemaRef ds:uri="http://schemas.openxmlformats.org/package/2006/metadata/core-properties"/>
    <ds:schemaRef ds:uri="5ed927e8-acec-4851-b24a-0795fe6507b1"/>
    <ds:schemaRef ds:uri="20f53c3d-ece6-4625-8bee-cc380ae6fc2b"/>
    <ds:schemaRef ds:uri="http://www.w3.org/XML/1998/namespace"/>
    <ds:schemaRef ds:uri="http://purl.org/dc/dcmitype/"/>
  </ds:schemaRefs>
</ds:datastoreItem>
</file>

<file path=customXml/itemProps3.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4.xml><?xml version="1.0" encoding="utf-8"?>
<ds:datastoreItem xmlns:ds="http://schemas.openxmlformats.org/officeDocument/2006/customXml" ds:itemID="{698E9CD3-FA50-4080-82C9-4DA8F7A5BB7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cp:lastPrinted>2022-04-11T18:49:34Z</cp:lastPrinted>
  <dcterms:created xsi:type="dcterms:W3CDTF">2021-06-20T12:48:20Z</dcterms:created>
  <dcterms:modified xsi:type="dcterms:W3CDTF">2022-05-24T19:48:19Z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b92fbf2f-59ba-46e6-a339-107ebcfbc8bf</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