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eam Inkoop\Aanbestedingen\0.3 GWW\WRM Bloemendal-fase 1\02 Specificatie\01 Aanvraag\02 Definitief\"/>
    </mc:Choice>
  </mc:AlternateContent>
  <xr:revisionPtr revIDLastSave="0" documentId="8_{752D6B5B-AB3B-4AF3-AD60-8F9C3EEF0291}" xr6:coauthVersionLast="47" xr6:coauthVersionMax="47" xr10:uidLastSave="{00000000-0000-0000-0000-000000000000}"/>
  <bookViews>
    <workbookView xWindow="-120" yWindow="-120" windowWidth="29040" windowHeight="15990" tabRatio="407" xr2:uid="{00000000-000D-0000-FFFF-FFFF00000000}"/>
  </bookViews>
  <sheets>
    <sheet name="rekenmodel" sheetId="5" r:id="rId1"/>
    <sheet name="Projectbeoordelingsformulier" sheetId="6" r:id="rId2"/>
  </sheets>
  <definedNames>
    <definedName name="_xlnm.Print_Area" localSheetId="1">Projectbeoordelingsformulier!$A$1:$I$37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D37" i="6"/>
  <c r="D38" i="6" l="1"/>
  <c r="D39" i="6"/>
  <c r="D40" i="6"/>
  <c r="D30" i="6"/>
  <c r="D31" i="6"/>
  <c r="D32" i="6"/>
  <c r="D33" i="6"/>
  <c r="D34" i="6"/>
  <c r="D29" i="6"/>
  <c r="D23" i="6"/>
  <c r="D24" i="6"/>
  <c r="D25" i="6"/>
  <c r="D26" i="6"/>
  <c r="D22" i="6"/>
  <c r="D16" i="6"/>
  <c r="D17" i="6"/>
  <c r="D18" i="6"/>
  <c r="D19" i="6"/>
  <c r="D15" i="6"/>
  <c r="D12" i="6"/>
  <c r="D11" i="6"/>
  <c r="E40" i="6"/>
  <c r="E39" i="6"/>
  <c r="E38" i="6"/>
  <c r="E37" i="6"/>
  <c r="E34" i="6"/>
  <c r="E33" i="6"/>
  <c r="E32" i="6"/>
  <c r="E31" i="6"/>
  <c r="E30" i="6"/>
  <c r="E29" i="6"/>
  <c r="E23" i="6"/>
  <c r="E24" i="6"/>
  <c r="E25" i="6"/>
  <c r="E26" i="6"/>
  <c r="E22" i="6"/>
  <c r="E16" i="6"/>
  <c r="E17" i="6"/>
  <c r="E18" i="6"/>
  <c r="E19" i="6"/>
  <c r="E15" i="6"/>
  <c r="E12" i="6"/>
  <c r="E11" i="6"/>
  <c r="G39" i="6"/>
  <c r="G40" i="6"/>
  <c r="G31" i="6"/>
  <c r="G32" i="6"/>
  <c r="G33" i="6"/>
  <c r="G34" i="6"/>
  <c r="G23" i="6"/>
  <c r="G24" i="6"/>
  <c r="G25" i="6"/>
  <c r="G26" i="6"/>
  <c r="G17" i="6"/>
  <c r="G18" i="6"/>
  <c r="G19" i="6"/>
  <c r="A4" i="6"/>
  <c r="A5" i="6"/>
  <c r="A6" i="6"/>
  <c r="A3" i="6"/>
  <c r="B4" i="6"/>
  <c r="B5" i="6"/>
  <c r="B6" i="6"/>
  <c r="B3" i="6"/>
  <c r="G38" i="6"/>
  <c r="G30" i="6"/>
  <c r="G11" i="6"/>
  <c r="G12" i="6"/>
  <c r="G15" i="6"/>
  <c r="G16" i="6"/>
  <c r="G22" i="6"/>
  <c r="G29" i="6"/>
  <c r="G37" i="6"/>
  <c r="B10" i="5"/>
  <c r="I10" i="6" s="1"/>
  <c r="I28" i="6" l="1"/>
  <c r="G10" i="6"/>
  <c r="E28" i="6"/>
  <c r="I34" i="6" s="1"/>
  <c r="G36" i="6"/>
  <c r="G14" i="6"/>
  <c r="E14" i="6"/>
  <c r="I14" i="6"/>
  <c r="D36" i="6"/>
  <c r="G28" i="6"/>
  <c r="H28" i="6" s="1"/>
  <c r="G21" i="6"/>
  <c r="D14" i="6"/>
  <c r="D10" i="6"/>
  <c r="E21" i="6"/>
  <c r="E10" i="6"/>
  <c r="E36" i="6"/>
  <c r="D21" i="6"/>
  <c r="D28" i="6"/>
  <c r="I21" i="6"/>
  <c r="I36" i="6"/>
  <c r="I18" i="6" l="1"/>
  <c r="I17" i="6"/>
  <c r="H14" i="6"/>
  <c r="I12" i="6"/>
  <c r="I19" i="6"/>
  <c r="D9" i="6"/>
  <c r="I32" i="6"/>
  <c r="I16" i="6"/>
  <c r="I30" i="6"/>
  <c r="I29" i="6"/>
  <c r="I15" i="6"/>
  <c r="I33" i="6"/>
  <c r="I31" i="6"/>
  <c r="H36" i="6"/>
  <c r="H21" i="6"/>
  <c r="I11" i="6"/>
  <c r="H10" i="6"/>
  <c r="I25" i="6"/>
  <c r="I22" i="6"/>
  <c r="I9" i="6"/>
  <c r="I26" i="6"/>
  <c r="I24" i="6"/>
  <c r="I23" i="6"/>
  <c r="I37" i="6"/>
  <c r="I40" i="6"/>
  <c r="I38" i="6"/>
  <c r="I39" i="6"/>
  <c r="H9" i="6" l="1"/>
  <c r="B11" i="5" s="1"/>
  <c r="B13" i="5" s="1"/>
  <c r="B14" i="5" s="1"/>
</calcChain>
</file>

<file path=xl/sharedStrings.xml><?xml version="1.0" encoding="utf-8"?>
<sst xmlns="http://schemas.openxmlformats.org/spreadsheetml/2006/main" count="85" uniqueCount="85">
  <si>
    <t>PROJECTBEOORDELINGSFORMULIER</t>
  </si>
  <si>
    <t>Datum</t>
  </si>
  <si>
    <t>totaal gescoorde waarde</t>
  </si>
  <si>
    <t>Verschil</t>
  </si>
  <si>
    <t>Te verrekenen bedrag</t>
  </si>
  <si>
    <t>voldaan zonder herstel of tekortkoming</t>
  </si>
  <si>
    <t>Maximaal te behalen punten</t>
  </si>
  <si>
    <t>Behaalde punten</t>
  </si>
  <si>
    <t xml:space="preserve"> Rekenmodel prestatiemeting</t>
  </si>
  <si>
    <t>Bestek</t>
  </si>
  <si>
    <t>Factor</t>
  </si>
  <si>
    <t>Toetsingsonderdelen</t>
  </si>
  <si>
    <t>Rekenwaarde prestatiemeting</t>
  </si>
  <si>
    <t>Behaald % prestatiemeting</t>
  </si>
  <si>
    <t>Aangeboden %  prestatiemeting</t>
  </si>
  <si>
    <t>Max. rekenwaarde</t>
  </si>
  <si>
    <t>Factor bij bonus</t>
  </si>
  <si>
    <t>Factor bij malus</t>
  </si>
  <si>
    <t>Projectgegevens</t>
  </si>
  <si>
    <t>Wegings- factor</t>
  </si>
  <si>
    <t>Beoorde-lings waarde</t>
  </si>
  <si>
    <t>Gescoorde waarde in procenten</t>
  </si>
  <si>
    <t>1.1</t>
  </si>
  <si>
    <t>1.2</t>
  </si>
  <si>
    <t>2.1</t>
  </si>
  <si>
    <t>3.1</t>
  </si>
  <si>
    <t>3.2</t>
  </si>
  <si>
    <t>3.3</t>
  </si>
  <si>
    <t>3.4</t>
  </si>
  <si>
    <t>4.1</t>
  </si>
  <si>
    <t>4.2</t>
  </si>
  <si>
    <t>4.3</t>
  </si>
  <si>
    <t>5.1</t>
  </si>
  <si>
    <t>2.</t>
  </si>
  <si>
    <t>3.</t>
  </si>
  <si>
    <t>4.</t>
  </si>
  <si>
    <t>5.</t>
  </si>
  <si>
    <t>Aanneemsom</t>
  </si>
  <si>
    <t>De gele cellen zijn invulbaar</t>
  </si>
  <si>
    <t>2.2</t>
  </si>
  <si>
    <t>3.5</t>
  </si>
  <si>
    <t>4.4</t>
  </si>
  <si>
    <t>4.5</t>
  </si>
  <si>
    <t>2.3</t>
  </si>
  <si>
    <t>2.4</t>
  </si>
  <si>
    <t>2.5</t>
  </si>
  <si>
    <t>Naam</t>
  </si>
  <si>
    <t>Dossier</t>
  </si>
  <si>
    <t>4.6</t>
  </si>
  <si>
    <t>5.2</t>
  </si>
  <si>
    <t>5.3</t>
  </si>
  <si>
    <t>5.4</t>
  </si>
  <si>
    <t>voldaan na incidentele tekortkoming</t>
  </si>
  <si>
    <t>voldaan na meerder verzoek of meerder herstel of meerdere tekortkomingen of gevolgen voor TGKIO</t>
  </si>
  <si>
    <t>voldaan na herhaaldelijk verzoek of herhaaldelijk herstel of met grote gevolgen voor TGKIO</t>
  </si>
  <si>
    <t>WF ter info en controle in %</t>
  </si>
  <si>
    <t>Aanleveren documenten</t>
  </si>
  <si>
    <t>Algemeen tijdschema, werkplan / projectadministratie</t>
  </si>
  <si>
    <t>Projectkwaliteit en uitvoering</t>
  </si>
  <si>
    <t>Communicatie</t>
  </si>
  <si>
    <t>Werkterrein / veilig werken</t>
  </si>
  <si>
    <t>1576.03-2021</t>
  </si>
  <si>
    <t>WRM Bloemendal-fase 1</t>
  </si>
  <si>
    <t>Voor alle aan te leveren documenten geldt dat deze juist en conform contract aangeleverd dienen te worden. 
(Denk hierbij aan gedetaillleerd werkplan, algemeen tijdschema, kwaliteits- en keuringsplan, V&amp;G plan, werkplannen voor specifieke onderwerpen, omgaan met vrijgekomen materialen, verkeersplan, etc.</t>
  </si>
  <si>
    <t>Het opleveringsdossier inclusief revisie- en inspectiegegevens moet tijdig en compleet worden ingediend.</t>
  </si>
  <si>
    <t>Algemeen tijdsschema en gedetailleerd werkplan, moet voldoen aan de eisen van het contract en paragraaf 26 van de UAV 2012.
Tevens moet deze wekelijks worden geoptimaliseerd.</t>
  </si>
  <si>
    <t>Wijzigingen in algemeen tijdschema worden dagelijks gemeld bij de directie.</t>
  </si>
  <si>
    <t>Afwijkingen worden tijdig gemeld, duidelijk omschreven en goed gemotiveerd. 
Na verzoek indienen open begroting met marktconforme prijzen.</t>
  </si>
  <si>
    <t>Indienen onderbouwde termijnen, herleidbaar berekend, met aantoonbare hoeveelheden-verklaring, bonnen en/of schetsen tijdig en compleet indienen.</t>
  </si>
  <si>
    <t>Dagrapporten worden wekelijks en compleet ingediend.</t>
  </si>
  <si>
    <t>Kwaliteitsborging moet zodanig uitgevoerd worden dat bij (vermoeden van) onvoldoend werk, de opdrachtnemer dit zelf, proactief, signaleert en meldt, voordat onvoldoende werk door de directie is gesignaleerd.</t>
  </si>
  <si>
    <t>Voorkomen van schade aan werk en (bestaande) omgeving (bermen/bomen).</t>
  </si>
  <si>
    <t>Proactief herstellen van onvoldoend werk en schade.</t>
  </si>
  <si>
    <t>Buiten reguliere werktijden moeten alle bouwstoffen, afvalstoffen, ect in een afgesloten omgeving zijn opgeslagen.</t>
  </si>
  <si>
    <t>Elementverharding moet structureel worden uitgevoerd conform vooraf overeengekomen straatwerkplan waarbij aan het einde van de werkdag het aangebrachte straatwerk correct wordt achtergelaten.</t>
  </si>
  <si>
    <t>Opdrachtnemer komt afspraken met, en aanwijzingen van de directie juist en tijdig na.</t>
  </si>
  <si>
    <t>Uitvoerder en/of projectleider zijn telefonisch goed bereikbaar en reageren dagelijks op vragen en opmerkingen.</t>
  </si>
  <si>
    <t>Afspraken met derden, zoals nutsbedrijven, andere opdrachtnemers, bouwbedrijven en/of bewoners worden schriftelijk vastgelegd en tijdig gecommuniceerd met de directie.</t>
  </si>
  <si>
    <t>Opdrachtnemer heeft oog voor de sociale aspecten naar de omgeving.</t>
  </si>
  <si>
    <t>Opdrachtnemer moet tijdig en proactief afstemming zoeken met bouwaannemers (5st.) om de eigen planningfasering en bouwplanning/opleveringsvolgorde op elkaar af te stemmen.</t>
  </si>
  <si>
    <t>Tijdig afroepen directieleveranties en plaatsen bestellingen ten behoeve van eigen leveranties, rekening houdend met beschikbare opslag- c.q. depotruimte.</t>
  </si>
  <si>
    <t>Verkeersmaatregelen worden dagelijks in stand gehouden.</t>
  </si>
  <si>
    <t>Maatregelen uit V&amp;G-plan worden nagekomen.</t>
  </si>
  <si>
    <t>Veilig werken en voorkomen gevaarlijke situaties voor medewerkers, omwonenden en weggebruikers.</t>
  </si>
  <si>
    <t>Het werkterrein is ordelijk.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</si>
</sst>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.00"/>
    <numFmt numFmtId="166" formatCode="[$-413]dd\ mmmm\ 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24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Protection="1"/>
    <xf numFmtId="0" fontId="6" fillId="0" borderId="0" xfId="0" applyFont="1" applyProtection="1"/>
    <xf numFmtId="0" fontId="3" fillId="0" borderId="1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Protection="1"/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Protection="1"/>
    <xf numFmtId="0" fontId="3" fillId="0" borderId="5" xfId="0" applyFont="1" applyBorder="1" applyProtection="1"/>
    <xf numFmtId="9" fontId="3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/>
    </xf>
    <xf numFmtId="9" fontId="4" fillId="2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/>
    </xf>
    <xf numFmtId="0" fontId="4" fillId="3" borderId="8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center"/>
    </xf>
    <xf numFmtId="0" fontId="3" fillId="0" borderId="9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left" vertical="top"/>
    </xf>
    <xf numFmtId="0" fontId="3" fillId="0" borderId="10" xfId="0" applyFont="1" applyBorder="1" applyAlignment="1" applyProtection="1">
      <alignment vertical="top" wrapText="1"/>
    </xf>
    <xf numFmtId="4" fontId="3" fillId="0" borderId="11" xfId="0" applyNumberFormat="1" applyFont="1" applyBorder="1" applyAlignment="1" applyProtection="1">
      <alignment horizontal="left" vertical="top" wrapText="1"/>
    </xf>
    <xf numFmtId="165" fontId="3" fillId="4" borderId="11" xfId="0" applyNumberFormat="1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vertical="top" wrapText="1"/>
    </xf>
    <xf numFmtId="165" fontId="3" fillId="2" borderId="11" xfId="0" applyNumberFormat="1" applyFont="1" applyFill="1" applyBorder="1" applyAlignment="1" applyProtection="1">
      <alignment horizontal="left" vertical="top" wrapText="1"/>
    </xf>
    <xf numFmtId="9" fontId="3" fillId="2" borderId="11" xfId="0" applyNumberFormat="1" applyFont="1" applyFill="1" applyBorder="1" applyAlignment="1" applyProtection="1">
      <alignment horizontal="left" vertical="top" wrapText="1"/>
    </xf>
    <xf numFmtId="9" fontId="3" fillId="4" borderId="11" xfId="0" applyNumberFormat="1" applyFont="1" applyFill="1" applyBorder="1" applyAlignment="1" applyProtection="1">
      <alignment horizontal="left" vertical="top" wrapText="1"/>
      <protection locked="0"/>
    </xf>
    <xf numFmtId="9" fontId="3" fillId="0" borderId="11" xfId="0" applyNumberFormat="1" applyFont="1" applyFill="1" applyBorder="1" applyAlignment="1" applyProtection="1">
      <alignment horizontal="left" vertical="top"/>
    </xf>
    <xf numFmtId="0" fontId="3" fillId="0" borderId="0" xfId="0" applyFont="1" applyAlignment="1" applyProtection="1">
      <alignment vertical="center" wrapText="1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Protection="1"/>
    <xf numFmtId="0" fontId="3" fillId="0" borderId="15" xfId="0" applyFont="1" applyBorder="1" applyAlignment="1" applyProtection="1">
      <alignment horizontal="center" vertical="top" wrapText="1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top"/>
    </xf>
    <xf numFmtId="0" fontId="3" fillId="0" borderId="20" xfId="0" applyFont="1" applyBorder="1" applyAlignment="1" applyProtection="1">
      <alignment vertical="top" wrapText="1"/>
    </xf>
    <xf numFmtId="0" fontId="3" fillId="0" borderId="21" xfId="0" applyFont="1" applyBorder="1" applyProtection="1"/>
    <xf numFmtId="0" fontId="3" fillId="0" borderId="21" xfId="0" applyFont="1" applyBorder="1" applyAlignment="1" applyProtection="1">
      <alignment horizontal="center"/>
    </xf>
    <xf numFmtId="0" fontId="9" fillId="3" borderId="25" xfId="0" applyFont="1" applyFill="1" applyBorder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horizontal="left" vertical="top" wrapText="1"/>
    </xf>
    <xf numFmtId="0" fontId="9" fillId="3" borderId="26" xfId="0" applyFont="1" applyFill="1" applyBorder="1" applyAlignment="1" applyProtection="1">
      <alignment horizontal="left" vertical="top" wrapText="1"/>
    </xf>
    <xf numFmtId="166" fontId="4" fillId="3" borderId="28" xfId="0" applyNumberFormat="1" applyFont="1" applyFill="1" applyBorder="1" applyAlignment="1" applyProtection="1">
      <alignment horizontal="left" vertical="top" wrapText="1"/>
    </xf>
    <xf numFmtId="4" fontId="10" fillId="0" borderId="11" xfId="0" applyNumberFormat="1" applyFont="1" applyFill="1" applyBorder="1" applyAlignment="1" applyProtection="1">
      <alignment horizontal="left" vertical="top" wrapText="1"/>
    </xf>
    <xf numFmtId="9" fontId="11" fillId="0" borderId="6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29" xfId="0" applyFont="1" applyBorder="1" applyAlignment="1" applyProtection="1">
      <alignment horizontal="center" vertical="top" wrapText="1"/>
    </xf>
    <xf numFmtId="0" fontId="11" fillId="0" borderId="0" xfId="0" applyFont="1" applyAlignment="1" applyProtection="1">
      <alignment horizontal="center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1" xfId="0" quotePrefix="1" applyFont="1" applyFill="1" applyBorder="1" applyAlignment="1" applyProtection="1">
      <alignment horizontal="left" vertical="top" wrapText="1"/>
    </xf>
    <xf numFmtId="166" fontId="4" fillId="0" borderId="11" xfId="0" applyNumberFormat="1" applyFont="1" applyFill="1" applyBorder="1" applyAlignment="1" applyProtection="1">
      <alignment horizontal="left" vertical="top" wrapText="1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10" fontId="11" fillId="0" borderId="23" xfId="2" applyNumberFormat="1" applyFont="1" applyFill="1" applyBorder="1" applyAlignment="1" applyProtection="1">
      <alignment horizontal="center" vertical="top" wrapText="1"/>
    </xf>
    <xf numFmtId="0" fontId="3" fillId="0" borderId="23" xfId="0" applyFont="1" applyBorder="1" applyAlignment="1" applyProtection="1">
      <alignment horizontal="center" vertical="center" wrapText="1"/>
    </xf>
    <xf numFmtId="44" fontId="3" fillId="0" borderId="41" xfId="1" applyFont="1" applyBorder="1" applyAlignment="1" applyProtection="1">
      <alignment horizontal="center" vertical="center" wrapText="1"/>
    </xf>
    <xf numFmtId="0" fontId="4" fillId="6" borderId="27" xfId="0" applyFont="1" applyFill="1" applyBorder="1" applyAlignment="1" applyProtection="1">
      <alignment horizontal="left" vertical="center" wrapText="1"/>
    </xf>
    <xf numFmtId="9" fontId="11" fillId="5" borderId="24" xfId="0" applyNumberFormat="1" applyFont="1" applyFill="1" applyBorder="1" applyAlignment="1" applyProtection="1">
      <alignment horizontal="center" vertical="center" wrapText="1"/>
    </xf>
    <xf numFmtId="1" fontId="4" fillId="5" borderId="24" xfId="0" applyNumberFormat="1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10" fontId="3" fillId="3" borderId="24" xfId="0" applyNumberFormat="1" applyFont="1" applyFill="1" applyBorder="1" applyAlignment="1" applyProtection="1">
      <alignment horizontal="center" vertical="center" wrapText="1"/>
    </xf>
    <xf numFmtId="44" fontId="3" fillId="3" borderId="16" xfId="1" applyFont="1" applyFill="1" applyBorder="1" applyAlignment="1" applyProtection="1">
      <alignment horizontal="center" vertical="center" wrapText="1"/>
    </xf>
    <xf numFmtId="10" fontId="11" fillId="0" borderId="15" xfId="2" applyNumberFormat="1" applyFont="1" applyFill="1" applyBorder="1" applyAlignment="1" applyProtection="1">
      <alignment horizontal="center" vertical="top" wrapText="1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</xf>
    <xf numFmtId="165" fontId="3" fillId="0" borderId="15" xfId="0" applyNumberFormat="1" applyFont="1" applyBorder="1" applyAlignment="1" applyProtection="1">
      <alignment horizontal="center" vertical="center" wrapText="1"/>
    </xf>
    <xf numFmtId="44" fontId="3" fillId="0" borderId="43" xfId="1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65" fontId="3" fillId="0" borderId="21" xfId="0" applyNumberFormat="1" applyFont="1" applyBorder="1" applyAlignment="1" applyProtection="1">
      <alignment horizontal="center" vertical="center" wrapText="1"/>
    </xf>
    <xf numFmtId="165" fontId="3" fillId="0" borderId="23" xfId="0" applyNumberFormat="1" applyFont="1" applyBorder="1" applyAlignment="1" applyProtection="1">
      <alignment horizontal="center" vertical="center"/>
    </xf>
    <xf numFmtId="165" fontId="3" fillId="0" borderId="15" xfId="0" applyNumberFormat="1" applyFont="1" applyBorder="1" applyAlignment="1" applyProtection="1">
      <alignment horizontal="center" vertical="center"/>
    </xf>
    <xf numFmtId="165" fontId="3" fillId="0" borderId="2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44" fontId="3" fillId="0" borderId="11" xfId="1" applyFont="1" applyBorder="1" applyAlignment="1" applyProtection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right" vertical="top" wrapText="1"/>
    </xf>
    <xf numFmtId="0" fontId="3" fillId="0" borderId="44" xfId="0" applyFont="1" applyBorder="1" applyAlignment="1" applyProtection="1">
      <alignment horizontal="right" vertical="top"/>
    </xf>
    <xf numFmtId="0" fontId="3" fillId="0" borderId="42" xfId="0" applyFont="1" applyBorder="1" applyAlignment="1" applyProtection="1">
      <alignment horizontal="right" vertical="top"/>
    </xf>
    <xf numFmtId="0" fontId="3" fillId="0" borderId="36" xfId="0" applyFont="1" applyBorder="1" applyAlignment="1" applyProtection="1">
      <alignment horizontal="right" vertical="top"/>
    </xf>
    <xf numFmtId="0" fontId="3" fillId="0" borderId="10" xfId="0" applyFont="1" applyBorder="1" applyAlignment="1" applyProtection="1">
      <alignment horizontal="right" vertical="top"/>
    </xf>
    <xf numFmtId="0" fontId="3" fillId="0" borderId="22" xfId="0" applyFont="1" applyBorder="1" applyAlignment="1" applyProtection="1">
      <alignment horizontal="right" vertical="top"/>
    </xf>
    <xf numFmtId="0" fontId="3" fillId="0" borderId="23" xfId="0" applyFont="1" applyBorder="1" applyAlignment="1" applyProtection="1">
      <alignment horizontal="center" vertical="top" wrapText="1"/>
    </xf>
    <xf numFmtId="0" fontId="3" fillId="0" borderId="34" xfId="0" applyFont="1" applyBorder="1" applyAlignment="1" applyProtection="1">
      <alignment horizontal="right" vertical="top"/>
    </xf>
    <xf numFmtId="10" fontId="11" fillId="0" borderId="6" xfId="2" applyNumberFormat="1" applyFont="1" applyFill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right" vertical="top"/>
    </xf>
    <xf numFmtId="0" fontId="3" fillId="0" borderId="10" xfId="0" applyFont="1" applyFill="1" applyBorder="1" applyAlignment="1" applyProtection="1">
      <alignment horizontal="right" vertical="top"/>
    </xf>
    <xf numFmtId="0" fontId="3" fillId="0" borderId="1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right" vertical="top" wrapText="1"/>
    </xf>
    <xf numFmtId="0" fontId="3" fillId="0" borderId="6" xfId="0" applyFont="1" applyBorder="1" applyAlignment="1" applyProtection="1">
      <alignment horizontal="center" vertical="top" wrapText="1"/>
    </xf>
    <xf numFmtId="165" fontId="3" fillId="0" borderId="6" xfId="0" applyNumberFormat="1" applyFont="1" applyBorder="1" applyAlignment="1" applyProtection="1">
      <alignment horizontal="center" vertical="center" wrapText="1"/>
    </xf>
    <xf numFmtId="165" fontId="3" fillId="0" borderId="6" xfId="0" applyNumberFormat="1" applyFont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left" vertical="center" wrapText="1"/>
    </xf>
    <xf numFmtId="9" fontId="11" fillId="5" borderId="13" xfId="0" applyNumberFormat="1" applyFont="1" applyFill="1" applyBorder="1" applyAlignment="1" applyProtection="1">
      <alignment horizontal="center" vertical="center" wrapText="1"/>
    </xf>
    <xf numFmtId="1" fontId="4" fillId="5" borderId="13" xfId="0" applyNumberFormat="1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10" fontId="3" fillId="3" borderId="13" xfId="0" applyNumberFormat="1" applyFont="1" applyFill="1" applyBorder="1" applyAlignment="1" applyProtection="1">
      <alignment horizontal="center" vertical="center" wrapText="1"/>
    </xf>
    <xf numFmtId="44" fontId="3" fillId="3" borderId="12" xfId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2" fontId="3" fillId="0" borderId="17" xfId="0" applyNumberFormat="1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top" wrapText="1"/>
    </xf>
    <xf numFmtId="0" fontId="3" fillId="0" borderId="31" xfId="0" applyFont="1" applyBorder="1" applyAlignment="1" applyProtection="1">
      <alignment vertical="top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top" wrapText="1"/>
    </xf>
    <xf numFmtId="0" fontId="3" fillId="0" borderId="35" xfId="0" applyFont="1" applyBorder="1" applyAlignment="1" applyProtection="1">
      <alignment vertical="top" wrapText="1"/>
    </xf>
    <xf numFmtId="0" fontId="5" fillId="3" borderId="36" xfId="0" applyFont="1" applyFill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left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vertical="top" wrapText="1"/>
    </xf>
    <xf numFmtId="0" fontId="3" fillId="0" borderId="23" xfId="0" applyFont="1" applyBorder="1" applyAlignment="1" applyProtection="1">
      <alignment wrapText="1"/>
    </xf>
    <xf numFmtId="0" fontId="3" fillId="0" borderId="29" xfId="0" applyFont="1" applyBorder="1" applyAlignment="1" applyProtection="1">
      <alignment horizontal="center" vertical="top" wrapText="1"/>
    </xf>
    <xf numFmtId="0" fontId="3" fillId="0" borderId="23" xfId="0" applyFont="1" applyBorder="1" applyAlignment="1" applyProtection="1">
      <alignment horizontal="center" vertical="top" wrapText="1"/>
    </xf>
    <xf numFmtId="0" fontId="4" fillId="3" borderId="39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left"/>
    </xf>
    <xf numFmtId="0" fontId="4" fillId="3" borderId="40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  <xf numFmtId="0" fontId="11" fillId="0" borderId="21" xfId="0" applyFont="1" applyBorder="1" applyAlignment="1" applyProtection="1">
      <alignment horizontal="center"/>
    </xf>
    <xf numFmtId="0" fontId="4" fillId="6" borderId="24" xfId="0" applyFont="1" applyFill="1" applyBorder="1" applyAlignment="1" applyProtection="1">
      <alignment vertical="center" wrapText="1"/>
    </xf>
    <xf numFmtId="9" fontId="4" fillId="6" borderId="24" xfId="2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4" fillId="6" borderId="13" xfId="0" applyFont="1" applyFill="1" applyBorder="1" applyAlignment="1" applyProtection="1">
      <alignment vertical="center" wrapText="1"/>
    </xf>
    <xf numFmtId="9" fontId="4" fillId="6" borderId="13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vertical="top" wrapText="1"/>
    </xf>
    <xf numFmtId="0" fontId="3" fillId="0" borderId="23" xfId="0" applyFont="1" applyBorder="1" applyAlignment="1" applyProtection="1">
      <alignment vertical="top" wrapText="1"/>
    </xf>
    <xf numFmtId="0" fontId="3" fillId="0" borderId="23" xfId="0" applyFont="1" applyFill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vertical="top" wrapText="1"/>
    </xf>
    <xf numFmtId="0" fontId="3" fillId="0" borderId="15" xfId="0" applyFont="1" applyBorder="1" applyAlignment="1" applyProtection="1">
      <alignment vertical="top" wrapText="1"/>
    </xf>
    <xf numFmtId="0" fontId="8" fillId="0" borderId="23" xfId="0" applyFont="1" applyBorder="1" applyAlignment="1" applyProtection="1">
      <alignment vertical="top" wrapText="1"/>
    </xf>
    <xf numFmtId="0" fontId="3" fillId="0" borderId="23" xfId="0" applyFont="1" applyFill="1" applyBorder="1" applyAlignment="1" applyProtection="1">
      <alignment vertical="top" wrapText="1"/>
    </xf>
    <xf numFmtId="0" fontId="4" fillId="6" borderId="23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top" wrapText="1"/>
    </xf>
    <xf numFmtId="0" fontId="3" fillId="0" borderId="6" xfId="0" applyFont="1" applyFill="1" applyBorder="1" applyAlignment="1" applyProtection="1">
      <alignment vertical="top" wrapText="1"/>
    </xf>
    <xf numFmtId="0" fontId="3" fillId="0" borderId="23" xfId="0" applyFont="1" applyFill="1" applyBorder="1" applyAlignment="1" applyProtection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</xf>
  </cellXfs>
  <cellStyles count="3">
    <cellStyle name="Euro" xfId="1" xr:uid="{00000000-0005-0000-0000-000000000000}"/>
    <cellStyle name="Procent" xfId="2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9" sqref="B9"/>
    </sheetView>
  </sheetViews>
  <sheetFormatPr defaultRowHeight="12.75" x14ac:dyDescent="0.2"/>
  <cols>
    <col min="1" max="1" width="40.7109375" style="1" customWidth="1"/>
    <col min="2" max="2" width="42.140625" style="1" bestFit="1" customWidth="1"/>
    <col min="3" max="16384" width="9.140625" style="1"/>
  </cols>
  <sheetData>
    <row r="1" spans="1:2" ht="30.75" thickBot="1" x14ac:dyDescent="0.25">
      <c r="A1" s="123" t="s">
        <v>8</v>
      </c>
      <c r="B1" s="124"/>
    </row>
    <row r="2" spans="1:2" ht="15" customHeight="1" x14ac:dyDescent="0.2">
      <c r="A2" s="127" t="s">
        <v>18</v>
      </c>
      <c r="B2" s="128"/>
    </row>
    <row r="3" spans="1:2" ht="15" customHeight="1" x14ac:dyDescent="0.2">
      <c r="A3" s="21" t="s">
        <v>46</v>
      </c>
      <c r="B3" s="55" t="s">
        <v>62</v>
      </c>
    </row>
    <row r="4" spans="1:2" ht="15" customHeight="1" x14ac:dyDescent="0.2">
      <c r="A4" s="21" t="s">
        <v>9</v>
      </c>
      <c r="B4" s="56" t="s">
        <v>61</v>
      </c>
    </row>
    <row r="5" spans="1:2" ht="15" customHeight="1" x14ac:dyDescent="0.2">
      <c r="A5" s="21" t="s">
        <v>47</v>
      </c>
      <c r="B5" s="55"/>
    </row>
    <row r="6" spans="1:2" ht="15" customHeight="1" x14ac:dyDescent="0.2">
      <c r="A6" s="21" t="s">
        <v>1</v>
      </c>
      <c r="B6" s="57">
        <v>44677</v>
      </c>
    </row>
    <row r="7" spans="1:2" ht="15" customHeight="1" x14ac:dyDescent="0.2">
      <c r="A7" s="125"/>
      <c r="B7" s="126"/>
    </row>
    <row r="8" spans="1:2" ht="15" customHeight="1" x14ac:dyDescent="0.2">
      <c r="A8" s="22" t="s">
        <v>10</v>
      </c>
      <c r="B8" s="23">
        <v>0.15</v>
      </c>
    </row>
    <row r="9" spans="1:2" ht="15" customHeight="1" x14ac:dyDescent="0.2">
      <c r="A9" s="22" t="s">
        <v>37</v>
      </c>
      <c r="B9" s="24">
        <v>250000</v>
      </c>
    </row>
    <row r="10" spans="1:2" ht="15" customHeight="1" x14ac:dyDescent="0.2">
      <c r="A10" s="25" t="s">
        <v>12</v>
      </c>
      <c r="B10" s="26">
        <f>B9*B8</f>
        <v>37500</v>
      </c>
    </row>
    <row r="11" spans="1:2" ht="15" customHeight="1" x14ac:dyDescent="0.2">
      <c r="A11" s="22" t="s">
        <v>13</v>
      </c>
      <c r="B11" s="27">
        <f>Projectbeoordelingsformulier!H9</f>
        <v>1</v>
      </c>
    </row>
    <row r="12" spans="1:2" ht="15" customHeight="1" x14ac:dyDescent="0.2">
      <c r="A12" s="22" t="s">
        <v>14</v>
      </c>
      <c r="B12" s="28">
        <v>0.8</v>
      </c>
    </row>
    <row r="13" spans="1:2" ht="15" customHeight="1" x14ac:dyDescent="0.2">
      <c r="A13" s="25" t="s">
        <v>3</v>
      </c>
      <c r="B13" s="29">
        <f>ROUND(B11-B12,2)</f>
        <v>0.2</v>
      </c>
    </row>
    <row r="14" spans="1:2" ht="15" customHeight="1" x14ac:dyDescent="0.2">
      <c r="A14" s="25" t="s">
        <v>4</v>
      </c>
      <c r="B14" s="26">
        <f>IF(B13&lt;=0%,B8*B9*B13*B17,B8*B9*B13*B16)</f>
        <v>5625</v>
      </c>
    </row>
    <row r="15" spans="1:2" ht="15" customHeight="1" x14ac:dyDescent="0.2">
      <c r="A15" s="125"/>
      <c r="B15" s="126"/>
    </row>
    <row r="16" spans="1:2" ht="15.75" x14ac:dyDescent="0.2">
      <c r="A16" s="25" t="s">
        <v>16</v>
      </c>
      <c r="B16" s="48">
        <v>0.75</v>
      </c>
    </row>
    <row r="17" spans="1:2" ht="15.75" x14ac:dyDescent="0.2">
      <c r="A17" s="25" t="s">
        <v>17</v>
      </c>
      <c r="B17" s="48">
        <v>2.5</v>
      </c>
    </row>
    <row r="18" spans="1:2" ht="15" customHeight="1" thickBot="1" x14ac:dyDescent="0.25">
      <c r="A18" s="121"/>
      <c r="B18" s="122"/>
    </row>
    <row r="20" spans="1:2" x14ac:dyDescent="0.2">
      <c r="A20" s="2" t="s">
        <v>38</v>
      </c>
    </row>
  </sheetData>
  <sheetProtection algorithmName="SHA-512" hashValue="cwHrpKm53rtQuv4nKUbOgg8rNBTgby7J6FhXUNpJAu9e4pmCp1LLd5ajhqJFjPt6z9emTh4BqSkwpBTDAxZ0YA==" saltValue="I6zrQZURyUahyAYto0pQmw==" spinCount="100000" sheet="1" selectLockedCells="1"/>
  <mergeCells count="5">
    <mergeCell ref="A18:B18"/>
    <mergeCell ref="A1:B1"/>
    <mergeCell ref="A7:B7"/>
    <mergeCell ref="A2:B2"/>
    <mergeCell ref="A15:B1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zoomScaleNormal="100" zoomScaleSheetLayoutView="85" workbookViewId="0">
      <selection activeCell="F11" sqref="F11"/>
    </sheetView>
  </sheetViews>
  <sheetFormatPr defaultRowHeight="12.75" x14ac:dyDescent="0.2"/>
  <cols>
    <col min="1" max="1" width="9.7109375" style="15" bestFit="1" customWidth="1"/>
    <col min="2" max="2" width="61.5703125" style="6" customWidth="1"/>
    <col min="3" max="3" width="9.85546875" style="14" bestFit="1" customWidth="1"/>
    <col min="4" max="4" width="9.42578125" style="54" bestFit="1" customWidth="1"/>
    <col min="5" max="5" width="9.85546875" style="1" customWidth="1"/>
    <col min="6" max="6" width="8.7109375" style="1" customWidth="1"/>
    <col min="7" max="7" width="23.42578125" style="14" bestFit="1" customWidth="1"/>
    <col min="8" max="8" width="20.28515625" style="14" bestFit="1" customWidth="1"/>
    <col min="9" max="9" width="24" style="14" customWidth="1"/>
    <col min="10" max="16384" width="9.140625" style="1"/>
  </cols>
  <sheetData>
    <row r="1" spans="1:10" ht="13.5" thickBot="1" x14ac:dyDescent="0.25">
      <c r="A1" s="131" t="s">
        <v>0</v>
      </c>
      <c r="B1" s="132"/>
      <c r="C1" s="132"/>
      <c r="D1" s="132"/>
      <c r="E1" s="132"/>
      <c r="F1" s="132"/>
      <c r="G1" s="132"/>
      <c r="H1" s="132"/>
      <c r="I1" s="133"/>
    </row>
    <row r="2" spans="1:10" s="6" customFormat="1" x14ac:dyDescent="0.2">
      <c r="A2" s="3"/>
      <c r="B2" s="4"/>
      <c r="C2" s="5"/>
      <c r="D2" s="50"/>
      <c r="E2" s="4"/>
      <c r="F2" s="19">
        <v>5</v>
      </c>
      <c r="G2" s="141" t="s">
        <v>5</v>
      </c>
      <c r="H2" s="141"/>
      <c r="I2" s="141"/>
    </row>
    <row r="3" spans="1:10" x14ac:dyDescent="0.2">
      <c r="A3" s="44" t="str">
        <f>IF(rekenmodel!A3="","",rekenmodel!A3)</f>
        <v>Naam</v>
      </c>
      <c r="B3" s="17" t="str">
        <f>IF(rekenmodel!B3="","",rekenmodel!B3)</f>
        <v>WRM Bloemendal-fase 1</v>
      </c>
      <c r="C3" s="7"/>
      <c r="D3" s="51"/>
      <c r="E3" s="7"/>
      <c r="F3" s="19">
        <v>3</v>
      </c>
      <c r="G3" s="138" t="s">
        <v>52</v>
      </c>
      <c r="H3" s="139"/>
      <c r="I3" s="140"/>
    </row>
    <row r="4" spans="1:10" ht="12.75" customHeight="1" x14ac:dyDescent="0.2">
      <c r="A4" s="45" t="str">
        <f>IF(rekenmodel!A4="","",rekenmodel!A4)</f>
        <v>Bestek</v>
      </c>
      <c r="B4" s="18" t="str">
        <f>IF(rekenmodel!B4="","",rekenmodel!B4)</f>
        <v>1576.03-2021</v>
      </c>
      <c r="C4" s="7"/>
      <c r="D4" s="51"/>
      <c r="E4" s="7"/>
      <c r="F4" s="129">
        <v>1</v>
      </c>
      <c r="G4" s="130" t="s">
        <v>53</v>
      </c>
      <c r="H4" s="130"/>
      <c r="I4" s="130"/>
    </row>
    <row r="5" spans="1:10" x14ac:dyDescent="0.2">
      <c r="A5" s="45" t="str">
        <f>IF(rekenmodel!A5="","",rekenmodel!A5)</f>
        <v>Dossier</v>
      </c>
      <c r="B5" s="18" t="str">
        <f>IF(rekenmodel!B5="","",rekenmodel!B5)</f>
        <v/>
      </c>
      <c r="C5" s="7"/>
      <c r="D5" s="51"/>
      <c r="E5" s="7"/>
      <c r="F5" s="129"/>
      <c r="G5" s="130"/>
      <c r="H5" s="130"/>
      <c r="I5" s="130"/>
    </row>
    <row r="6" spans="1:10" ht="12.75" customHeight="1" x14ac:dyDescent="0.2">
      <c r="A6" s="46" t="str">
        <f>IF(rekenmodel!A6="","",rekenmodel!A6)</f>
        <v>Datum</v>
      </c>
      <c r="B6" s="47">
        <f>IF(rekenmodel!B6="","",rekenmodel!B6)</f>
        <v>44677</v>
      </c>
      <c r="C6" s="7"/>
      <c r="D6" s="51"/>
      <c r="E6" s="7"/>
      <c r="F6" s="129">
        <v>0</v>
      </c>
      <c r="G6" s="130" t="s">
        <v>54</v>
      </c>
      <c r="H6" s="130"/>
      <c r="I6" s="130"/>
    </row>
    <row r="7" spans="1:10" ht="13.5" thickBot="1" x14ac:dyDescent="0.25">
      <c r="A7" s="8"/>
      <c r="B7" s="9"/>
      <c r="C7" s="37"/>
      <c r="D7" s="52"/>
      <c r="E7" s="37"/>
      <c r="F7" s="129"/>
      <c r="G7" s="130"/>
      <c r="H7" s="130"/>
      <c r="I7" s="130"/>
      <c r="J7" s="10"/>
    </row>
    <row r="8" spans="1:10" ht="38.25" customHeight="1" x14ac:dyDescent="0.2">
      <c r="A8" s="34"/>
      <c r="B8" s="134" t="s">
        <v>11</v>
      </c>
      <c r="C8" s="35" t="s">
        <v>19</v>
      </c>
      <c r="D8" s="53" t="s">
        <v>55</v>
      </c>
      <c r="E8" s="136" t="s">
        <v>6</v>
      </c>
      <c r="F8" s="136" t="s">
        <v>20</v>
      </c>
      <c r="G8" s="35" t="s">
        <v>7</v>
      </c>
      <c r="H8" s="35" t="s">
        <v>21</v>
      </c>
      <c r="I8" s="20" t="s">
        <v>15</v>
      </c>
    </row>
    <row r="9" spans="1:10" x14ac:dyDescent="0.2">
      <c r="A9" s="11"/>
      <c r="B9" s="135"/>
      <c r="C9" s="12">
        <f>C10+C14+C21+C28+C36</f>
        <v>1</v>
      </c>
      <c r="D9" s="49">
        <f>D10+D14+D21+D28+D36</f>
        <v>0.99999999999999989</v>
      </c>
      <c r="E9" s="137"/>
      <c r="F9" s="137"/>
      <c r="G9" s="13" t="s">
        <v>2</v>
      </c>
      <c r="H9" s="16">
        <f>H10+H14+H21+H28+H36</f>
        <v>1</v>
      </c>
      <c r="I9" s="36">
        <f>I10+I14+I21+I28+I36</f>
        <v>37500</v>
      </c>
    </row>
    <row r="10" spans="1:10" s="30" customFormat="1" ht="15" customHeight="1" thickBot="1" x14ac:dyDescent="0.3">
      <c r="A10" s="62">
        <v>1</v>
      </c>
      <c r="B10" s="143" t="s">
        <v>56</v>
      </c>
      <c r="C10" s="144">
        <v>0.05</v>
      </c>
      <c r="D10" s="63">
        <f>SUM(D11:D12)</f>
        <v>0.05</v>
      </c>
      <c r="E10" s="64">
        <f>SUM(E11:E12)</f>
        <v>35</v>
      </c>
      <c r="F10" s="65"/>
      <c r="G10" s="66">
        <f>SUM(G11:G12)</f>
        <v>35</v>
      </c>
      <c r="H10" s="67">
        <f>G10/E10*C10</f>
        <v>0.05</v>
      </c>
      <c r="I10" s="68">
        <f>C10*rekenmodel!B10</f>
        <v>1875</v>
      </c>
    </row>
    <row r="11" spans="1:10" s="30" customFormat="1" ht="63.75" x14ac:dyDescent="0.25">
      <c r="A11" s="88" t="s">
        <v>22</v>
      </c>
      <c r="B11" s="145" t="s">
        <v>63</v>
      </c>
      <c r="C11" s="146">
        <v>2</v>
      </c>
      <c r="D11" s="69">
        <f>$C$10/(SUM($C$11:$C$12))*C11</f>
        <v>1.4285714285714287E-2</v>
      </c>
      <c r="E11" s="35">
        <f>C11*$F$2</f>
        <v>10</v>
      </c>
      <c r="F11" s="70">
        <v>5</v>
      </c>
      <c r="G11" s="71">
        <f>C11*F11</f>
        <v>10</v>
      </c>
      <c r="H11" s="72"/>
      <c r="I11" s="73">
        <f>$I$10/$E$10*E11</f>
        <v>535.71428571428567</v>
      </c>
    </row>
    <row r="12" spans="1:10" s="30" customFormat="1" ht="25.5" x14ac:dyDescent="0.25">
      <c r="A12" s="101" t="s">
        <v>23</v>
      </c>
      <c r="B12" s="147" t="s">
        <v>64</v>
      </c>
      <c r="C12" s="148">
        <v>5</v>
      </c>
      <c r="D12" s="96">
        <f>$C$10/(SUM($C$11:$C$12))*C12</f>
        <v>3.5714285714285719E-2</v>
      </c>
      <c r="E12" s="102">
        <f t="shared" ref="E12" si="0">C12*$F$2</f>
        <v>25</v>
      </c>
      <c r="F12" s="31">
        <v>5</v>
      </c>
      <c r="G12" s="79">
        <f>C12*F12</f>
        <v>25</v>
      </c>
      <c r="H12" s="103"/>
      <c r="I12" s="85">
        <f>$I$10/$E$10*E12</f>
        <v>1339.2857142857142</v>
      </c>
    </row>
    <row r="13" spans="1:10" s="30" customFormat="1" ht="13.5" thickBot="1" x14ac:dyDescent="0.3">
      <c r="A13" s="112"/>
      <c r="B13" s="113"/>
      <c r="C13" s="114"/>
      <c r="D13" s="115"/>
      <c r="E13" s="74"/>
      <c r="F13" s="74"/>
      <c r="G13" s="74"/>
      <c r="H13" s="75"/>
      <c r="I13" s="116"/>
    </row>
    <row r="14" spans="1:10" s="32" customFormat="1" ht="13.5" thickBot="1" x14ac:dyDescent="0.3">
      <c r="A14" s="105" t="s">
        <v>33</v>
      </c>
      <c r="B14" s="149" t="s">
        <v>57</v>
      </c>
      <c r="C14" s="150">
        <v>0.05</v>
      </c>
      <c r="D14" s="106">
        <f>SUM(D15:D19)</f>
        <v>0.05</v>
      </c>
      <c r="E14" s="107">
        <f>SUM(E15:E19)</f>
        <v>75</v>
      </c>
      <c r="F14" s="108"/>
      <c r="G14" s="109">
        <f>SUM(G15:G19)</f>
        <v>75</v>
      </c>
      <c r="H14" s="110">
        <f>G14/E14*C14</f>
        <v>0.05</v>
      </c>
      <c r="I14" s="111">
        <f>C14*rekenmodel!B10</f>
        <v>1875</v>
      </c>
    </row>
    <row r="15" spans="1:10" s="32" customFormat="1" ht="38.25" x14ac:dyDescent="0.25">
      <c r="A15" s="88" t="s">
        <v>24</v>
      </c>
      <c r="B15" s="151" t="s">
        <v>65</v>
      </c>
      <c r="C15" s="146">
        <v>3</v>
      </c>
      <c r="D15" s="69">
        <f>$C$14/(SUM($C$15:$C$19))*C15</f>
        <v>0.01</v>
      </c>
      <c r="E15" s="35">
        <f>C15*$F$2</f>
        <v>15</v>
      </c>
      <c r="F15" s="70">
        <v>5</v>
      </c>
      <c r="G15" s="71">
        <f>F15*C15</f>
        <v>15</v>
      </c>
      <c r="H15" s="77"/>
      <c r="I15" s="73">
        <f>$I$14/$E$14*E15</f>
        <v>375</v>
      </c>
    </row>
    <row r="16" spans="1:10" s="32" customFormat="1" ht="25.5" x14ac:dyDescent="0.25">
      <c r="A16" s="89" t="s">
        <v>39</v>
      </c>
      <c r="B16" s="152" t="s">
        <v>66</v>
      </c>
      <c r="C16" s="153">
        <v>3</v>
      </c>
      <c r="D16" s="59">
        <f>$C$14/(SUM($C$15:$C$19))*C16</f>
        <v>0.01</v>
      </c>
      <c r="E16" s="94">
        <f t="shared" ref="E16:E19" si="1">C16*$F$2</f>
        <v>15</v>
      </c>
      <c r="F16" s="58">
        <v>5</v>
      </c>
      <c r="G16" s="60">
        <f>F16*C16</f>
        <v>15</v>
      </c>
      <c r="H16" s="76"/>
      <c r="I16" s="61">
        <f>$I$14/$E$14*E16</f>
        <v>375</v>
      </c>
    </row>
    <row r="17" spans="1:11" s="32" customFormat="1" ht="38.25" x14ac:dyDescent="0.25">
      <c r="A17" s="89" t="s">
        <v>43</v>
      </c>
      <c r="B17" s="152" t="s">
        <v>67</v>
      </c>
      <c r="C17" s="153">
        <v>5</v>
      </c>
      <c r="D17" s="59">
        <f>$C$14/(SUM($C$15:$C$19))*C17</f>
        <v>1.6666666666666666E-2</v>
      </c>
      <c r="E17" s="94">
        <f t="shared" si="1"/>
        <v>25</v>
      </c>
      <c r="F17" s="58">
        <v>5</v>
      </c>
      <c r="G17" s="60">
        <f t="shared" ref="G17:G19" si="2">F17*C17</f>
        <v>25</v>
      </c>
      <c r="H17" s="76"/>
      <c r="I17" s="61">
        <f t="shared" ref="I17:I19" si="3">$I$14/$E$14*E17</f>
        <v>625</v>
      </c>
    </row>
    <row r="18" spans="1:11" s="32" customFormat="1" ht="38.25" x14ac:dyDescent="0.25">
      <c r="A18" s="89" t="s">
        <v>44</v>
      </c>
      <c r="B18" s="152" t="s">
        <v>68</v>
      </c>
      <c r="C18" s="153">
        <v>3</v>
      </c>
      <c r="D18" s="59">
        <f>$C$14/(SUM($C$15:$C$19))*C18</f>
        <v>0.01</v>
      </c>
      <c r="E18" s="94">
        <f t="shared" si="1"/>
        <v>15</v>
      </c>
      <c r="F18" s="58">
        <v>5</v>
      </c>
      <c r="G18" s="60">
        <f t="shared" si="2"/>
        <v>15</v>
      </c>
      <c r="H18" s="76"/>
      <c r="I18" s="61">
        <f t="shared" si="3"/>
        <v>375</v>
      </c>
    </row>
    <row r="19" spans="1:11" s="32" customFormat="1" x14ac:dyDescent="0.25">
      <c r="A19" s="95" t="s">
        <v>45</v>
      </c>
      <c r="B19" s="154" t="s">
        <v>69</v>
      </c>
      <c r="C19" s="148">
        <v>1</v>
      </c>
      <c r="D19" s="96">
        <f>$C$14/(SUM($C$15:$C$19))*C19</f>
        <v>3.3333333333333335E-3</v>
      </c>
      <c r="E19" s="102">
        <f t="shared" si="1"/>
        <v>5</v>
      </c>
      <c r="F19" s="31">
        <v>5</v>
      </c>
      <c r="G19" s="79">
        <f t="shared" si="2"/>
        <v>5</v>
      </c>
      <c r="H19" s="104"/>
      <c r="I19" s="85">
        <f t="shared" si="3"/>
        <v>125</v>
      </c>
    </row>
    <row r="20" spans="1:11" s="32" customFormat="1" ht="13.5" thickBot="1" x14ac:dyDescent="0.3">
      <c r="A20" s="117"/>
      <c r="B20" s="118"/>
      <c r="C20" s="119"/>
      <c r="D20" s="120"/>
      <c r="E20" s="74"/>
      <c r="F20" s="74"/>
      <c r="G20" s="74"/>
      <c r="H20" s="78"/>
      <c r="I20" s="116"/>
    </row>
    <row r="21" spans="1:11" s="32" customFormat="1" ht="15" customHeight="1" thickBot="1" x14ac:dyDescent="0.3">
      <c r="A21" s="105" t="s">
        <v>34</v>
      </c>
      <c r="B21" s="149" t="s">
        <v>58</v>
      </c>
      <c r="C21" s="150">
        <v>0.4</v>
      </c>
      <c r="D21" s="106">
        <f>SUM(D22:D26)</f>
        <v>0.4</v>
      </c>
      <c r="E21" s="107">
        <f>SUM(E22:E26)</f>
        <v>95</v>
      </c>
      <c r="F21" s="108"/>
      <c r="G21" s="109">
        <f>SUM(G22:G26)</f>
        <v>95</v>
      </c>
      <c r="H21" s="110">
        <f>G21/E21*C21</f>
        <v>0.4</v>
      </c>
      <c r="I21" s="111">
        <f>C21*rekenmodel!B10</f>
        <v>15000</v>
      </c>
    </row>
    <row r="22" spans="1:11" s="32" customFormat="1" ht="38.25" x14ac:dyDescent="0.25">
      <c r="A22" s="90" t="s">
        <v>25</v>
      </c>
      <c r="B22" s="155" t="s">
        <v>70</v>
      </c>
      <c r="C22" s="146">
        <v>3</v>
      </c>
      <c r="D22" s="69">
        <f>$C$21/(SUM($C$22:$C$26))*C22</f>
        <v>6.3157894736842107E-2</v>
      </c>
      <c r="E22" s="35">
        <f>C22*$F$2</f>
        <v>15</v>
      </c>
      <c r="F22" s="70">
        <v>5</v>
      </c>
      <c r="G22" s="71">
        <f>F22*C22</f>
        <v>15</v>
      </c>
      <c r="H22" s="81"/>
      <c r="I22" s="73">
        <f>$I$21/$E$21*E22</f>
        <v>2368.4210526315787</v>
      </c>
      <c r="J22" s="33"/>
      <c r="K22" s="33"/>
    </row>
    <row r="23" spans="1:11" s="32" customFormat="1" ht="25.5" x14ac:dyDescent="0.25">
      <c r="A23" s="89" t="s">
        <v>26</v>
      </c>
      <c r="B23" s="152" t="s">
        <v>71</v>
      </c>
      <c r="C23" s="153">
        <v>5</v>
      </c>
      <c r="D23" s="59">
        <f>$C$21/(SUM($C$22:$C$26))*C23</f>
        <v>0.10526315789473684</v>
      </c>
      <c r="E23" s="94">
        <f t="shared" ref="E23:E26" si="4">C23*$F$2</f>
        <v>25</v>
      </c>
      <c r="F23" s="58">
        <v>5</v>
      </c>
      <c r="G23" s="60">
        <f t="shared" ref="G23:G26" si="5">F23*C23</f>
        <v>25</v>
      </c>
      <c r="H23" s="80"/>
      <c r="I23" s="61">
        <f t="shared" ref="I23:I26" si="6">$I$21/$E$21*E23</f>
        <v>3947.3684210526317</v>
      </c>
      <c r="J23" s="33"/>
      <c r="K23" s="33"/>
    </row>
    <row r="24" spans="1:11" s="32" customFormat="1" x14ac:dyDescent="0.25">
      <c r="A24" s="89" t="s">
        <v>27</v>
      </c>
      <c r="B24" s="152" t="s">
        <v>72</v>
      </c>
      <c r="C24" s="153">
        <v>3</v>
      </c>
      <c r="D24" s="59">
        <f>$C$21/(SUM($C$22:$C$26))*C24</f>
        <v>6.3157894736842107E-2</v>
      </c>
      <c r="E24" s="94">
        <f t="shared" si="4"/>
        <v>15</v>
      </c>
      <c r="F24" s="58">
        <v>5</v>
      </c>
      <c r="G24" s="60">
        <f t="shared" si="5"/>
        <v>15</v>
      </c>
      <c r="H24" s="80"/>
      <c r="I24" s="61">
        <f t="shared" si="6"/>
        <v>2368.4210526315787</v>
      </c>
      <c r="J24" s="33"/>
      <c r="K24" s="33"/>
    </row>
    <row r="25" spans="1:11" s="32" customFormat="1" ht="25.5" x14ac:dyDescent="0.25">
      <c r="A25" s="89" t="s">
        <v>28</v>
      </c>
      <c r="B25" s="156" t="s">
        <v>73</v>
      </c>
      <c r="C25" s="153">
        <v>3</v>
      </c>
      <c r="D25" s="59">
        <f>$C$21/(SUM($C$22:$C$26))*C25</f>
        <v>6.3157894736842107E-2</v>
      </c>
      <c r="E25" s="94">
        <f t="shared" si="4"/>
        <v>15</v>
      </c>
      <c r="F25" s="58">
        <v>5</v>
      </c>
      <c r="G25" s="60">
        <f t="shared" si="5"/>
        <v>15</v>
      </c>
      <c r="H25" s="80"/>
      <c r="I25" s="61">
        <f t="shared" si="6"/>
        <v>2368.4210526315787</v>
      </c>
      <c r="J25" s="33"/>
      <c r="K25" s="33"/>
    </row>
    <row r="26" spans="1:11" s="32" customFormat="1" ht="38.25" x14ac:dyDescent="0.25">
      <c r="A26" s="89" t="s">
        <v>40</v>
      </c>
      <c r="B26" s="156" t="s">
        <v>74</v>
      </c>
      <c r="C26" s="153">
        <v>5</v>
      </c>
      <c r="D26" s="59">
        <f>$C$21/(SUM($C$22:$C$26))*C26</f>
        <v>0.10526315789473684</v>
      </c>
      <c r="E26" s="94">
        <f t="shared" si="4"/>
        <v>25</v>
      </c>
      <c r="F26" s="58">
        <v>5</v>
      </c>
      <c r="G26" s="60">
        <f t="shared" si="5"/>
        <v>25</v>
      </c>
      <c r="H26" s="80"/>
      <c r="I26" s="61">
        <f t="shared" si="6"/>
        <v>3947.3684210526317</v>
      </c>
      <c r="J26" s="33"/>
      <c r="K26" s="33"/>
    </row>
    <row r="27" spans="1:11" s="32" customFormat="1" ht="13.5" thickBot="1" x14ac:dyDescent="0.3">
      <c r="A27" s="117"/>
      <c r="B27" s="113"/>
      <c r="C27" s="119"/>
      <c r="D27" s="120"/>
      <c r="E27" s="74"/>
      <c r="F27" s="74"/>
      <c r="G27" s="74"/>
      <c r="H27" s="82"/>
      <c r="I27" s="116"/>
    </row>
    <row r="28" spans="1:11" s="32" customFormat="1" ht="15" customHeight="1" thickBot="1" x14ac:dyDescent="0.3">
      <c r="A28" s="105" t="s">
        <v>35</v>
      </c>
      <c r="B28" s="149" t="s">
        <v>59</v>
      </c>
      <c r="C28" s="150">
        <v>0.35</v>
      </c>
      <c r="D28" s="106">
        <f>SUM(D29:D34)</f>
        <v>0.34999999999999992</v>
      </c>
      <c r="E28" s="107">
        <f>SUM(E29:E34)</f>
        <v>110</v>
      </c>
      <c r="F28" s="108"/>
      <c r="G28" s="109">
        <f>SUM(G29:G34)</f>
        <v>110</v>
      </c>
      <c r="H28" s="110">
        <f>G28/E28*C28</f>
        <v>0.35</v>
      </c>
      <c r="I28" s="111">
        <f>C28*rekenmodel!B10</f>
        <v>13125</v>
      </c>
    </row>
    <row r="29" spans="1:11" s="32" customFormat="1" ht="25.5" x14ac:dyDescent="0.25">
      <c r="A29" s="91" t="s">
        <v>29</v>
      </c>
      <c r="B29" s="155" t="s">
        <v>75</v>
      </c>
      <c r="C29" s="146">
        <v>2</v>
      </c>
      <c r="D29" s="69">
        <f>$C$28/(SUM($C$29:$C$34))*C29</f>
        <v>3.1818181818181815E-2</v>
      </c>
      <c r="E29" s="35">
        <f>C29*$F$2</f>
        <v>10</v>
      </c>
      <c r="F29" s="70">
        <v>5</v>
      </c>
      <c r="G29" s="71">
        <f>F29*C29</f>
        <v>10</v>
      </c>
      <c r="H29" s="81"/>
      <c r="I29" s="73">
        <f>$I$28/$E$28*E29</f>
        <v>1193.181818181818</v>
      </c>
      <c r="J29" s="33"/>
      <c r="K29" s="33"/>
    </row>
    <row r="30" spans="1:11" s="32" customFormat="1" ht="25.5" x14ac:dyDescent="0.25">
      <c r="A30" s="89" t="s">
        <v>30</v>
      </c>
      <c r="B30" s="152" t="s">
        <v>76</v>
      </c>
      <c r="C30" s="153">
        <v>2</v>
      </c>
      <c r="D30" s="59">
        <f>$C$28/(SUM($C$29:$C$34))*C30</f>
        <v>3.1818181818181815E-2</v>
      </c>
      <c r="E30" s="94">
        <f t="shared" ref="E30:E34" si="7">C30*$F$2</f>
        <v>10</v>
      </c>
      <c r="F30" s="58">
        <v>5</v>
      </c>
      <c r="G30" s="60">
        <f>F30*C30</f>
        <v>10</v>
      </c>
      <c r="H30" s="80"/>
      <c r="I30" s="61">
        <f>$I$28/$E$28*E30</f>
        <v>1193.181818181818</v>
      </c>
      <c r="J30" s="33"/>
      <c r="K30" s="33"/>
    </row>
    <row r="31" spans="1:11" s="32" customFormat="1" ht="38.25" x14ac:dyDescent="0.25">
      <c r="A31" s="89" t="s">
        <v>31</v>
      </c>
      <c r="B31" s="152" t="s">
        <v>77</v>
      </c>
      <c r="C31" s="153">
        <v>3</v>
      </c>
      <c r="D31" s="59">
        <f>$C$28/(SUM($C$29:$C$34))*C31</f>
        <v>4.7727272727272722E-2</v>
      </c>
      <c r="E31" s="94">
        <f t="shared" si="7"/>
        <v>15</v>
      </c>
      <c r="F31" s="58">
        <v>5</v>
      </c>
      <c r="G31" s="60">
        <f t="shared" ref="G31:G34" si="8">F31*C31</f>
        <v>15</v>
      </c>
      <c r="H31" s="80"/>
      <c r="I31" s="61">
        <f t="shared" ref="I31:I34" si="9">$I$28/$E$28*E31</f>
        <v>1789.7727272727273</v>
      </c>
      <c r="J31" s="33"/>
      <c r="K31" s="33"/>
    </row>
    <row r="32" spans="1:11" s="32" customFormat="1" x14ac:dyDescent="0.25">
      <c r="A32" s="95" t="s">
        <v>41</v>
      </c>
      <c r="B32" s="154" t="s">
        <v>78</v>
      </c>
      <c r="C32" s="148">
        <v>5</v>
      </c>
      <c r="D32" s="96">
        <f>$C$28/(SUM($C$29:$C$34))*C32</f>
        <v>7.954545454545453E-2</v>
      </c>
      <c r="E32" s="102">
        <f t="shared" si="7"/>
        <v>25</v>
      </c>
      <c r="F32" s="31">
        <v>5</v>
      </c>
      <c r="G32" s="79">
        <f t="shared" si="8"/>
        <v>25</v>
      </c>
      <c r="H32" s="97"/>
      <c r="I32" s="85">
        <f t="shared" si="9"/>
        <v>2982.9545454545455</v>
      </c>
      <c r="J32" s="33"/>
      <c r="K32" s="33"/>
    </row>
    <row r="33" spans="1:11" s="32" customFormat="1" ht="38.25" x14ac:dyDescent="0.25">
      <c r="A33" s="89" t="s">
        <v>42</v>
      </c>
      <c r="B33" s="157" t="s">
        <v>79</v>
      </c>
      <c r="C33" s="153">
        <v>5</v>
      </c>
      <c r="D33" s="59">
        <f>$C$28/(SUM($C$29:$C$34))*C33</f>
        <v>7.954545454545453E-2</v>
      </c>
      <c r="E33" s="94">
        <f t="shared" si="7"/>
        <v>25</v>
      </c>
      <c r="F33" s="58">
        <v>5</v>
      </c>
      <c r="G33" s="60">
        <f t="shared" si="8"/>
        <v>25</v>
      </c>
      <c r="H33" s="80"/>
      <c r="I33" s="61">
        <f t="shared" si="9"/>
        <v>2982.9545454545455</v>
      </c>
      <c r="J33" s="33"/>
      <c r="K33" s="33"/>
    </row>
    <row r="34" spans="1:11" s="32" customFormat="1" ht="38.25" x14ac:dyDescent="0.25">
      <c r="A34" s="89" t="s">
        <v>48</v>
      </c>
      <c r="B34" s="157" t="s">
        <v>80</v>
      </c>
      <c r="C34" s="153">
        <v>5</v>
      </c>
      <c r="D34" s="59">
        <f>$C$28/(SUM($C$29:$C$34))*C34</f>
        <v>7.954545454545453E-2</v>
      </c>
      <c r="E34" s="94">
        <f t="shared" si="7"/>
        <v>25</v>
      </c>
      <c r="F34" s="58">
        <v>5</v>
      </c>
      <c r="G34" s="60">
        <f t="shared" si="8"/>
        <v>25</v>
      </c>
      <c r="H34" s="80"/>
      <c r="I34" s="61">
        <f t="shared" si="9"/>
        <v>2982.9545454545455</v>
      </c>
      <c r="J34" s="33"/>
      <c r="K34" s="33"/>
    </row>
    <row r="35" spans="1:11" s="32" customFormat="1" ht="13.5" thickBot="1" x14ac:dyDescent="0.3">
      <c r="A35" s="117"/>
      <c r="B35" s="113"/>
      <c r="C35" s="119"/>
      <c r="D35" s="120"/>
      <c r="E35" s="74"/>
      <c r="F35" s="74"/>
      <c r="G35" s="74"/>
      <c r="H35" s="82"/>
      <c r="I35" s="116"/>
    </row>
    <row r="36" spans="1:11" s="32" customFormat="1" ht="15" customHeight="1" thickBot="1" x14ac:dyDescent="0.3">
      <c r="A36" s="105" t="s">
        <v>36</v>
      </c>
      <c r="B36" s="158" t="s">
        <v>60</v>
      </c>
      <c r="C36" s="150">
        <v>0.15</v>
      </c>
      <c r="D36" s="106">
        <f>SUM(D37:D40)</f>
        <v>0.15</v>
      </c>
      <c r="E36" s="107">
        <f>SUM(E37:E40)</f>
        <v>60</v>
      </c>
      <c r="F36" s="108"/>
      <c r="G36" s="109">
        <f>SUM(G37:G40)</f>
        <v>60</v>
      </c>
      <c r="H36" s="110">
        <f>G36/E36*C36</f>
        <v>0.15</v>
      </c>
      <c r="I36" s="111">
        <f>C36*rekenmodel!B10</f>
        <v>5625</v>
      </c>
    </row>
    <row r="37" spans="1:11" s="32" customFormat="1" x14ac:dyDescent="0.25">
      <c r="A37" s="98" t="s">
        <v>32</v>
      </c>
      <c r="B37" s="159" t="s">
        <v>81</v>
      </c>
      <c r="C37" s="146">
        <v>3</v>
      </c>
      <c r="D37" s="69">
        <f>$C$36/(SUM($C$37:$C$40))*C37</f>
        <v>3.7499999999999999E-2</v>
      </c>
      <c r="E37" s="35">
        <f t="shared" ref="E37:E40" si="10">C37*$F$2</f>
        <v>15</v>
      </c>
      <c r="F37" s="86">
        <v>5</v>
      </c>
      <c r="G37" s="71">
        <f>F37*C37</f>
        <v>15</v>
      </c>
      <c r="H37" s="87"/>
      <c r="I37" s="73">
        <f>$I$36/$E$36*E37</f>
        <v>1406.25</v>
      </c>
    </row>
    <row r="38" spans="1:11" s="32" customFormat="1" x14ac:dyDescent="0.25">
      <c r="A38" s="99" t="s">
        <v>49</v>
      </c>
      <c r="B38" s="160" t="s">
        <v>82</v>
      </c>
      <c r="C38" s="148">
        <v>3</v>
      </c>
      <c r="D38" s="96">
        <f>$C$36/(SUM($C$37:$C$40))*C38</f>
        <v>3.7499999999999999E-2</v>
      </c>
      <c r="E38" s="102">
        <f t="shared" si="10"/>
        <v>15</v>
      </c>
      <c r="F38" s="39">
        <v>5</v>
      </c>
      <c r="G38" s="79">
        <f>F38*C38</f>
        <v>15</v>
      </c>
      <c r="H38" s="100"/>
      <c r="I38" s="85">
        <f>$I$36/$E$36*E38</f>
        <v>1406.25</v>
      </c>
    </row>
    <row r="39" spans="1:11" s="32" customFormat="1" ht="25.5" x14ac:dyDescent="0.25">
      <c r="A39" s="93" t="s">
        <v>50</v>
      </c>
      <c r="B39" s="161" t="s">
        <v>83</v>
      </c>
      <c r="C39" s="153">
        <v>3</v>
      </c>
      <c r="D39" s="59">
        <f>$C$36/(SUM($C$37:$C$40))*C39</f>
        <v>3.7499999999999999E-2</v>
      </c>
      <c r="E39" s="94">
        <f t="shared" si="10"/>
        <v>15</v>
      </c>
      <c r="F39" s="83">
        <v>5</v>
      </c>
      <c r="G39" s="60">
        <f t="shared" ref="G39:G40" si="11">F39*C39</f>
        <v>15</v>
      </c>
      <c r="H39" s="84"/>
      <c r="I39" s="61">
        <f t="shared" ref="I39:I40" si="12">$I$36/$E$36*E39</f>
        <v>1406.25</v>
      </c>
    </row>
    <row r="40" spans="1:11" s="32" customFormat="1" x14ac:dyDescent="0.25">
      <c r="A40" s="92" t="s">
        <v>51</v>
      </c>
      <c r="B40" s="162" t="s">
        <v>84</v>
      </c>
      <c r="C40" s="148">
        <v>3</v>
      </c>
      <c r="D40" s="96">
        <f>$C$36/(SUM($C$37:$C$40))*C40</f>
        <v>3.7499999999999999E-2</v>
      </c>
      <c r="E40" s="102">
        <f t="shared" si="10"/>
        <v>15</v>
      </c>
      <c r="F40" s="39">
        <v>5</v>
      </c>
      <c r="G40" s="79">
        <f t="shared" si="11"/>
        <v>15</v>
      </c>
      <c r="H40" s="100"/>
      <c r="I40" s="85">
        <f t="shared" si="12"/>
        <v>1406.25</v>
      </c>
    </row>
    <row r="41" spans="1:11" ht="13.5" thickBot="1" x14ac:dyDescent="0.25">
      <c r="A41" s="40"/>
      <c r="B41" s="41"/>
      <c r="C41" s="43"/>
      <c r="D41" s="142"/>
      <c r="E41" s="42"/>
      <c r="F41" s="42"/>
      <c r="G41" s="43"/>
      <c r="H41" s="37"/>
      <c r="I41" s="38"/>
    </row>
  </sheetData>
  <sheetProtection algorithmName="SHA-512" hashValue="SfRyRFF4NZetqXU5vgin8uFr2UY2XoVz46QFFjOeRw5sup7pEhJknZZS5qoHZ+buMbWrKdfqPs+0xsrt/xmuYA==" saltValue="RqiQsQFZt7y5m0e7Hww/gQ==" spinCount="100000" sheet="1" selectLockedCells="1"/>
  <mergeCells count="10">
    <mergeCell ref="F6:F7"/>
    <mergeCell ref="G6:I7"/>
    <mergeCell ref="A1:I1"/>
    <mergeCell ref="B8:B9"/>
    <mergeCell ref="E8:E9"/>
    <mergeCell ref="F8:F9"/>
    <mergeCell ref="G3:I3"/>
    <mergeCell ref="G2:I2"/>
    <mergeCell ref="F4:F5"/>
    <mergeCell ref="G4:I5"/>
  </mergeCells>
  <phoneticPr fontId="2" type="noConversion"/>
  <conditionalFormatting sqref="C9:D9">
    <cfRule type="cellIs" dxfId="0" priority="1" operator="notEqual">
      <formula>100%</formula>
    </cfRule>
  </conditionalFormatting>
  <dataValidations xWindow="759" yWindow="547" count="2">
    <dataValidation type="list" allowBlank="1" showInputMessage="1" showErrorMessage="1" promptTitle="Keuzevak" prompt="Klik op pijl en maak keuze" sqref="F15:F19 F37:F40 F11:F12 F29:F34 F22:F26" xr:uid="{00000000-0002-0000-0100-000000000000}">
      <formula1>$F$2:$F$7</formula1>
    </dataValidation>
    <dataValidation type="list" allowBlank="1" showInputMessage="1" showErrorMessage="1" sqref="C11:C12 C15:C19 C29:C34 C37:C40 C22:C26" xr:uid="{00000000-0002-0000-0100-000001000000}">
      <formula1>"0,1,2,3,4,5"</formula1>
    </dataValidation>
  </dataValidations>
  <pageMargins left="0.47244094488188981" right="0.11811023622047245" top="0.35433070866141736" bottom="0.35433070866141736" header="0.19685039370078741" footer="0.31496062992125984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rekenmodel</vt:lpstr>
      <vt:lpstr>Projectbeoordelingsformulier</vt:lpstr>
      <vt:lpstr>Projectbeoordelingsformulier!Afdrukbereik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2022-04-19T14:11:12Z</cp:lastPrinted>
  <dcterms:created xsi:type="dcterms:W3CDTF">2012-10-01T10:22:02Z</dcterms:created>
  <dcterms:modified xsi:type="dcterms:W3CDTF">2022-04-26T07:56:23Z</dcterms:modified>
</cp:coreProperties>
</file>