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G:\vwm\WV_OT\IM-IPM\4. Contractmanagement\31167021 Zware bergingen (aanbesteding)\30 Selectiefase\"/>
    </mc:Choice>
  </mc:AlternateContent>
  <bookViews>
    <workbookView xWindow="0" yWindow="0" windowWidth="28800" windowHeight="12345"/>
  </bookViews>
  <sheets>
    <sheet name="Inschrijfstaat" sheetId="8"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8" l="1"/>
  <c r="E93" i="8"/>
  <c r="E76" i="8"/>
  <c r="G76" i="8"/>
  <c r="E74" i="8"/>
  <c r="G74" i="8"/>
  <c r="G5" i="8"/>
  <c r="E68" i="8"/>
  <c r="G68" i="8"/>
  <c r="E66" i="8"/>
  <c r="G66" i="8"/>
  <c r="H7" i="8"/>
  <c r="G7" i="8"/>
  <c r="E71" i="8"/>
  <c r="G71" i="8"/>
  <c r="E72" i="8"/>
  <c r="G72" i="8"/>
  <c r="E64" i="8"/>
  <c r="G64" i="8"/>
  <c r="E75" i="8"/>
  <c r="G75" i="8"/>
  <c r="E40" i="8"/>
  <c r="F5" i="8"/>
  <c r="F9" i="8"/>
  <c r="E73" i="8"/>
  <c r="G73" i="8"/>
  <c r="E77" i="8"/>
  <c r="G77" i="8"/>
  <c r="E69" i="8"/>
  <c r="G69" i="8"/>
  <c r="F7" i="8"/>
  <c r="H9" i="8"/>
  <c r="G9" i="8"/>
  <c r="E65" i="8"/>
  <c r="G65" i="8"/>
  <c r="E67" i="8"/>
  <c r="G67" i="8"/>
  <c r="E70" i="8"/>
  <c r="G70" i="8"/>
  <c r="E78" i="8"/>
  <c r="G78" i="8"/>
  <c r="F14" i="8"/>
  <c r="F13" i="8"/>
  <c r="E41" i="8"/>
  <c r="G41" i="8"/>
  <c r="G40" i="8"/>
  <c r="G93" i="8"/>
  <c r="E94" i="8"/>
  <c r="G94" i="8"/>
  <c r="B13" i="8"/>
  <c r="E96" i="8"/>
  <c r="G96" i="8"/>
  <c r="E95" i="8"/>
  <c r="G95" i="8"/>
  <c r="H11" i="8"/>
  <c r="G11" i="8"/>
  <c r="G13" i="8"/>
  <c r="H16" i="8"/>
  <c r="G14" i="8"/>
  <c r="H13" i="8"/>
  <c r="C18" i="8"/>
  <c r="E14" i="8"/>
  <c r="C19" i="8"/>
  <c r="C17" i="8"/>
  <c r="G15" i="8"/>
  <c r="H15" i="8"/>
</calcChain>
</file>

<file path=xl/sharedStrings.xml><?xml version="1.0" encoding="utf-8"?>
<sst xmlns="http://schemas.openxmlformats.org/spreadsheetml/2006/main" count="173" uniqueCount="132">
  <si>
    <t>Inschrijving</t>
  </si>
  <si>
    <t>U (uitrijtarief)</t>
  </si>
  <si>
    <t>X (voertuigen)</t>
  </si>
  <si>
    <t>Y (personeel)</t>
  </si>
  <si>
    <t>Z (specialistisch)</t>
  </si>
  <si>
    <t>Blad 1</t>
  </si>
  <si>
    <t>OPDRACHT tussen 08.00 uur en 18.00 uur op maandag t/m vrijdag</t>
  </si>
  <si>
    <t>OPDRACHT tussen 18.00 uur en 08.00 uur op maandag t/m vrijdag, tijdens het hele weekend en op feestdagen</t>
  </si>
  <si>
    <t>Omschrijving</t>
  </si>
  <si>
    <t>prijs per opdracht</t>
  </si>
  <si>
    <t>Prijs
percentage</t>
  </si>
  <si>
    <t>TT2 percentage</t>
  </si>
  <si>
    <t>= [U]</t>
  </si>
  <si>
    <t>B7</t>
  </si>
  <si>
    <t>= [Z]</t>
  </si>
  <si>
    <t>Vaste vergoeding per IM pechhulpopdracht en per bergingsvoertuig voor het uitrijden, aanrijden, verlenen van IM-pechhulp/ uitvoeren van IM pechverplaatsing naar, niet limitatief, een dealerbedrijf of bandenherstelbedrijf, en terugrijden naar de vestigingslocatie van de onderneming.</t>
  </si>
  <si>
    <t>vast tarief</t>
  </si>
  <si>
    <t>uur tussen 08.00 uur en 18.00 uur op maandag t/m vrijdag</t>
  </si>
  <si>
    <t>uur tussen 18.00 uur en 08.00 uur op maandag t/m vrijdag, tijdens het hele weekend en op feestdagen</t>
  </si>
  <si>
    <t>Verwijzing naar paragraaf van de eisen RWS (Bijlage 12 van de overeen-komst)</t>
  </si>
  <si>
    <t>Zwaar bergingsvoertuig cat. I zonder gebruik van kraan</t>
  </si>
  <si>
    <t>= [X]</t>
  </si>
  <si>
    <t xml:space="preserve">Zwaar bergingsvoertuig cat. I met gebruik van kraan </t>
  </si>
  <si>
    <t>= 140% * [X]</t>
  </si>
  <si>
    <t xml:space="preserve">Zwaar bergingsvoertuig cat. II 
</t>
  </si>
  <si>
    <t>B4 en C1-D</t>
  </si>
  <si>
    <t>B5</t>
  </si>
  <si>
    <t>B6</t>
  </si>
  <si>
    <t>B7 en C1-C</t>
  </si>
  <si>
    <t xml:space="preserve">Medewerker chauffeur-berger (gediplomeerd Zware berger)
</t>
  </si>
  <si>
    <t>C1-A</t>
  </si>
  <si>
    <t>= [Y]</t>
  </si>
  <si>
    <t xml:space="preserve">Medewerker assistent-berger (gediplomeerd Berger)
</t>
  </si>
  <si>
    <t>C1-B</t>
  </si>
  <si>
    <t xml:space="preserve">Oproepkrachten (REVI)
</t>
  </si>
  <si>
    <t>C1-E</t>
  </si>
  <si>
    <t xml:space="preserve">Verrekend wordt in kwartieren van de uren gelegen tussen het tijdstip van aankomst op de incidentlocatie en het tijdstip van  </t>
  </si>
  <si>
    <t>verlaten van de incidentlocatie.</t>
  </si>
  <si>
    <t>De kosten voor verkenning van de ongevalslocatie, het gereed maken van de voertuigen voor de berging advisering aan het COPI,</t>
  </si>
  <si>
    <t xml:space="preserve">het schoonmaken van de voertuigen na de berging en de administratie worden geacht te worden geacht te zijn inbegrepen in de </t>
  </si>
  <si>
    <t>tarieven.</t>
  </si>
  <si>
    <t>Tarieven en prijzen in Euro’s, exclusief BTW.</t>
  </si>
  <si>
    <t xml:space="preserve">Bij overschrijding van de normvensters is het tarief per kwartier van toepassing, waarin naar redelijkheid en billijkheid het grootste </t>
  </si>
  <si>
    <t>deel van de werkzaamheden heeft plaatsgevonden.</t>
  </si>
  <si>
    <t>Blad 2</t>
  </si>
  <si>
    <t>Blad 3</t>
  </si>
  <si>
    <t>= 55% * [X]</t>
  </si>
  <si>
    <t>Mobiele kraan hijsmoment 25tm excl. bediening</t>
  </si>
  <si>
    <t xml:space="preserve">Diepladercombinatie excl. bediening </t>
  </si>
  <si>
    <t xml:space="preserve">Heftruck excl. bediening 
</t>
  </si>
  <si>
    <t>Tegemoetkoming kosten voor keuring en certificering per vestiging per kwartaal</t>
  </si>
  <si>
    <t>= 15% * [Z]</t>
  </si>
  <si>
    <t>= 10% * [Z]</t>
  </si>
  <si>
    <t>Blad 4</t>
  </si>
  <si>
    <t>B1 5,5 tons</t>
  </si>
  <si>
    <t>B1 (N) 7 tons</t>
  </si>
  <si>
    <t>= 130%*  [X]</t>
  </si>
  <si>
    <t>= 90% * [X]</t>
  </si>
  <si>
    <t>B2 (N) 7 tons</t>
  </si>
  <si>
    <t>B2 5,5 tons</t>
  </si>
  <si>
    <t>prijs per uur TT1</t>
  </si>
  <si>
    <t>prijs per uur TT2</t>
  </si>
  <si>
    <t xml:space="preserve">Ondersteuningswagen
</t>
  </si>
  <si>
    <t xml:space="preserve">Trekker
</t>
  </si>
  <si>
    <t>Opmerkingen:</t>
  </si>
  <si>
    <t>Blad 5</t>
  </si>
  <si>
    <t>Opmerkingen: zie blad 5</t>
  </si>
  <si>
    <t xml:space="preserve">4
</t>
  </si>
  <si>
    <t>Voor post 4 t/m 15 en 19 t/m 22 geldt exclusief bediening/personeelskosten.</t>
  </si>
  <si>
    <t>= 95% * [Z]</t>
  </si>
  <si>
    <t>= 130% * [X]</t>
  </si>
  <si>
    <t>= 65% * [X]</t>
  </si>
  <si>
    <t>= 95% * [X]</t>
  </si>
  <si>
    <t>= 85% * [Y]</t>
  </si>
  <si>
    <t>= 80% * [Y]</t>
  </si>
  <si>
    <t>= 70% * [U]</t>
  </si>
  <si>
    <t xml:space="preserve">Vaste vergoeding voor het lossen van het geborgen voertuig op de eerste veilige locatie, op de vestigingslocatie van de onderneming of op een door de eigenaar aan te wijzen locatie binnen 25 km van de incidentlocatie. </t>
  </si>
  <si>
    <t>Vaste vergoeding per opdracht en per bergingsvoertuig voor het uitrijden, aanrijden en terugrijden naar de vestigingslocatie van de onderneming, tevens tarief voor de vergeefse rit.</t>
  </si>
  <si>
    <t xml:space="preserve">Stallingskosten per dag
</t>
  </si>
  <si>
    <t xml:space="preserve">Stallingskosten per maand
</t>
  </si>
  <si>
    <t xml:space="preserve">Stallingskosten per kwartaal
</t>
  </si>
  <si>
    <t>Totaal</t>
  </si>
  <si>
    <t>Vergoeding voor wachttijd bij uitgestelde bergingen voor een voertuig excl. personeel</t>
  </si>
  <si>
    <t xml:space="preserve">Vaste vergoeding per opdracht voor het aanvoeren en afvoeren van een set hefkussens </t>
  </si>
  <si>
    <t>Set hefkussens 
per opdracht</t>
  </si>
  <si>
    <t>Set catchbags
per opdracht</t>
  </si>
  <si>
    <t>Wieldolly 
per opdracht</t>
  </si>
  <si>
    <t>Verreden kilometers en brandstof worden geacht te zijn inbegrepen in de tarieven.</t>
  </si>
  <si>
    <t>Kruis bij post 19 t/m 22 aan of u beschikking hebt over het betreffende materieel (in Excel: vul hier een 'X' in).</t>
  </si>
  <si>
    <t>Vul tarieven U, X, Y en Z in op blad 1. Tarief Z dient u alleen in te vullen indien u post 19, 20, 21 en/of 22 aanbiedt.</t>
  </si>
  <si>
    <t>Post-nr</t>
  </si>
  <si>
    <t>Het is alleen toegestaan de tarieven U, X, Y, Z en optioneel materieel en dienstverlening met bijbehorende tarieven in te vullen.</t>
  </si>
  <si>
    <t xml:space="preserve">Indien inschrijver geen beschikking heeft over een post zoals genoemd bij 5 t/m 15 en 19 t/m 22 wordt geen gebruik gemaakt </t>
  </si>
  <si>
    <t>van de betreffende tariefpost.</t>
  </si>
  <si>
    <t>Handtekening:</t>
  </si>
  <si>
    <t>Ondertekenaar</t>
  </si>
  <si>
    <t>Naam onderneming</t>
  </si>
  <si>
    <t>Opgemaakt te</t>
  </si>
  <si>
    <t>Datum</t>
  </si>
  <si>
    <t>Functie</t>
  </si>
  <si>
    <t>(plaatsnaam)</t>
  </si>
  <si>
    <t>(dd-mm-jjjj)</t>
  </si>
  <si>
    <t>(naam)</t>
  </si>
  <si>
    <t>(naam ondertekenaar)</t>
  </si>
  <si>
    <t>(functie ondertekenaar)</t>
  </si>
  <si>
    <t xml:space="preserve">            Handtekening:</t>
  </si>
  <si>
    <t>Uurtarief medewerker chauffeur-berger (gediplomeerd Zware berger), tevens basis voor de berekening van overige personeelstarieven.</t>
  </si>
  <si>
    <t xml:space="preserve">Vaste vergoeding per opdracht en per bergingsvoertuig voor het uitrijden, aanrijden en terugrijden naar de vestigingslocatie van de onderneming, tevens tarief voor inzet zonder IM-werkzaamheden (de vergeefse rit) en basis voor de berekening van het lostarief. </t>
  </si>
  <si>
    <t xml:space="preserve">Vaste vergoeding per opdracht voor het aanvoeren en afvoeren van een set hefkussens, tevens basis voor de berekening van overige specialistische materaaltarieven. </t>
  </si>
  <si>
    <t xml:space="preserve">Referentietarief:
 Minimumtarief:
 Maximumtarief: </t>
  </si>
  <si>
    <r>
      <t xml:space="preserve">€ 295,-
</t>
    </r>
    <r>
      <rPr>
        <sz val="8"/>
        <color theme="9" tint="-0.249977111117893"/>
        <rFont val="Verdana"/>
        <family val="2"/>
      </rPr>
      <t>€ 171,-</t>
    </r>
    <r>
      <rPr>
        <sz val="8"/>
        <rFont val="Verdana"/>
        <family val="2"/>
      </rPr>
      <t xml:space="preserve">
</t>
    </r>
    <r>
      <rPr>
        <sz val="8"/>
        <color rgb="FFFF0000"/>
        <rFont val="Verdana"/>
        <family val="2"/>
      </rPr>
      <t>€ 406,-</t>
    </r>
  </si>
  <si>
    <r>
      <t xml:space="preserve">€ 160,-
</t>
    </r>
    <r>
      <rPr>
        <sz val="8"/>
        <color theme="9" tint="-0.249977111117893"/>
        <rFont val="Verdana"/>
        <family val="2"/>
      </rPr>
      <t>€ 110,-</t>
    </r>
    <r>
      <rPr>
        <sz val="8"/>
        <rFont val="Verdana"/>
        <family val="2"/>
      </rPr>
      <t xml:space="preserve">
</t>
    </r>
    <r>
      <rPr>
        <sz val="8"/>
        <color rgb="FFFF0000"/>
        <rFont val="Verdana"/>
        <family val="2"/>
      </rPr>
      <t>€ 220,-</t>
    </r>
  </si>
  <si>
    <r>
      <t xml:space="preserve">€ 76,-
</t>
    </r>
    <r>
      <rPr>
        <sz val="8"/>
        <color theme="9" tint="-0.249977111117893"/>
        <rFont val="Verdana"/>
        <family val="2"/>
      </rPr>
      <t>€ 50,-</t>
    </r>
    <r>
      <rPr>
        <sz val="8"/>
        <rFont val="Verdana"/>
        <family val="2"/>
      </rPr>
      <t xml:space="preserve">
</t>
    </r>
    <r>
      <rPr>
        <sz val="8"/>
        <color rgb="FFFF0000"/>
        <rFont val="Verdana"/>
        <family val="2"/>
      </rPr>
      <t>€ 105,-</t>
    </r>
  </si>
  <si>
    <r>
      <t xml:space="preserve">Referentietarief:
</t>
    </r>
    <r>
      <rPr>
        <sz val="7.5"/>
        <color theme="9" tint="-0.249977111117893"/>
        <rFont val="Verdana"/>
        <family val="2"/>
      </rPr>
      <t xml:space="preserve"> Minimumtarief:</t>
    </r>
    <r>
      <rPr>
        <sz val="7.5"/>
        <rFont val="Verdana"/>
        <family val="2"/>
      </rPr>
      <t xml:space="preserve">
</t>
    </r>
    <r>
      <rPr>
        <sz val="7.5"/>
        <color rgb="FFFF0000"/>
        <rFont val="Verdana"/>
        <family val="2"/>
      </rPr>
      <t xml:space="preserve"> Maximumtarief: </t>
    </r>
  </si>
  <si>
    <t>Uw berekende aangeboden prijs totaal</t>
  </si>
  <si>
    <t>aangeboden prijs</t>
  </si>
  <si>
    <t>telt niet mee in de berekening van de aangeboden prijs</t>
  </si>
  <si>
    <t>Uurtarief van een zwaar bergingsvoertuig cat. I of II met 7 tons asliftinstallatie zonder gebruik van kraan, tevens basis voor de berekening van overige materieeltarieven.</t>
  </si>
  <si>
    <r>
      <t xml:space="preserve">€ 1315,-
</t>
    </r>
    <r>
      <rPr>
        <sz val="8"/>
        <color theme="9" tint="-0.249977111117893"/>
        <rFont val="Verdana"/>
        <family val="2"/>
      </rPr>
      <t>€ 800,-</t>
    </r>
    <r>
      <rPr>
        <sz val="8"/>
        <rFont val="Verdana"/>
        <family val="2"/>
      </rPr>
      <t xml:space="preserve">
</t>
    </r>
    <r>
      <rPr>
        <sz val="8"/>
        <color rgb="FFFF0000"/>
        <rFont val="Verdana"/>
        <family val="2"/>
      </rPr>
      <t>€ 1.500,-</t>
    </r>
  </si>
  <si>
    <t xml:space="preserve"> 
 Vul hieronder uw tarief in:
(bij de oranje pijl)</t>
  </si>
  <si>
    <t>H13 was: =ALS(G11&gt;0;"laag";" ")</t>
  </si>
  <si>
    <t>H13 wordt: =ALS(c17&gt;0;"laag";" ")</t>
  </si>
  <si>
    <t>prijs per opdracht TT1</t>
  </si>
  <si>
    <t>prijs per opdracht TT2</t>
  </si>
  <si>
    <t>prijs per eenheid</t>
  </si>
  <si>
    <t>Tussen 08.00 uur en 18.00 uur op maandag t/m vrijdag</t>
  </si>
  <si>
    <t>Tussen 18.00 uur en 08.00 uur op maandag t/m vrijdag, tijdens het hele weekend en op feestdagen</t>
  </si>
  <si>
    <t xml:space="preserve">Incassovergoeding per incident per succesvolle incasso eigenaar / kentekenhouder
</t>
  </si>
  <si>
    <t>Eigen varianten van posten en tarieven of voorbehouden op posten en tarieven mogen niet worden aangeboden.</t>
  </si>
  <si>
    <t>Bijlage J Inschrijfstaat en tarieven</t>
  </si>
  <si>
    <r>
      <t xml:space="preserve">zaaknummer 31167021
</t>
    </r>
    <r>
      <rPr>
        <sz val="7.5"/>
        <rFont val="Verdana"/>
        <family val="2"/>
      </rPr>
      <t>Zie ook §6.4.1 en §6.4.2
van de aanbestedingsleidraad</t>
    </r>
  </si>
  <si>
    <t>Dit document dient (digitaal) te worden ondertekend conform §6.3.1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</si>
</sst>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 #,##0.00_);_(* \(#,##0.00\);_(* &quot;-&quot;??_);_(@_)"/>
  </numFmts>
  <fonts count="26" x14ac:knownFonts="1">
    <font>
      <sz val="9"/>
      <color theme="1"/>
      <name val="Verdana"/>
      <family val="2"/>
    </font>
    <font>
      <sz val="9"/>
      <color theme="1"/>
      <name val="Verdana"/>
      <family val="2"/>
    </font>
    <font>
      <sz val="9"/>
      <name val="Verdana"/>
      <family val="2"/>
    </font>
    <font>
      <b/>
      <sz val="8"/>
      <name val="Verdana"/>
      <family val="2"/>
    </font>
    <font>
      <sz val="8"/>
      <name val="Verdana"/>
      <family val="2"/>
    </font>
    <font>
      <sz val="8"/>
      <color theme="1"/>
      <name val="Verdana"/>
      <family val="2"/>
    </font>
    <font>
      <i/>
      <sz val="8"/>
      <name val="Verdana"/>
      <family val="2"/>
    </font>
    <font>
      <b/>
      <i/>
      <sz val="8"/>
      <name val="Verdana"/>
      <family val="2"/>
    </font>
    <font>
      <sz val="7"/>
      <name val="Verdana"/>
      <family val="2"/>
    </font>
    <font>
      <sz val="9"/>
      <color theme="0"/>
      <name val="Verdana"/>
      <family val="2"/>
    </font>
    <font>
      <b/>
      <sz val="16"/>
      <color rgb="FFFF0000"/>
      <name val="Verdana"/>
      <family val="2"/>
    </font>
    <font>
      <sz val="10"/>
      <name val="Verdana"/>
      <family val="2"/>
    </font>
    <font>
      <sz val="8"/>
      <color theme="0"/>
      <name val="Verdana"/>
      <family val="2"/>
    </font>
    <font>
      <b/>
      <sz val="16"/>
      <name val="Verdana"/>
      <family val="2"/>
    </font>
    <font>
      <sz val="8"/>
      <color theme="6" tint="0.79998168889431442"/>
      <name val="Verdana"/>
      <family val="2"/>
    </font>
    <font>
      <i/>
      <sz val="7"/>
      <name val="Verdana"/>
      <family val="2"/>
    </font>
    <font>
      <sz val="7.5"/>
      <name val="Verdana"/>
      <family val="2"/>
    </font>
    <font>
      <sz val="8"/>
      <color rgb="FFFF0000"/>
      <name val="Verdana"/>
      <family val="2"/>
    </font>
    <font>
      <sz val="8"/>
      <color theme="9" tint="-0.249977111117893"/>
      <name val="Verdana"/>
      <family val="2"/>
    </font>
    <font>
      <sz val="7.5"/>
      <color theme="9" tint="-0.249977111117893"/>
      <name val="Verdana"/>
      <family val="2"/>
    </font>
    <font>
      <sz val="7.5"/>
      <color rgb="FFFF0000"/>
      <name val="Verdana"/>
      <family val="2"/>
    </font>
    <font>
      <b/>
      <sz val="9"/>
      <color theme="0"/>
      <name val="Verdana"/>
      <family val="2"/>
    </font>
    <font>
      <b/>
      <sz val="8"/>
      <color theme="0"/>
      <name val="Verdana"/>
      <family val="2"/>
    </font>
    <font>
      <b/>
      <sz val="16"/>
      <color theme="0"/>
      <name val="Verdana"/>
      <family val="2"/>
    </font>
    <font>
      <sz val="1"/>
      <color theme="0"/>
      <name val="Verdana"/>
      <family val="2"/>
    </font>
    <font>
      <b/>
      <sz val="9"/>
      <name val="Verdana"/>
      <family val="2"/>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5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ck">
        <color rgb="FFFFC000"/>
      </left>
      <right style="thick">
        <color rgb="FFFFC000"/>
      </right>
      <top style="thick">
        <color rgb="FFFFC000"/>
      </top>
      <bottom style="thick">
        <color rgb="FFFFC000"/>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139">
    <xf numFmtId="0" fontId="0" fillId="0" borderId="0" xfId="0"/>
    <xf numFmtId="0" fontId="2" fillId="0" borderId="0" xfId="0" applyFont="1"/>
    <xf numFmtId="0" fontId="4" fillId="0" borderId="7" xfId="0" applyFont="1" applyBorder="1"/>
    <xf numFmtId="0" fontId="4" fillId="0" borderId="3" xfId="0" applyFont="1" applyBorder="1" applyAlignment="1">
      <alignment horizontal="center" vertical="center"/>
    </xf>
    <xf numFmtId="0" fontId="4" fillId="0" borderId="0" xfId="0" applyFont="1" applyAlignment="1" applyProtection="1">
      <alignment horizontal="left" vertical="top" indent="1"/>
    </xf>
    <xf numFmtId="0" fontId="2" fillId="0" borderId="0" xfId="0" applyFont="1" applyProtection="1"/>
    <xf numFmtId="0" fontId="5" fillId="0" borderId="0" xfId="0" applyFont="1" applyProtection="1"/>
    <xf numFmtId="0" fontId="4" fillId="0" borderId="0" xfId="0" applyFont="1" applyAlignment="1" applyProtection="1">
      <alignment horizontal="center" vertical="top" wrapText="1"/>
    </xf>
    <xf numFmtId="0" fontId="4" fillId="0" borderId="0" xfId="0" applyFont="1" applyProtection="1"/>
    <xf numFmtId="0" fontId="3" fillId="0" borderId="12" xfId="0" applyFont="1" applyBorder="1" applyAlignment="1" applyProtection="1">
      <alignment horizontal="center" vertical="top" wrapText="1"/>
    </xf>
    <xf numFmtId="0" fontId="3" fillId="0" borderId="2"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3" fillId="0" borderId="13" xfId="0" applyFont="1" applyBorder="1" applyAlignment="1" applyProtection="1">
      <alignment horizontal="center" vertical="top" wrapText="1"/>
    </xf>
    <xf numFmtId="0" fontId="4" fillId="5" borderId="14" xfId="0" applyFont="1" applyFill="1" applyBorder="1" applyAlignment="1" applyProtection="1">
      <alignment horizontal="center" vertical="top" wrapText="1"/>
    </xf>
    <xf numFmtId="164" fontId="3" fillId="4" borderId="4" xfId="1" quotePrefix="1" applyFont="1" applyFill="1" applyBorder="1" applyAlignment="1" applyProtection="1">
      <alignment horizontal="center" vertical="top" wrapText="1"/>
    </xf>
    <xf numFmtId="164" fontId="3" fillId="4" borderId="15" xfId="1" quotePrefix="1" applyFont="1" applyFill="1" applyBorder="1" applyAlignment="1" applyProtection="1">
      <alignment horizontal="left" vertical="top" wrapText="1"/>
    </xf>
    <xf numFmtId="164" fontId="4" fillId="4" borderId="4" xfId="1" quotePrefix="1" applyFont="1" applyFill="1" applyBorder="1" applyAlignment="1" applyProtection="1">
      <alignment horizontal="center" vertical="top" wrapText="1"/>
    </xf>
    <xf numFmtId="9" fontId="4" fillId="4" borderId="14" xfId="2" applyFont="1" applyFill="1" applyBorder="1" applyAlignment="1" applyProtection="1">
      <alignment horizontal="center" vertical="top" wrapText="1"/>
    </xf>
    <xf numFmtId="164" fontId="4" fillId="4" borderId="15" xfId="1" quotePrefix="1" applyFont="1" applyFill="1" applyBorder="1" applyAlignment="1" applyProtection="1">
      <alignment horizontal="left" vertical="top" wrapText="1"/>
    </xf>
    <xf numFmtId="0" fontId="4" fillId="0" borderId="14" xfId="0" applyFont="1" applyBorder="1" applyAlignment="1" applyProtection="1">
      <alignment horizontal="center" vertical="top" wrapText="1"/>
    </xf>
    <xf numFmtId="0" fontId="3" fillId="3" borderId="14" xfId="0" quotePrefix="1" applyFont="1" applyFill="1" applyBorder="1" applyAlignment="1" applyProtection="1">
      <alignment horizontal="left" vertical="top" wrapText="1"/>
    </xf>
    <xf numFmtId="9" fontId="4" fillId="3" borderId="14" xfId="2" applyFont="1" applyFill="1" applyBorder="1" applyAlignment="1" applyProtection="1">
      <alignment horizontal="center" vertical="top" wrapText="1"/>
    </xf>
    <xf numFmtId="0" fontId="4" fillId="0" borderId="18" xfId="0" applyFont="1" applyBorder="1" applyAlignment="1" applyProtection="1">
      <alignment horizontal="center" vertical="top" wrapText="1"/>
    </xf>
    <xf numFmtId="164" fontId="4" fillId="6" borderId="17" xfId="1" applyFont="1" applyFill="1" applyBorder="1" applyAlignment="1" applyProtection="1">
      <alignment horizontal="center" vertical="top" wrapText="1"/>
    </xf>
    <xf numFmtId="0" fontId="4" fillId="6" borderId="19" xfId="0" applyFont="1" applyFill="1" applyBorder="1" applyAlignment="1" applyProtection="1">
      <alignment horizontal="left" vertical="top" wrapText="1"/>
    </xf>
    <xf numFmtId="9" fontId="4" fillId="6" borderId="18" xfId="0" applyNumberFormat="1" applyFont="1" applyFill="1" applyBorder="1" applyAlignment="1" applyProtection="1">
      <alignment horizontal="center" vertical="top" wrapText="1"/>
    </xf>
    <xf numFmtId="0" fontId="4" fillId="0" borderId="0" xfId="0" applyFont="1" applyBorder="1" applyAlignment="1" applyProtection="1">
      <alignment horizontal="center" vertical="top" wrapText="1"/>
    </xf>
    <xf numFmtId="0" fontId="2" fillId="0" borderId="0" xfId="0" applyFont="1" applyAlignment="1" applyProtection="1">
      <alignment horizontal="center" vertical="top" wrapText="1"/>
    </xf>
    <xf numFmtId="164" fontId="4" fillId="8" borderId="4" xfId="1" applyFont="1" applyFill="1" applyBorder="1" applyAlignment="1" applyProtection="1">
      <alignment horizontal="center" vertical="top" wrapText="1"/>
    </xf>
    <xf numFmtId="9" fontId="4" fillId="8" borderId="14" xfId="0" applyNumberFormat="1" applyFont="1" applyFill="1" applyBorder="1" applyAlignment="1" applyProtection="1">
      <alignment horizontal="center" vertical="top" wrapText="1"/>
    </xf>
    <xf numFmtId="164" fontId="3" fillId="8" borderId="4" xfId="1" applyFont="1" applyFill="1" applyBorder="1" applyAlignment="1" applyProtection="1">
      <alignment horizontal="center" vertical="top" wrapText="1"/>
    </xf>
    <xf numFmtId="0" fontId="3" fillId="8" borderId="16" xfId="0" quotePrefix="1" applyFont="1" applyFill="1" applyBorder="1" applyAlignment="1" applyProtection="1">
      <alignment horizontal="left" vertical="top" wrapText="1"/>
    </xf>
    <xf numFmtId="0" fontId="4" fillId="8" borderId="16" xfId="0" quotePrefix="1" applyFont="1" applyFill="1" applyBorder="1" applyAlignment="1" applyProtection="1">
      <alignment horizontal="left" vertical="top" wrapText="1"/>
    </xf>
    <xf numFmtId="9" fontId="4" fillId="3" borderId="14" xfId="0" applyNumberFormat="1" applyFont="1" applyFill="1" applyBorder="1" applyAlignment="1" applyProtection="1">
      <alignment horizontal="center" vertical="top" wrapText="1"/>
    </xf>
    <xf numFmtId="164" fontId="3" fillId="7" borderId="4" xfId="1" applyFont="1" applyFill="1" applyBorder="1" applyAlignment="1" applyProtection="1">
      <alignment horizontal="center" vertical="top" wrapText="1"/>
    </xf>
    <xf numFmtId="0" fontId="3" fillId="7" borderId="16" xfId="0" quotePrefix="1" applyFont="1" applyFill="1" applyBorder="1" applyAlignment="1" applyProtection="1">
      <alignment horizontal="left" vertical="top" wrapText="1"/>
    </xf>
    <xf numFmtId="164" fontId="4" fillId="7" borderId="4" xfId="1" applyFont="1" applyFill="1" applyBorder="1" applyAlignment="1" applyProtection="1">
      <alignment horizontal="center" vertical="top" wrapText="1"/>
    </xf>
    <xf numFmtId="9" fontId="4" fillId="7" borderId="14" xfId="0" applyNumberFormat="1" applyFont="1" applyFill="1" applyBorder="1" applyAlignment="1" applyProtection="1">
      <alignment horizontal="center" vertical="top" wrapText="1"/>
    </xf>
    <xf numFmtId="0" fontId="4" fillId="0" borderId="24" xfId="0" applyFont="1" applyBorder="1" applyAlignment="1" applyProtection="1">
      <alignment horizontal="center" vertical="top" wrapText="1"/>
    </xf>
    <xf numFmtId="0" fontId="8" fillId="0" borderId="0" xfId="0" applyFont="1" applyProtection="1"/>
    <xf numFmtId="0" fontId="9" fillId="0" borderId="0" xfId="0" applyFont="1"/>
    <xf numFmtId="1" fontId="10" fillId="0" borderId="0" xfId="0" applyNumberFormat="1" applyFont="1" applyAlignment="1">
      <alignment vertical="center"/>
    </xf>
    <xf numFmtId="1" fontId="10" fillId="0" borderId="0" xfId="0" applyNumberFormat="1" applyFont="1" applyAlignment="1">
      <alignment horizontal="left" vertical="center"/>
    </xf>
    <xf numFmtId="0" fontId="10" fillId="0" borderId="0" xfId="0" applyFont="1" applyAlignment="1">
      <alignment horizontal="right" vertical="center"/>
    </xf>
    <xf numFmtId="1" fontId="9" fillId="0" borderId="0" xfId="0" applyNumberFormat="1" applyFont="1"/>
    <xf numFmtId="164" fontId="4" fillId="3" borderId="29" xfId="1" quotePrefix="1" applyFont="1" applyFill="1" applyBorder="1" applyAlignment="1" applyProtection="1">
      <alignment horizontal="left" vertical="top" wrapText="1"/>
    </xf>
    <xf numFmtId="164" fontId="4" fillId="3" borderId="30" xfId="1" quotePrefix="1" applyFont="1" applyFill="1" applyBorder="1" applyAlignment="1" applyProtection="1">
      <alignment horizontal="left" vertical="top" wrapText="1"/>
    </xf>
    <xf numFmtId="9" fontId="4" fillId="3" borderId="18" xfId="0" applyNumberFormat="1" applyFont="1" applyFill="1" applyBorder="1" applyAlignment="1" applyProtection="1">
      <alignment horizontal="center" vertical="top" wrapText="1"/>
    </xf>
    <xf numFmtId="0" fontId="3" fillId="0" borderId="31" xfId="0" applyFont="1" applyBorder="1" applyAlignment="1" applyProtection="1">
      <alignment horizontal="center" vertical="top" wrapText="1"/>
    </xf>
    <xf numFmtId="0" fontId="4" fillId="3" borderId="18" xfId="0" quotePrefix="1" applyFont="1" applyFill="1" applyBorder="1" applyAlignment="1" applyProtection="1">
      <alignment horizontal="left" vertical="top" wrapText="1"/>
    </xf>
    <xf numFmtId="0" fontId="4" fillId="3" borderId="14" xfId="0" quotePrefix="1" applyFont="1" applyFill="1" applyBorder="1" applyAlignment="1" applyProtection="1">
      <alignment horizontal="left" vertical="top" wrapText="1"/>
    </xf>
    <xf numFmtId="164" fontId="4" fillId="7" borderId="17" xfId="1" applyFont="1" applyFill="1" applyBorder="1" applyAlignment="1" applyProtection="1">
      <alignment horizontal="center" vertical="top" wrapText="1"/>
    </xf>
    <xf numFmtId="9" fontId="4" fillId="7" borderId="18" xfId="0" applyNumberFormat="1" applyFont="1" applyFill="1" applyBorder="1" applyAlignment="1" applyProtection="1">
      <alignment horizontal="center" vertical="top" wrapText="1"/>
    </xf>
    <xf numFmtId="0" fontId="8" fillId="0" borderId="0" xfId="0" applyFont="1"/>
    <xf numFmtId="0" fontId="4" fillId="7" borderId="16" xfId="0" quotePrefix="1" applyFont="1" applyFill="1" applyBorder="1" applyAlignment="1" applyProtection="1">
      <alignment horizontal="left" vertical="top" wrapText="1"/>
    </xf>
    <xf numFmtId="0" fontId="4" fillId="7" borderId="19" xfId="0" quotePrefix="1" applyFont="1" applyFill="1" applyBorder="1" applyAlignment="1" applyProtection="1">
      <alignment horizontal="left" vertical="top" wrapText="1"/>
    </xf>
    <xf numFmtId="0" fontId="4" fillId="0" borderId="29" xfId="0" applyFont="1" applyBorder="1" applyAlignment="1" applyProtection="1">
      <alignment horizontal="center" vertical="top" wrapText="1"/>
    </xf>
    <xf numFmtId="0" fontId="4" fillId="0" borderId="30" xfId="0" applyFont="1" applyBorder="1" applyAlignment="1" applyProtection="1">
      <alignment horizontal="center" vertical="top" wrapText="1"/>
    </xf>
    <xf numFmtId="0" fontId="4" fillId="0" borderId="27" xfId="0" applyFont="1" applyBorder="1" applyAlignment="1" applyProtection="1">
      <alignment horizontal="center" vertical="top" wrapText="1"/>
    </xf>
    <xf numFmtId="0" fontId="11" fillId="0" borderId="0" xfId="0" applyFont="1" applyBorder="1" applyAlignment="1" applyProtection="1">
      <alignment horizontal="center" vertical="top" wrapText="1"/>
    </xf>
    <xf numFmtId="0" fontId="4" fillId="0" borderId="33" xfId="0" applyFont="1" applyBorder="1" applyAlignment="1" applyProtection="1">
      <alignment horizontal="center" vertical="top" wrapText="1"/>
    </xf>
    <xf numFmtId="0" fontId="4" fillId="0" borderId="28" xfId="0" applyFont="1" applyBorder="1" applyAlignment="1" applyProtection="1">
      <alignment horizontal="center" vertical="top" wrapText="1"/>
    </xf>
    <xf numFmtId="0" fontId="11" fillId="0" borderId="28" xfId="0" applyFont="1" applyBorder="1" applyAlignment="1" applyProtection="1">
      <alignment horizontal="center" vertical="top" wrapText="1"/>
    </xf>
    <xf numFmtId="0" fontId="4" fillId="0" borderId="1" xfId="0" applyFont="1" applyBorder="1" applyAlignment="1" applyProtection="1">
      <alignment horizontal="center" vertical="top" wrapText="1"/>
    </xf>
    <xf numFmtId="0" fontId="4" fillId="0" borderId="25" xfId="0" applyFont="1" applyBorder="1" applyAlignment="1" applyProtection="1">
      <alignment horizontal="center" vertical="top" wrapText="1"/>
    </xf>
    <xf numFmtId="0" fontId="4" fillId="0" borderId="34" xfId="0" applyFont="1" applyBorder="1" applyAlignment="1" applyProtection="1">
      <alignment horizontal="center" vertical="top" wrapText="1"/>
    </xf>
    <xf numFmtId="0" fontId="3" fillId="0" borderId="22" xfId="0" applyFont="1" applyBorder="1" applyAlignment="1" applyProtection="1">
      <alignment horizontal="center" vertical="top" wrapText="1"/>
    </xf>
    <xf numFmtId="0" fontId="3" fillId="0" borderId="23" xfId="0" applyFont="1" applyBorder="1" applyAlignment="1" applyProtection="1">
      <alignment horizontal="center" vertical="top" wrapText="1"/>
    </xf>
    <xf numFmtId="0" fontId="4" fillId="0" borderId="35" xfId="0" applyFont="1" applyBorder="1" applyAlignment="1" applyProtection="1">
      <alignment horizontal="center" vertical="top" wrapText="1"/>
    </xf>
    <xf numFmtId="0" fontId="4" fillId="0" borderId="5" xfId="0" applyFont="1" applyBorder="1" applyAlignment="1" applyProtection="1">
      <alignment horizontal="center" vertical="top" wrapText="1"/>
    </xf>
    <xf numFmtId="0" fontId="3" fillId="0" borderId="0" xfId="0" applyFont="1" applyBorder="1" applyAlignment="1" applyProtection="1">
      <alignment horizontal="center" vertical="top" wrapText="1"/>
    </xf>
    <xf numFmtId="0" fontId="11" fillId="0" borderId="33" xfId="0" applyFont="1" applyBorder="1" applyAlignment="1" applyProtection="1">
      <alignment horizontal="center" vertical="top" wrapText="1"/>
      <protection locked="0"/>
    </xf>
    <xf numFmtId="0" fontId="11" fillId="0" borderId="28" xfId="0" applyFont="1" applyBorder="1" applyAlignment="1" applyProtection="1">
      <alignment horizontal="center" vertical="top" wrapText="1"/>
      <protection locked="0"/>
    </xf>
    <xf numFmtId="0" fontId="12" fillId="0" borderId="0" xfId="0" applyFont="1" applyProtection="1"/>
    <xf numFmtId="0" fontId="8" fillId="0" borderId="0" xfId="0" applyFont="1" applyFill="1" applyProtection="1"/>
    <xf numFmtId="164" fontId="7" fillId="0" borderId="39" xfId="0" applyNumberFormat="1" applyFont="1" applyBorder="1" applyAlignment="1">
      <alignment vertical="center"/>
    </xf>
    <xf numFmtId="0" fontId="13" fillId="0" borderId="1" xfId="0" applyFont="1" applyBorder="1" applyAlignment="1" applyProtection="1">
      <alignment vertical="center"/>
    </xf>
    <xf numFmtId="1" fontId="2" fillId="0" borderId="0" xfId="0" applyNumberFormat="1" applyFont="1" applyAlignment="1">
      <alignment horizontal="left" vertical="center"/>
    </xf>
    <xf numFmtId="164" fontId="6" fillId="2" borderId="36" xfId="0" applyNumberFormat="1" applyFont="1" applyFill="1" applyBorder="1" applyAlignment="1">
      <alignment vertical="center"/>
    </xf>
    <xf numFmtId="9" fontId="14" fillId="9" borderId="33" xfId="0" applyNumberFormat="1" applyFont="1" applyFill="1" applyBorder="1" applyAlignment="1">
      <alignment vertical="center"/>
    </xf>
    <xf numFmtId="0" fontId="6" fillId="0" borderId="6" xfId="0" applyFont="1" applyBorder="1" applyAlignment="1" applyProtection="1">
      <alignment vertical="center"/>
    </xf>
    <xf numFmtId="0" fontId="4" fillId="0" borderId="0" xfId="0" applyFont="1" applyBorder="1" applyAlignment="1" applyProtection="1">
      <alignment horizontal="center" vertical="top" wrapText="1"/>
      <protection locked="0"/>
    </xf>
    <xf numFmtId="1" fontId="6" fillId="0" borderId="0" xfId="0" applyNumberFormat="1" applyFont="1" applyAlignment="1">
      <alignment horizontal="left" vertical="center"/>
    </xf>
    <xf numFmtId="9" fontId="12" fillId="0" borderId="7" xfId="2" applyFont="1" applyBorder="1" applyAlignment="1">
      <alignment vertical="center"/>
    </xf>
    <xf numFmtId="49" fontId="16" fillId="2" borderId="42" xfId="1" quotePrefix="1" applyNumberFormat="1" applyFont="1" applyFill="1" applyBorder="1" applyAlignment="1" applyProtection="1">
      <alignment horizontal="left" vertical="top" wrapText="1"/>
    </xf>
    <xf numFmtId="164" fontId="6" fillId="2" borderId="38" xfId="0" applyNumberFormat="1" applyFont="1" applyFill="1" applyBorder="1" applyAlignment="1">
      <alignment vertical="center"/>
    </xf>
    <xf numFmtId="164" fontId="3" fillId="8" borderId="41" xfId="1" applyFont="1" applyFill="1" applyBorder="1" applyAlignment="1" applyProtection="1">
      <alignment horizontal="left" vertical="center" wrapText="1"/>
    </xf>
    <xf numFmtId="164" fontId="6" fillId="8" borderId="36" xfId="0" applyNumberFormat="1" applyFont="1" applyFill="1" applyBorder="1" applyAlignment="1">
      <alignment vertical="center"/>
    </xf>
    <xf numFmtId="49" fontId="16" fillId="8" borderId="42" xfId="1" quotePrefix="1" applyNumberFormat="1" applyFont="1" applyFill="1" applyBorder="1" applyAlignment="1" applyProtection="1">
      <alignment horizontal="left" vertical="top" wrapText="1"/>
    </xf>
    <xf numFmtId="164" fontId="6" fillId="8" borderId="38" xfId="0" applyNumberFormat="1" applyFont="1" applyFill="1" applyBorder="1" applyAlignment="1">
      <alignment vertical="center"/>
    </xf>
    <xf numFmtId="164" fontId="3" fillId="7" borderId="41" xfId="1" applyFont="1" applyFill="1" applyBorder="1" applyAlignment="1" applyProtection="1">
      <alignment horizontal="left" vertical="center" wrapText="1"/>
    </xf>
    <xf numFmtId="164" fontId="6" fillId="7" borderId="36" xfId="0" applyNumberFormat="1" applyFont="1" applyFill="1" applyBorder="1" applyAlignment="1">
      <alignment vertical="center"/>
    </xf>
    <xf numFmtId="164" fontId="3" fillId="3" borderId="45" xfId="1" applyFont="1" applyFill="1" applyBorder="1" applyAlignment="1" applyProtection="1">
      <alignment horizontal="left" vertical="center" wrapText="1"/>
    </xf>
    <xf numFmtId="49" fontId="16" fillId="3" borderId="42" xfId="1" quotePrefix="1" applyNumberFormat="1" applyFont="1" applyFill="1" applyBorder="1" applyAlignment="1" applyProtection="1">
      <alignment horizontal="left" vertical="top" wrapText="1"/>
    </xf>
    <xf numFmtId="49" fontId="16" fillId="7" borderId="42" xfId="1" quotePrefix="1" applyNumberFormat="1" applyFont="1" applyFill="1" applyBorder="1" applyAlignment="1" applyProtection="1">
      <alignment horizontal="left" vertical="top" wrapText="1"/>
    </xf>
    <xf numFmtId="164" fontId="6" fillId="7" borderId="46" xfId="0" applyNumberFormat="1" applyFont="1" applyFill="1" applyBorder="1" applyAlignment="1">
      <alignment vertical="center"/>
    </xf>
    <xf numFmtId="164" fontId="15" fillId="3" borderId="37" xfId="0" applyNumberFormat="1" applyFont="1" applyFill="1" applyBorder="1" applyAlignment="1">
      <alignment horizontal="center" vertical="top" wrapText="1"/>
    </xf>
    <xf numFmtId="164" fontId="15" fillId="3" borderId="38" xfId="0" applyNumberFormat="1" applyFont="1" applyFill="1" applyBorder="1" applyAlignment="1">
      <alignment horizontal="center" vertical="top" wrapText="1"/>
    </xf>
    <xf numFmtId="9" fontId="4" fillId="9" borderId="43" xfId="0" applyNumberFormat="1" applyFont="1" applyFill="1" applyBorder="1" applyAlignment="1">
      <alignment vertical="center" wrapText="1"/>
    </xf>
    <xf numFmtId="0" fontId="6" fillId="0" borderId="0" xfId="0" applyFont="1" applyAlignment="1">
      <alignment horizontal="right"/>
    </xf>
    <xf numFmtId="164" fontId="3" fillId="2" borderId="47" xfId="1" quotePrefix="1" applyFont="1" applyFill="1" applyBorder="1" applyAlignment="1" applyProtection="1">
      <alignment horizontal="left" vertical="center" wrapText="1"/>
    </xf>
    <xf numFmtId="164" fontId="3" fillId="9" borderId="48" xfId="1" applyFont="1" applyFill="1" applyBorder="1" applyAlignment="1" applyProtection="1">
      <alignment vertical="center"/>
      <protection locked="0"/>
    </xf>
    <xf numFmtId="164" fontId="10" fillId="0" borderId="0" xfId="0" applyNumberFormat="1" applyFont="1" applyAlignment="1">
      <alignment horizontal="right" vertical="center"/>
    </xf>
    <xf numFmtId="1" fontId="22" fillId="0" borderId="0" xfId="0" quotePrefix="1" applyNumberFormat="1" applyFont="1" applyAlignment="1">
      <alignment horizontal="left" vertical="center"/>
    </xf>
    <xf numFmtId="1" fontId="21" fillId="0" borderId="0" xfId="0" quotePrefix="1" applyNumberFormat="1" applyFont="1" applyAlignment="1">
      <alignment horizontal="left" vertical="center"/>
    </xf>
    <xf numFmtId="1" fontId="23" fillId="0" borderId="0" xfId="0" applyNumberFormat="1" applyFont="1" applyAlignment="1">
      <alignment vertical="center"/>
    </xf>
    <xf numFmtId="165" fontId="9" fillId="0" borderId="0" xfId="3" applyFont="1"/>
    <xf numFmtId="0" fontId="3" fillId="0" borderId="49" xfId="0" applyFont="1" applyBorder="1" applyAlignment="1" applyProtection="1">
      <alignment horizontal="center" vertical="top" wrapText="1"/>
    </xf>
    <xf numFmtId="164" fontId="4" fillId="6" borderId="9" xfId="1" applyFont="1" applyFill="1" applyBorder="1" applyAlignment="1" applyProtection="1">
      <alignment horizontal="center" vertical="top" wrapText="1"/>
    </xf>
    <xf numFmtId="164" fontId="4" fillId="6" borderId="11" xfId="1" applyFont="1" applyFill="1" applyBorder="1" applyAlignment="1" applyProtection="1">
      <alignment horizontal="center" vertical="top" wrapText="1"/>
    </xf>
    <xf numFmtId="164" fontId="4" fillId="6" borderId="50" xfId="1" applyFont="1" applyFill="1" applyBorder="1" applyAlignment="1" applyProtection="1">
      <alignment horizontal="center" vertical="top" wrapText="1"/>
    </xf>
    <xf numFmtId="164" fontId="4" fillId="6" borderId="51" xfId="1" applyFont="1" applyFill="1" applyBorder="1" applyAlignment="1" applyProtection="1">
      <alignment horizontal="center" vertical="top" wrapText="1"/>
    </xf>
    <xf numFmtId="164" fontId="16" fillId="9" borderId="44" xfId="1" quotePrefix="1" applyFont="1" applyFill="1" applyBorder="1" applyAlignment="1" applyProtection="1">
      <alignment vertical="center" wrapText="1"/>
    </xf>
    <xf numFmtId="1" fontId="22" fillId="0" borderId="0" xfId="0" quotePrefix="1" applyNumberFormat="1" applyFont="1" applyBorder="1" applyAlignment="1">
      <alignment horizontal="left" vertical="center"/>
    </xf>
    <xf numFmtId="0" fontId="2" fillId="0" borderId="0" xfId="0" applyFont="1" applyBorder="1"/>
    <xf numFmtId="0" fontId="24" fillId="0" borderId="0" xfId="0" applyFont="1" applyProtection="1">
      <protection locked="0"/>
    </xf>
    <xf numFmtId="164" fontId="3" fillId="3" borderId="29" xfId="1" quotePrefix="1" applyFont="1" applyFill="1" applyBorder="1" applyAlignment="1" applyProtection="1">
      <alignment horizontal="left" vertical="top" wrapText="1"/>
    </xf>
    <xf numFmtId="0" fontId="25" fillId="0" borderId="0" xfId="0" applyFont="1" applyAlignment="1">
      <alignment vertical="top"/>
    </xf>
    <xf numFmtId="0" fontId="2" fillId="0" borderId="0" xfId="0" applyFont="1" applyAlignment="1">
      <alignment horizontal="right" vertical="top" wrapText="1"/>
    </xf>
    <xf numFmtId="14" fontId="2" fillId="9" borderId="0" xfId="0" applyNumberFormat="1" applyFont="1" applyFill="1" applyAlignment="1" applyProtection="1">
      <alignment horizontal="left" vertical="center"/>
      <protection locked="0"/>
    </xf>
    <xf numFmtId="14" fontId="2" fillId="9" borderId="0" xfId="0" applyNumberFormat="1" applyFont="1" applyFill="1" applyAlignment="1">
      <alignment horizontal="left" vertical="center"/>
    </xf>
    <xf numFmtId="49" fontId="2" fillId="9" borderId="0" xfId="0" applyNumberFormat="1" applyFont="1" applyFill="1" applyAlignment="1" applyProtection="1">
      <alignment horizontal="left" vertical="center"/>
      <protection locked="0"/>
    </xf>
    <xf numFmtId="0" fontId="2" fillId="9" borderId="0" xfId="0" applyNumberFormat="1" applyFont="1" applyFill="1" applyAlignment="1" applyProtection="1">
      <alignment horizontal="left" vertical="center"/>
      <protection locked="0"/>
    </xf>
    <xf numFmtId="0" fontId="3" fillId="0" borderId="8"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21"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0" fontId="3" fillId="0" borderId="32" xfId="0" applyFont="1" applyBorder="1" applyAlignment="1" applyProtection="1">
      <alignment horizontal="left" vertical="top" wrapText="1"/>
    </xf>
    <xf numFmtId="0" fontId="3" fillId="0" borderId="25" xfId="0" applyFont="1" applyBorder="1" applyAlignment="1" applyProtection="1">
      <alignment horizontal="left" vertical="top" wrapText="1"/>
    </xf>
    <xf numFmtId="0" fontId="3" fillId="0" borderId="0" xfId="0" applyFont="1" applyAlignment="1" applyProtection="1">
      <alignment horizontal="left" vertical="top"/>
    </xf>
    <xf numFmtId="0" fontId="3" fillId="0" borderId="10" xfId="0" applyFont="1" applyBorder="1" applyAlignment="1" applyProtection="1">
      <alignment horizontal="center" vertical="top" wrapText="1"/>
    </xf>
    <xf numFmtId="0" fontId="3" fillId="0" borderId="11" xfId="0" applyFont="1" applyBorder="1" applyAlignment="1" applyProtection="1">
      <alignment horizontal="center" vertical="top" wrapText="1"/>
    </xf>
    <xf numFmtId="0" fontId="3" fillId="0" borderId="0" xfId="0" applyFont="1" applyAlignment="1" applyProtection="1">
      <alignment horizontal="left" vertical="top" wrapText="1"/>
    </xf>
    <xf numFmtId="0" fontId="4" fillId="0" borderId="26" xfId="0" applyFont="1" applyBorder="1" applyAlignment="1">
      <alignment horizontal="center" vertical="center" wrapText="1"/>
    </xf>
    <xf numFmtId="0" fontId="4" fillId="0" borderId="40" xfId="0" applyFont="1" applyBorder="1" applyAlignment="1">
      <alignment horizontal="center" vertical="center"/>
    </xf>
    <xf numFmtId="0" fontId="3" fillId="0" borderId="8" xfId="0" applyFont="1" applyBorder="1" applyAlignment="1" applyProtection="1">
      <alignment horizontal="left" vertical="top" wrapText="1"/>
    </xf>
    <xf numFmtId="0" fontId="3" fillId="0" borderId="20" xfId="0" applyFont="1" applyBorder="1" applyAlignment="1" applyProtection="1">
      <alignment horizontal="left" vertical="top" wrapText="1"/>
    </xf>
    <xf numFmtId="0" fontId="3" fillId="0" borderId="40" xfId="0" applyFont="1" applyBorder="1" applyAlignment="1" applyProtection="1">
      <alignment horizontal="left" vertical="top" wrapText="1"/>
    </xf>
    <xf numFmtId="0" fontId="2" fillId="0" borderId="0" xfId="0" applyFont="1" applyAlignment="1">
      <alignment horizontal="right" vertical="top" wrapText="1"/>
    </xf>
  </cellXfs>
  <cellStyles count="4">
    <cellStyle name="Komma" xfId="3" builtinId="3"/>
    <cellStyle name="Procent" xfId="2" builtinId="5"/>
    <cellStyle name="Standaard" xfId="0" builtinId="0"/>
    <cellStyle name="Valuta" xfId="1" builtinId="4"/>
  </cellStyles>
  <dxfs count="7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lor theme="8" tint="0.79998168889431442"/>
      </font>
    </dxf>
    <dxf>
      <font>
        <color theme="8" tint="0.79998168889431442"/>
      </font>
    </dxf>
    <dxf>
      <font>
        <color theme="8" tint="0.79998168889431442"/>
      </font>
    </dxf>
    <dxf>
      <font>
        <color theme="8" tint="0.79998168889431442"/>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8" tint="0.79998168889431442"/>
      </font>
    </dxf>
    <dxf>
      <font>
        <color rgb="FFFF0000"/>
      </font>
    </dxf>
    <dxf>
      <font>
        <color rgb="FFFF0000"/>
      </font>
    </dxf>
    <dxf>
      <font>
        <color rgb="FFFF0000"/>
      </font>
    </dxf>
    <dxf>
      <font>
        <color theme="8" tint="0.79998168889431442"/>
      </font>
    </dxf>
    <dxf>
      <font>
        <color theme="8" tint="0.79998168889431442"/>
      </font>
    </dxf>
    <dxf>
      <font>
        <color rgb="FFFF0000"/>
      </font>
    </dxf>
    <dxf>
      <font>
        <color theme="8" tint="0.79998168889431442"/>
      </font>
    </dxf>
    <dxf>
      <font>
        <color rgb="FFFF0000"/>
      </font>
    </dxf>
    <dxf>
      <font>
        <color theme="8" tint="0.79998168889431442"/>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47624</xdr:colOff>
      <xdr:row>4</xdr:row>
      <xdr:rowOff>20953</xdr:rowOff>
    </xdr:from>
    <xdr:to>
      <xdr:col>4</xdr:col>
      <xdr:colOff>685799</xdr:colOff>
      <xdr:row>4</xdr:row>
      <xdr:rowOff>200024</xdr:rowOff>
    </xdr:to>
    <xdr:sp macro="" textlink="">
      <xdr:nvSpPr>
        <xdr:cNvPr id="2" name="Pijl-rechts 1"/>
        <xdr:cNvSpPr/>
      </xdr:nvSpPr>
      <xdr:spPr>
        <a:xfrm rot="10800000">
          <a:off x="3457574" y="916303"/>
          <a:ext cx="638175" cy="17907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57149</xdr:colOff>
      <xdr:row>6</xdr:row>
      <xdr:rowOff>11428</xdr:rowOff>
    </xdr:from>
    <xdr:to>
      <xdr:col>4</xdr:col>
      <xdr:colOff>695324</xdr:colOff>
      <xdr:row>6</xdr:row>
      <xdr:rowOff>190499</xdr:rowOff>
    </xdr:to>
    <xdr:sp macro="" textlink="">
      <xdr:nvSpPr>
        <xdr:cNvPr id="3" name="Pijl-rechts 2"/>
        <xdr:cNvSpPr/>
      </xdr:nvSpPr>
      <xdr:spPr>
        <a:xfrm rot="10800000">
          <a:off x="3467099" y="2049778"/>
          <a:ext cx="638175" cy="17907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57149</xdr:colOff>
      <xdr:row>8</xdr:row>
      <xdr:rowOff>20953</xdr:rowOff>
    </xdr:from>
    <xdr:to>
      <xdr:col>4</xdr:col>
      <xdr:colOff>695324</xdr:colOff>
      <xdr:row>8</xdr:row>
      <xdr:rowOff>200024</xdr:rowOff>
    </xdr:to>
    <xdr:sp macro="" textlink="">
      <xdr:nvSpPr>
        <xdr:cNvPr id="4" name="Pijl-rechts 3"/>
        <xdr:cNvSpPr/>
      </xdr:nvSpPr>
      <xdr:spPr>
        <a:xfrm rot="10800000">
          <a:off x="3467099" y="2764153"/>
          <a:ext cx="638175" cy="17907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57149</xdr:colOff>
      <xdr:row>10</xdr:row>
      <xdr:rowOff>20953</xdr:rowOff>
    </xdr:from>
    <xdr:to>
      <xdr:col>4</xdr:col>
      <xdr:colOff>695324</xdr:colOff>
      <xdr:row>10</xdr:row>
      <xdr:rowOff>200024</xdr:rowOff>
    </xdr:to>
    <xdr:sp macro="" textlink="">
      <xdr:nvSpPr>
        <xdr:cNvPr id="5" name="Pijl-rechts 4"/>
        <xdr:cNvSpPr/>
      </xdr:nvSpPr>
      <xdr:spPr>
        <a:xfrm rot="10800000">
          <a:off x="3467099" y="3516628"/>
          <a:ext cx="638175" cy="17907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nl-NL"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92</xdr:row>
          <xdr:rowOff>66675</xdr:rowOff>
        </xdr:from>
        <xdr:to>
          <xdr:col>2</xdr:col>
          <xdr:colOff>0</xdr:colOff>
          <xdr:row>92</xdr:row>
          <xdr:rowOff>342900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93</xdr:row>
          <xdr:rowOff>19050</xdr:rowOff>
        </xdr:from>
        <xdr:to>
          <xdr:col>1</xdr:col>
          <xdr:colOff>409575</xdr:colOff>
          <xdr:row>93</xdr:row>
          <xdr:rowOff>285750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94</xdr:row>
          <xdr:rowOff>9525</xdr:rowOff>
        </xdr:from>
        <xdr:to>
          <xdr:col>1</xdr:col>
          <xdr:colOff>409575</xdr:colOff>
          <xdr:row>94</xdr:row>
          <xdr:rowOff>257175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95</xdr:row>
          <xdr:rowOff>19050</xdr:rowOff>
        </xdr:from>
        <xdr:to>
          <xdr:col>2</xdr:col>
          <xdr:colOff>0</xdr:colOff>
          <xdr:row>95</xdr:row>
          <xdr:rowOff>266700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P180"/>
  <sheetViews>
    <sheetView tabSelected="1" view="pageLayout" zoomScaleNormal="100" workbookViewId="0">
      <selection activeCell="A4" sqref="A4"/>
    </sheetView>
  </sheetViews>
  <sheetFormatPr defaultColWidth="7.875" defaultRowHeight="11.25" x14ac:dyDescent="0.15"/>
  <cols>
    <col min="1" max="1" width="2.625" style="1" customWidth="1"/>
    <col min="2" max="2" width="5.75" style="1" customWidth="1"/>
    <col min="3" max="3" width="26.625" style="1" customWidth="1"/>
    <col min="4" max="4" width="11.75" style="1" customWidth="1"/>
    <col min="5" max="5" width="10.25" style="1" customWidth="1"/>
    <col min="6" max="6" width="11.5" style="1" customWidth="1"/>
    <col min="7" max="7" width="10.25" style="1" customWidth="1"/>
    <col min="8" max="8" width="11.25" style="1" customWidth="1"/>
    <col min="9" max="9" width="2.75" style="1" customWidth="1"/>
    <col min="10" max="10" width="5.125" style="1" customWidth="1"/>
    <col min="11" max="11" width="26.25" style="1" customWidth="1"/>
    <col min="12" max="12" width="12.75" style="1" customWidth="1"/>
    <col min="13" max="13" width="11.25" style="1" customWidth="1"/>
    <col min="14" max="14" width="11.75" style="1" customWidth="1"/>
    <col min="15" max="15" width="11.125" style="1" customWidth="1"/>
    <col min="16" max="16" width="10.375" style="1" customWidth="1"/>
    <col min="17" max="16384" width="7.875" style="1"/>
  </cols>
  <sheetData>
    <row r="1" spans="1:9" ht="38.25" customHeight="1" x14ac:dyDescent="0.15">
      <c r="A1" s="117" t="s">
        <v>129</v>
      </c>
      <c r="G1" s="138" t="s">
        <v>130</v>
      </c>
      <c r="H1" s="138"/>
    </row>
    <row r="2" spans="1:9" ht="11.25" customHeight="1" x14ac:dyDescent="0.15">
      <c r="A2" s="117"/>
      <c r="G2" s="118"/>
      <c r="H2" s="118"/>
    </row>
    <row r="3" spans="1:9" ht="12" thickBot="1" x14ac:dyDescent="0.2">
      <c r="A3" s="129" t="s">
        <v>5</v>
      </c>
      <c r="B3" s="129"/>
      <c r="C3" s="4"/>
    </row>
    <row r="4" spans="1:9" ht="58.5" customHeight="1" thickBot="1" x14ac:dyDescent="0.2">
      <c r="A4" s="115"/>
      <c r="B4" s="5"/>
      <c r="C4" s="76" t="s">
        <v>0</v>
      </c>
      <c r="D4" s="133" t="s">
        <v>119</v>
      </c>
      <c r="E4" s="134"/>
      <c r="F4" s="3" t="s">
        <v>81</v>
      </c>
    </row>
    <row r="5" spans="1:9" ht="16.5" customHeight="1" thickTop="1" thickBot="1" x14ac:dyDescent="0.2">
      <c r="B5" s="6"/>
      <c r="C5" s="100" t="s">
        <v>1</v>
      </c>
      <c r="D5" s="101"/>
      <c r="E5" s="79">
        <v>1</v>
      </c>
      <c r="F5" s="78">
        <f>E5*D5</f>
        <v>0</v>
      </c>
      <c r="G5" s="40">
        <f>IF(H5=TRUE,1,0)</f>
        <v>1</v>
      </c>
      <c r="H5" s="40" t="b">
        <f>OR(IF($D$5&lt;171,1),IF(ABS($D$5)&gt;406,1))</f>
        <v>1</v>
      </c>
    </row>
    <row r="6" spans="1:9" ht="74.25" customHeight="1" thickTop="1" thickBot="1" x14ac:dyDescent="0.2">
      <c r="B6" s="6"/>
      <c r="C6" s="84" t="s">
        <v>107</v>
      </c>
      <c r="D6" s="112" t="s">
        <v>113</v>
      </c>
      <c r="E6" s="98" t="s">
        <v>110</v>
      </c>
      <c r="F6" s="85"/>
      <c r="G6" s="40"/>
      <c r="H6" s="40"/>
    </row>
    <row r="7" spans="1:9" ht="15" customHeight="1" thickTop="1" thickBot="1" x14ac:dyDescent="0.2">
      <c r="B7" s="6"/>
      <c r="C7" s="86" t="s">
        <v>2</v>
      </c>
      <c r="D7" s="101"/>
      <c r="E7" s="79">
        <v>1</v>
      </c>
      <c r="F7" s="87">
        <f>E7*D7</f>
        <v>0</v>
      </c>
      <c r="G7" s="40">
        <f t="shared" ref="G7:G11" si="0">IF(H7=TRUE,1,0)</f>
        <v>1</v>
      </c>
      <c r="H7" s="40" t="b">
        <f>OR(IF($D$7&lt;110,1),IF(ABS($D$7)&gt;220,1))</f>
        <v>1</v>
      </c>
    </row>
    <row r="8" spans="1:9" ht="40.5" customHeight="1" thickTop="1" thickBot="1" x14ac:dyDescent="0.2">
      <c r="B8" s="6"/>
      <c r="C8" s="88" t="s">
        <v>117</v>
      </c>
      <c r="D8" s="112" t="s">
        <v>109</v>
      </c>
      <c r="E8" s="98" t="s">
        <v>111</v>
      </c>
      <c r="F8" s="89"/>
      <c r="G8" s="40"/>
      <c r="H8" s="40"/>
    </row>
    <row r="9" spans="1:9" ht="17.25" customHeight="1" thickTop="1" thickBot="1" x14ac:dyDescent="0.2">
      <c r="B9" s="6"/>
      <c r="C9" s="90" t="s">
        <v>3</v>
      </c>
      <c r="D9" s="101"/>
      <c r="E9" s="79">
        <v>1</v>
      </c>
      <c r="F9" s="91">
        <f>E9*D9</f>
        <v>0</v>
      </c>
      <c r="G9" s="40">
        <f t="shared" si="0"/>
        <v>1</v>
      </c>
      <c r="H9" s="40" t="b">
        <f>OR(IF($D$9&lt;50,1),IF(ABS($D$9)&gt;105,1))</f>
        <v>1</v>
      </c>
    </row>
    <row r="10" spans="1:9" ht="42" customHeight="1" thickTop="1" thickBot="1" x14ac:dyDescent="0.2">
      <c r="B10" s="6"/>
      <c r="C10" s="94" t="s">
        <v>106</v>
      </c>
      <c r="D10" s="112" t="s">
        <v>109</v>
      </c>
      <c r="E10" s="98" t="s">
        <v>112</v>
      </c>
      <c r="F10" s="95"/>
      <c r="G10" s="40"/>
      <c r="H10" s="40"/>
    </row>
    <row r="11" spans="1:9" ht="18" customHeight="1" thickTop="1" thickBot="1" x14ac:dyDescent="0.2">
      <c r="B11" s="6"/>
      <c r="C11" s="92" t="s">
        <v>4</v>
      </c>
      <c r="D11" s="101"/>
      <c r="E11" s="79">
        <v>0</v>
      </c>
      <c r="F11" s="96" t="s">
        <v>116</v>
      </c>
      <c r="G11" s="40">
        <f t="shared" si="0"/>
        <v>0</v>
      </c>
      <c r="H11" s="40" t="b">
        <f>AND((IF($D$11&gt;0,(OR(IF($D$11&lt;800,1),IF(ABS($D$11)&gt;1500,1))))))</f>
        <v>0</v>
      </c>
    </row>
    <row r="12" spans="1:9" ht="49.5" customHeight="1" thickTop="1" x14ac:dyDescent="0.15">
      <c r="B12" s="6"/>
      <c r="C12" s="93" t="s">
        <v>108</v>
      </c>
      <c r="D12" s="112" t="s">
        <v>109</v>
      </c>
      <c r="E12" s="98" t="s">
        <v>118</v>
      </c>
      <c r="F12" s="97" t="s">
        <v>115</v>
      </c>
      <c r="G12" s="40"/>
      <c r="H12" s="40"/>
    </row>
    <row r="13" spans="1:9" ht="12" thickBot="1" x14ac:dyDescent="0.2">
      <c r="B13" s="73">
        <f>IF(F13&gt;531,(-1*((F13-531)*0.75))+150,((531-F13)*1.25)+150)</f>
        <v>813.75</v>
      </c>
      <c r="C13" s="80" t="s">
        <v>114</v>
      </c>
      <c r="D13" s="2"/>
      <c r="E13" s="83">
        <v>1</v>
      </c>
      <c r="F13" s="75">
        <f>SUM(F5:F9)</f>
        <v>0</v>
      </c>
      <c r="G13" s="40">
        <f>SUM(G5:G11)</f>
        <v>3</v>
      </c>
      <c r="H13" s="44">
        <f>IF(F13&gt;531,(-1*(531-F13)*0.75)+150,((531-F13)*1.25)+150)</f>
        <v>813.75</v>
      </c>
      <c r="I13" s="44"/>
    </row>
    <row r="14" spans="1:9" ht="14.25" customHeight="1" x14ac:dyDescent="0.15">
      <c r="C14" s="42"/>
      <c r="E14" s="106">
        <f>SUM(F14:G14)</f>
        <v>3</v>
      </c>
      <c r="F14" s="106">
        <f>SUM(F5,F7,F9,D11)</f>
        <v>0</v>
      </c>
      <c r="G14" s="106">
        <f>SUM(G13)</f>
        <v>3</v>
      </c>
      <c r="H14" s="41"/>
    </row>
    <row r="15" spans="1:9" ht="21.75" customHeight="1" x14ac:dyDescent="0.15">
      <c r="C15" s="42"/>
      <c r="G15" s="43" t="str">
        <f>IF(C19&gt;0,"Één of meer van uw tarieven is te hoog of te"," ")</f>
        <v xml:space="preserve"> </v>
      </c>
      <c r="H15" s="41" t="str">
        <f>IF(C19&gt;0,"laag"," ")</f>
        <v xml:space="preserve"> </v>
      </c>
    </row>
    <row r="16" spans="1:9" ht="14.25" customHeight="1" x14ac:dyDescent="0.15">
      <c r="C16" s="42"/>
      <c r="G16" s="43"/>
      <c r="H16" s="105" t="str">
        <f>IF(G13&gt;0,"laag"," ")</f>
        <v>laag</v>
      </c>
    </row>
    <row r="17" spans="1:8" ht="14.25" customHeight="1" x14ac:dyDescent="0.15">
      <c r="C17" s="104" t="str">
        <f>IF(C19&gt;0,"laag"," ")</f>
        <v xml:space="preserve"> </v>
      </c>
      <c r="G17" s="43"/>
      <c r="H17" s="41"/>
    </row>
    <row r="18" spans="1:8" ht="14.25" customHeight="1" x14ac:dyDescent="0.15">
      <c r="C18" s="103" t="b">
        <f>AND(IF(F13&gt;0,1),IF(G14&gt;0,1))</f>
        <v>0</v>
      </c>
      <c r="G18" s="43"/>
      <c r="H18" s="41"/>
    </row>
    <row r="19" spans="1:8" ht="10.5" customHeight="1" x14ac:dyDescent="0.15">
      <c r="C19" s="103">
        <f>IF(C18=TRUE,1,0)</f>
        <v>0</v>
      </c>
      <c r="G19" s="43"/>
      <c r="H19" s="41"/>
    </row>
    <row r="20" spans="1:8" ht="10.5" customHeight="1" x14ac:dyDescent="0.15">
      <c r="C20" s="113" t="s">
        <v>120</v>
      </c>
      <c r="D20" s="114"/>
      <c r="F20" s="114"/>
      <c r="G20" s="43"/>
      <c r="H20" s="41"/>
    </row>
    <row r="21" spans="1:8" ht="10.5" customHeight="1" x14ac:dyDescent="0.15">
      <c r="C21" s="113" t="s">
        <v>121</v>
      </c>
      <c r="D21" s="114"/>
      <c r="G21" s="102"/>
      <c r="H21" s="41"/>
    </row>
    <row r="22" spans="1:8" ht="9" customHeight="1" x14ac:dyDescent="0.15">
      <c r="C22" s="42"/>
      <c r="G22" s="43"/>
      <c r="H22" s="41"/>
    </row>
    <row r="23" spans="1:8" ht="12.75" customHeight="1" x14ac:dyDescent="0.15">
      <c r="A23" s="77"/>
      <c r="B23" s="77"/>
      <c r="C23" s="77" t="s">
        <v>97</v>
      </c>
      <c r="D23" s="121"/>
      <c r="E23" s="121"/>
      <c r="F23" s="77" t="s">
        <v>100</v>
      </c>
      <c r="G23" s="77"/>
      <c r="H23" s="77"/>
    </row>
    <row r="24" spans="1:8" ht="12.75" customHeight="1" x14ac:dyDescent="0.15">
      <c r="A24" s="77"/>
      <c r="B24" s="77"/>
      <c r="C24" s="77" t="s">
        <v>98</v>
      </c>
      <c r="D24" s="119"/>
      <c r="E24" s="120"/>
      <c r="F24" s="1" t="s">
        <v>101</v>
      </c>
      <c r="G24" s="77"/>
      <c r="H24" s="77"/>
    </row>
    <row r="25" spans="1:8" ht="12.75" customHeight="1" x14ac:dyDescent="0.15">
      <c r="A25" s="77"/>
      <c r="B25" s="77"/>
      <c r="C25" s="77" t="s">
        <v>96</v>
      </c>
      <c r="D25" s="121"/>
      <c r="E25" s="121"/>
      <c r="F25" s="1" t="s">
        <v>102</v>
      </c>
      <c r="G25" s="77"/>
      <c r="H25" s="77"/>
    </row>
    <row r="26" spans="1:8" ht="12.75" customHeight="1" x14ac:dyDescent="0.15">
      <c r="A26" s="77"/>
      <c r="B26" s="77"/>
      <c r="C26" s="77" t="s">
        <v>95</v>
      </c>
      <c r="D26" s="121"/>
      <c r="E26" s="121"/>
      <c r="F26" s="1" t="s">
        <v>103</v>
      </c>
      <c r="G26" s="77"/>
      <c r="H26" s="77"/>
    </row>
    <row r="27" spans="1:8" ht="12.75" customHeight="1" x14ac:dyDescent="0.15">
      <c r="A27" s="77"/>
      <c r="B27" s="77"/>
      <c r="C27" s="77" t="s">
        <v>99</v>
      </c>
      <c r="D27" s="121"/>
      <c r="E27" s="121"/>
      <c r="F27" s="1" t="s">
        <v>104</v>
      </c>
      <c r="G27" s="77"/>
      <c r="H27" s="77"/>
    </row>
    <row r="28" spans="1:8" ht="12.75" customHeight="1" x14ac:dyDescent="0.15">
      <c r="A28" s="77"/>
      <c r="B28" s="77"/>
      <c r="C28" s="77"/>
      <c r="D28" s="77"/>
      <c r="E28" s="77"/>
      <c r="F28" s="77"/>
      <c r="G28" s="77"/>
      <c r="H28" s="77"/>
    </row>
    <row r="29" spans="1:8" ht="12.75" customHeight="1" x14ac:dyDescent="0.15">
      <c r="A29" s="77"/>
      <c r="B29" s="77"/>
      <c r="D29" s="122"/>
      <c r="E29" s="122"/>
      <c r="F29" s="77"/>
      <c r="G29" s="77"/>
      <c r="H29" s="77"/>
    </row>
    <row r="30" spans="1:8" ht="12.75" customHeight="1" x14ac:dyDescent="0.15">
      <c r="A30" s="77"/>
      <c r="B30" s="77"/>
      <c r="C30" s="77" t="s">
        <v>94</v>
      </c>
      <c r="D30" s="122"/>
      <c r="E30" s="122"/>
      <c r="F30" s="77"/>
      <c r="G30" s="77"/>
      <c r="H30" s="77"/>
    </row>
    <row r="31" spans="1:8" ht="12.75" customHeight="1" x14ac:dyDescent="0.15">
      <c r="A31" s="77"/>
      <c r="B31" s="77"/>
      <c r="D31" s="122"/>
      <c r="E31" s="122"/>
      <c r="F31" s="77"/>
      <c r="G31" s="77"/>
      <c r="H31" s="77"/>
    </row>
    <row r="32" spans="1:8" ht="12" customHeight="1" x14ac:dyDescent="0.15">
      <c r="C32" s="82" t="s">
        <v>131</v>
      </c>
      <c r="E32" s="43"/>
      <c r="G32" s="43"/>
      <c r="H32" s="41"/>
    </row>
    <row r="33" spans="1:16" ht="12" customHeight="1" x14ac:dyDescent="0.15">
      <c r="C33" s="42"/>
      <c r="G33" s="43"/>
      <c r="H33" s="41"/>
    </row>
    <row r="34" spans="1:16" ht="14.25" customHeight="1" x14ac:dyDescent="0.15">
      <c r="A34" s="39" t="s">
        <v>66</v>
      </c>
    </row>
    <row r="35" spans="1:16" ht="37.5" customHeight="1" x14ac:dyDescent="0.15">
      <c r="A35" s="117" t="s">
        <v>129</v>
      </c>
      <c r="G35" s="138" t="s">
        <v>130</v>
      </c>
      <c r="H35" s="138"/>
    </row>
    <row r="36" spans="1:16" ht="14.25" customHeight="1" x14ac:dyDescent="0.15">
      <c r="A36" s="117"/>
      <c r="G36" s="118"/>
      <c r="H36" s="118"/>
    </row>
    <row r="37" spans="1:16" ht="10.5" customHeight="1" thickBot="1" x14ac:dyDescent="0.2">
      <c r="A37" s="129" t="s">
        <v>44</v>
      </c>
      <c r="B37" s="129"/>
      <c r="C37" s="4"/>
      <c r="D37" s="7"/>
      <c r="E37" s="8"/>
      <c r="F37" s="8"/>
      <c r="G37" s="8"/>
      <c r="H37" s="8"/>
    </row>
    <row r="38" spans="1:16" ht="65.25" customHeight="1" thickBot="1" x14ac:dyDescent="0.2">
      <c r="B38" s="7"/>
      <c r="C38" s="7"/>
      <c r="D38" s="7"/>
      <c r="E38" s="123" t="s">
        <v>6</v>
      </c>
      <c r="F38" s="126"/>
      <c r="G38" s="130" t="s">
        <v>7</v>
      </c>
      <c r="H38" s="131"/>
    </row>
    <row r="39" spans="1:16" ht="98.25" customHeight="1" x14ac:dyDescent="0.15">
      <c r="A39" s="127" t="s">
        <v>90</v>
      </c>
      <c r="B39" s="128"/>
      <c r="C39" s="10" t="s">
        <v>8</v>
      </c>
      <c r="D39" s="11"/>
      <c r="E39" s="9" t="s">
        <v>9</v>
      </c>
      <c r="F39" s="12" t="s">
        <v>10</v>
      </c>
      <c r="G39" s="9" t="s">
        <v>9</v>
      </c>
      <c r="H39" s="11" t="s">
        <v>11</v>
      </c>
    </row>
    <row r="40" spans="1:16" ht="65.25" customHeight="1" x14ac:dyDescent="0.15">
      <c r="A40" s="56">
        <v>1</v>
      </c>
      <c r="B40" s="60"/>
      <c r="C40" s="58" t="s">
        <v>77</v>
      </c>
      <c r="D40" s="13"/>
      <c r="E40" s="14">
        <f>D5</f>
        <v>0</v>
      </c>
      <c r="F40" s="15" t="s">
        <v>12</v>
      </c>
      <c r="G40" s="16">
        <f>H40*E40</f>
        <v>0</v>
      </c>
      <c r="H40" s="17">
        <v>1.25</v>
      </c>
    </row>
    <row r="41" spans="1:16" ht="85.5" customHeight="1" x14ac:dyDescent="0.15">
      <c r="A41" s="56">
        <v>2</v>
      </c>
      <c r="B41" s="60"/>
      <c r="C41" s="58" t="s">
        <v>76</v>
      </c>
      <c r="D41" s="13"/>
      <c r="E41" s="16">
        <f>70%*E40</f>
        <v>0</v>
      </c>
      <c r="F41" s="18" t="s">
        <v>75</v>
      </c>
      <c r="G41" s="16">
        <f>H41*E41</f>
        <v>0</v>
      </c>
      <c r="H41" s="17">
        <v>1.25</v>
      </c>
    </row>
    <row r="42" spans="1:16" ht="116.25" thickBot="1" x14ac:dyDescent="0.2">
      <c r="A42" s="57">
        <v>3</v>
      </c>
      <c r="B42" s="61"/>
      <c r="C42" s="61" t="s">
        <v>15</v>
      </c>
      <c r="D42" s="22"/>
      <c r="E42" s="23">
        <v>495</v>
      </c>
      <c r="F42" s="24" t="s">
        <v>16</v>
      </c>
      <c r="G42" s="23">
        <v>618.75</v>
      </c>
      <c r="H42" s="25">
        <v>1.25</v>
      </c>
    </row>
    <row r="43" spans="1:16" ht="12" customHeight="1" x14ac:dyDescent="0.15">
      <c r="I43" s="5"/>
      <c r="L43" s="39"/>
      <c r="M43" s="39"/>
      <c r="N43" s="39"/>
      <c r="O43" s="39"/>
      <c r="P43" s="39"/>
    </row>
    <row r="44" spans="1:16" x14ac:dyDescent="0.15">
      <c r="I44" s="26"/>
      <c r="L44" s="39"/>
      <c r="M44" s="39"/>
      <c r="N44" s="39"/>
      <c r="O44" s="39"/>
      <c r="P44" s="39"/>
    </row>
    <row r="45" spans="1:16" x14ac:dyDescent="0.15">
      <c r="I45" s="70"/>
      <c r="L45" s="39"/>
      <c r="M45" s="39"/>
      <c r="N45" s="39"/>
      <c r="O45" s="39"/>
      <c r="P45" s="39"/>
    </row>
    <row r="46" spans="1:16" x14ac:dyDescent="0.15">
      <c r="L46" s="39"/>
      <c r="M46" s="39"/>
      <c r="N46" s="39"/>
      <c r="O46" s="39"/>
      <c r="P46" s="39"/>
    </row>
    <row r="47" spans="1:16" x14ac:dyDescent="0.15">
      <c r="L47" s="39"/>
      <c r="M47" s="39"/>
      <c r="N47" s="39"/>
      <c r="O47" s="39"/>
      <c r="P47" s="39"/>
    </row>
    <row r="48" spans="1:16" x14ac:dyDescent="0.15">
      <c r="L48" s="39"/>
      <c r="M48" s="39"/>
      <c r="N48" s="39"/>
      <c r="O48" s="39"/>
      <c r="P48" s="39"/>
    </row>
    <row r="49" spans="1:16" x14ac:dyDescent="0.15">
      <c r="L49" s="39"/>
      <c r="M49" s="39"/>
      <c r="N49" s="39"/>
      <c r="O49" s="39"/>
      <c r="P49" s="39"/>
    </row>
    <row r="50" spans="1:16" x14ac:dyDescent="0.15">
      <c r="L50" s="39"/>
      <c r="M50" s="39"/>
      <c r="N50" s="39"/>
      <c r="O50" s="39"/>
      <c r="P50" s="39"/>
    </row>
    <row r="51" spans="1:16" x14ac:dyDescent="0.15">
      <c r="L51" s="39"/>
      <c r="M51" s="39"/>
      <c r="N51" s="39"/>
      <c r="O51" s="39"/>
      <c r="P51" s="39"/>
    </row>
    <row r="52" spans="1:16" x14ac:dyDescent="0.15">
      <c r="L52" s="39"/>
      <c r="M52" s="39"/>
      <c r="N52" s="39"/>
      <c r="O52" s="39"/>
      <c r="P52" s="39"/>
    </row>
    <row r="53" spans="1:16" x14ac:dyDescent="0.15">
      <c r="L53" s="39"/>
      <c r="M53" s="39"/>
      <c r="N53" s="39"/>
      <c r="O53" s="39"/>
      <c r="P53" s="39"/>
    </row>
    <row r="54" spans="1:16" x14ac:dyDescent="0.15">
      <c r="L54" s="39"/>
      <c r="M54" s="39"/>
      <c r="N54" s="39"/>
      <c r="O54" s="39"/>
      <c r="P54" s="39"/>
    </row>
    <row r="55" spans="1:16" x14ac:dyDescent="0.15">
      <c r="G55" s="122"/>
      <c r="H55" s="122"/>
      <c r="L55" s="39"/>
      <c r="M55" s="39"/>
      <c r="N55" s="39"/>
      <c r="O55" s="39"/>
      <c r="P55" s="39"/>
    </row>
    <row r="56" spans="1:16" x14ac:dyDescent="0.15">
      <c r="E56" s="77" t="s">
        <v>105</v>
      </c>
      <c r="G56" s="122"/>
      <c r="H56" s="122"/>
      <c r="L56" s="39"/>
      <c r="M56" s="39"/>
      <c r="N56" s="39"/>
      <c r="O56" s="39"/>
      <c r="P56" s="39"/>
    </row>
    <row r="57" spans="1:16" x14ac:dyDescent="0.15">
      <c r="E57" s="77"/>
      <c r="G57" s="122"/>
      <c r="H57" s="122"/>
      <c r="L57" s="39"/>
      <c r="M57" s="39"/>
      <c r="N57" s="39"/>
      <c r="O57" s="39"/>
      <c r="P57" s="39"/>
    </row>
    <row r="58" spans="1:16" ht="10.5" customHeight="1" x14ac:dyDescent="0.15">
      <c r="A58" s="39" t="s">
        <v>66</v>
      </c>
      <c r="H58" s="99" t="s">
        <v>131</v>
      </c>
      <c r="L58" s="39"/>
      <c r="M58" s="39"/>
      <c r="N58" s="39"/>
      <c r="O58" s="39"/>
      <c r="P58" s="39"/>
    </row>
    <row r="59" spans="1:16" ht="36.75" customHeight="1" x14ac:dyDescent="0.15">
      <c r="A59" s="117" t="s">
        <v>129</v>
      </c>
      <c r="G59" s="138" t="s">
        <v>130</v>
      </c>
      <c r="H59" s="138"/>
      <c r="L59" s="39"/>
      <c r="M59" s="39"/>
      <c r="N59" s="39"/>
      <c r="O59" s="39"/>
      <c r="P59" s="39"/>
    </row>
    <row r="60" spans="1:16" ht="10.5" customHeight="1" x14ac:dyDescent="0.15">
      <c r="A60" s="117"/>
      <c r="G60" s="118"/>
      <c r="H60" s="118"/>
      <c r="L60" s="39"/>
      <c r="M60" s="39"/>
      <c r="N60" s="39"/>
      <c r="O60" s="39"/>
      <c r="P60" s="39"/>
    </row>
    <row r="61" spans="1:16" ht="12" thickBot="1" x14ac:dyDescent="0.2">
      <c r="A61" s="132" t="s">
        <v>45</v>
      </c>
      <c r="B61" s="132"/>
      <c r="C61" s="27"/>
      <c r="D61" s="27"/>
      <c r="E61" s="27"/>
      <c r="F61" s="27"/>
      <c r="G61" s="27"/>
      <c r="H61" s="5"/>
      <c r="L61" s="39"/>
      <c r="M61" s="39"/>
      <c r="N61" s="39"/>
      <c r="O61" s="39"/>
      <c r="P61" s="39"/>
    </row>
    <row r="62" spans="1:16" ht="54" customHeight="1" thickBot="1" x14ac:dyDescent="0.2">
      <c r="B62" s="7"/>
      <c r="C62" s="7"/>
      <c r="D62" s="7"/>
      <c r="E62" s="123" t="s">
        <v>17</v>
      </c>
      <c r="F62" s="124"/>
      <c r="G62" s="125" t="s">
        <v>18</v>
      </c>
      <c r="H62" s="126"/>
      <c r="L62" s="39"/>
      <c r="M62" s="39"/>
      <c r="N62" s="39"/>
      <c r="O62" s="39"/>
      <c r="P62" s="39"/>
    </row>
    <row r="63" spans="1:16" ht="96" customHeight="1" x14ac:dyDescent="0.15">
      <c r="A63" s="127" t="s">
        <v>90</v>
      </c>
      <c r="B63" s="128"/>
      <c r="C63" s="10" t="s">
        <v>8</v>
      </c>
      <c r="D63" s="11" t="s">
        <v>19</v>
      </c>
      <c r="E63" s="9" t="s">
        <v>60</v>
      </c>
      <c r="F63" s="12" t="s">
        <v>10</v>
      </c>
      <c r="G63" s="9" t="s">
        <v>61</v>
      </c>
      <c r="H63" s="11" t="s">
        <v>11</v>
      </c>
      <c r="L63" s="39"/>
      <c r="M63" s="39"/>
      <c r="N63" s="39"/>
      <c r="O63" s="39"/>
      <c r="P63" s="39"/>
    </row>
    <row r="64" spans="1:16" ht="34.5" customHeight="1" x14ac:dyDescent="0.15">
      <c r="A64" s="56" t="s">
        <v>67</v>
      </c>
      <c r="B64" s="58"/>
      <c r="C64" s="58" t="s">
        <v>82</v>
      </c>
      <c r="D64" s="19"/>
      <c r="E64" s="28">
        <f>55%*D7</f>
        <v>0</v>
      </c>
      <c r="F64" s="32" t="s">
        <v>46</v>
      </c>
      <c r="G64" s="28">
        <f>H64*E64</f>
        <v>0</v>
      </c>
      <c r="H64" s="29">
        <v>1</v>
      </c>
      <c r="L64" s="39"/>
      <c r="M64" s="39"/>
      <c r="N64" s="39"/>
      <c r="O64" s="39"/>
      <c r="P64" s="39"/>
    </row>
    <row r="65" spans="1:16" ht="23.25" customHeight="1" x14ac:dyDescent="0.15">
      <c r="A65" s="56">
        <v>5</v>
      </c>
      <c r="B65" s="60"/>
      <c r="C65" s="58" t="s">
        <v>20</v>
      </c>
      <c r="D65" s="19" t="s">
        <v>55</v>
      </c>
      <c r="E65" s="30">
        <f>D7</f>
        <v>0</v>
      </c>
      <c r="F65" s="31" t="s">
        <v>21</v>
      </c>
      <c r="G65" s="28">
        <f t="shared" ref="G65:G71" si="1">H65*E65</f>
        <v>0</v>
      </c>
      <c r="H65" s="29">
        <v>1</v>
      </c>
      <c r="L65" s="39"/>
      <c r="M65" s="39"/>
      <c r="N65" s="39"/>
      <c r="O65" s="39"/>
      <c r="P65" s="39"/>
    </row>
    <row r="66" spans="1:16" ht="23.25" customHeight="1" x14ac:dyDescent="0.15">
      <c r="A66" s="56">
        <v>6</v>
      </c>
      <c r="B66" s="60"/>
      <c r="C66" s="58" t="s">
        <v>22</v>
      </c>
      <c r="D66" s="19" t="s">
        <v>54</v>
      </c>
      <c r="E66" s="28">
        <f>90%*D7</f>
        <v>0</v>
      </c>
      <c r="F66" s="32" t="s">
        <v>57</v>
      </c>
      <c r="G66" s="28">
        <f t="shared" si="1"/>
        <v>0</v>
      </c>
      <c r="H66" s="29">
        <v>1</v>
      </c>
      <c r="L66" s="39"/>
      <c r="M66" s="39"/>
      <c r="N66" s="39"/>
      <c r="O66" s="39"/>
      <c r="P66" s="39"/>
    </row>
    <row r="67" spans="1:16" ht="23.25" customHeight="1" x14ac:dyDescent="0.15">
      <c r="A67" s="56">
        <v>7</v>
      </c>
      <c r="B67" s="60"/>
      <c r="C67" s="58" t="s">
        <v>22</v>
      </c>
      <c r="D67" s="19" t="s">
        <v>55</v>
      </c>
      <c r="E67" s="28">
        <f>140%*D7</f>
        <v>0</v>
      </c>
      <c r="F67" s="32" t="s">
        <v>23</v>
      </c>
      <c r="G67" s="28">
        <f t="shared" si="1"/>
        <v>0</v>
      </c>
      <c r="H67" s="29">
        <v>1</v>
      </c>
      <c r="L67" s="39"/>
      <c r="M67" s="39"/>
      <c r="N67" s="39"/>
      <c r="O67" s="39"/>
      <c r="P67" s="39"/>
    </row>
    <row r="68" spans="1:16" ht="23.25" customHeight="1" x14ac:dyDescent="0.15">
      <c r="A68" s="56">
        <v>8</v>
      </c>
      <c r="B68" s="60"/>
      <c r="C68" s="58" t="s">
        <v>22</v>
      </c>
      <c r="D68" s="19" t="s">
        <v>54</v>
      </c>
      <c r="E68" s="28">
        <f>130%*D7</f>
        <v>0</v>
      </c>
      <c r="F68" s="32" t="s">
        <v>56</v>
      </c>
      <c r="G68" s="28">
        <f t="shared" si="1"/>
        <v>0</v>
      </c>
      <c r="H68" s="29">
        <v>1</v>
      </c>
      <c r="L68" s="39"/>
      <c r="M68" s="39"/>
      <c r="N68" s="39"/>
      <c r="O68" s="39"/>
      <c r="P68" s="39"/>
    </row>
    <row r="69" spans="1:16" ht="23.25" customHeight="1" x14ac:dyDescent="0.15">
      <c r="A69" s="56">
        <v>9</v>
      </c>
      <c r="B69" s="60"/>
      <c r="C69" s="58" t="s">
        <v>24</v>
      </c>
      <c r="D69" s="19" t="s">
        <v>58</v>
      </c>
      <c r="E69" s="30">
        <f>D7</f>
        <v>0</v>
      </c>
      <c r="F69" s="31" t="s">
        <v>21</v>
      </c>
      <c r="G69" s="28">
        <f>H69*E69</f>
        <v>0</v>
      </c>
      <c r="H69" s="29">
        <v>1</v>
      </c>
      <c r="L69" s="39"/>
      <c r="M69" s="39"/>
      <c r="N69" s="39"/>
      <c r="O69" s="39"/>
      <c r="P69" s="39"/>
    </row>
    <row r="70" spans="1:16" ht="23.25" customHeight="1" x14ac:dyDescent="0.15">
      <c r="A70" s="56">
        <v>10</v>
      </c>
      <c r="B70" s="60"/>
      <c r="C70" s="58" t="s">
        <v>24</v>
      </c>
      <c r="D70" s="19" t="s">
        <v>59</v>
      </c>
      <c r="E70" s="28">
        <f>90%*D7</f>
        <v>0</v>
      </c>
      <c r="F70" s="32" t="s">
        <v>57</v>
      </c>
      <c r="G70" s="28">
        <f>H70*E70</f>
        <v>0</v>
      </c>
      <c r="H70" s="29">
        <v>1</v>
      </c>
      <c r="L70" s="39"/>
      <c r="M70" s="39"/>
      <c r="N70" s="39"/>
      <c r="O70" s="39"/>
      <c r="P70" s="39"/>
    </row>
    <row r="71" spans="1:16" ht="23.25" customHeight="1" x14ac:dyDescent="0.15">
      <c r="A71" s="56">
        <v>11</v>
      </c>
      <c r="B71" s="60"/>
      <c r="C71" s="58" t="s">
        <v>47</v>
      </c>
      <c r="D71" s="19" t="s">
        <v>25</v>
      </c>
      <c r="E71" s="28">
        <f>130%*D7</f>
        <v>0</v>
      </c>
      <c r="F71" s="32" t="s">
        <v>70</v>
      </c>
      <c r="G71" s="28">
        <f t="shared" si="1"/>
        <v>0</v>
      </c>
      <c r="H71" s="29">
        <v>1</v>
      </c>
      <c r="L71" s="39"/>
      <c r="M71" s="39"/>
      <c r="N71" s="39"/>
      <c r="O71" s="39"/>
      <c r="P71" s="39"/>
    </row>
    <row r="72" spans="1:16" ht="23.25" customHeight="1" x14ac:dyDescent="0.15">
      <c r="A72" s="56">
        <v>12</v>
      </c>
      <c r="B72" s="60"/>
      <c r="C72" s="58" t="s">
        <v>62</v>
      </c>
      <c r="D72" s="19"/>
      <c r="E72" s="28">
        <f>65%*D7</f>
        <v>0</v>
      </c>
      <c r="F72" s="32" t="s">
        <v>71</v>
      </c>
      <c r="G72" s="28">
        <f>H72*E72</f>
        <v>0</v>
      </c>
      <c r="H72" s="29">
        <v>1</v>
      </c>
      <c r="L72" s="39"/>
      <c r="M72" s="39"/>
      <c r="N72" s="39"/>
      <c r="O72" s="39"/>
      <c r="P72" s="39"/>
    </row>
    <row r="73" spans="1:16" ht="23.25" customHeight="1" x14ac:dyDescent="0.15">
      <c r="A73" s="56">
        <v>13</v>
      </c>
      <c r="B73" s="60"/>
      <c r="C73" s="58" t="s">
        <v>63</v>
      </c>
      <c r="D73" s="19"/>
      <c r="E73" s="28">
        <f>65%*D7</f>
        <v>0</v>
      </c>
      <c r="F73" s="32" t="s">
        <v>71</v>
      </c>
      <c r="G73" s="28">
        <f>H73*E73</f>
        <v>0</v>
      </c>
      <c r="H73" s="29">
        <v>1</v>
      </c>
      <c r="L73" s="39"/>
      <c r="M73" s="39"/>
      <c r="N73" s="39"/>
      <c r="O73" s="39"/>
      <c r="P73" s="39"/>
    </row>
    <row r="74" spans="1:16" ht="23.25" customHeight="1" x14ac:dyDescent="0.15">
      <c r="A74" s="56">
        <v>14</v>
      </c>
      <c r="B74" s="60"/>
      <c r="C74" s="58" t="s">
        <v>48</v>
      </c>
      <c r="D74" s="19" t="s">
        <v>26</v>
      </c>
      <c r="E74" s="28">
        <f>95%*D7</f>
        <v>0</v>
      </c>
      <c r="F74" s="32" t="s">
        <v>72</v>
      </c>
      <c r="G74" s="28">
        <f t="shared" ref="G74:G75" si="2">H74*E74</f>
        <v>0</v>
      </c>
      <c r="H74" s="29">
        <v>1</v>
      </c>
      <c r="L74" s="39"/>
      <c r="M74" s="39"/>
      <c r="N74" s="39"/>
      <c r="O74" s="39"/>
      <c r="P74" s="39"/>
    </row>
    <row r="75" spans="1:16" ht="23.25" customHeight="1" x14ac:dyDescent="0.15">
      <c r="A75" s="56">
        <v>15</v>
      </c>
      <c r="B75" s="60"/>
      <c r="C75" s="58" t="s">
        <v>49</v>
      </c>
      <c r="D75" s="19" t="s">
        <v>27</v>
      </c>
      <c r="E75" s="28">
        <f>65%*D7</f>
        <v>0</v>
      </c>
      <c r="F75" s="32" t="s">
        <v>71</v>
      </c>
      <c r="G75" s="28">
        <f t="shared" si="2"/>
        <v>0</v>
      </c>
      <c r="H75" s="29">
        <v>1</v>
      </c>
      <c r="L75" s="39"/>
      <c r="M75" s="39"/>
      <c r="N75" s="39"/>
      <c r="O75" s="39"/>
      <c r="P75" s="39"/>
    </row>
    <row r="76" spans="1:16" ht="23.25" customHeight="1" x14ac:dyDescent="0.15">
      <c r="A76" s="56">
        <v>16</v>
      </c>
      <c r="B76" s="60"/>
      <c r="C76" s="58" t="s">
        <v>29</v>
      </c>
      <c r="D76" s="19" t="s">
        <v>30</v>
      </c>
      <c r="E76" s="34">
        <f>D9</f>
        <v>0</v>
      </c>
      <c r="F76" s="35" t="s">
        <v>31</v>
      </c>
      <c r="G76" s="36">
        <f>H76*E76</f>
        <v>0</v>
      </c>
      <c r="H76" s="37">
        <v>1.4</v>
      </c>
      <c r="L76" s="39"/>
      <c r="M76" s="39"/>
      <c r="N76" s="39"/>
      <c r="O76" s="39"/>
      <c r="P76" s="39"/>
    </row>
    <row r="77" spans="1:16" ht="23.25" customHeight="1" x14ac:dyDescent="0.15">
      <c r="A77" s="56">
        <v>17</v>
      </c>
      <c r="B77" s="60"/>
      <c r="C77" s="58" t="s">
        <v>32</v>
      </c>
      <c r="D77" s="19" t="s">
        <v>33</v>
      </c>
      <c r="E77" s="36">
        <f>85%*D9</f>
        <v>0</v>
      </c>
      <c r="F77" s="54" t="s">
        <v>73</v>
      </c>
      <c r="G77" s="36">
        <f>H77*E77</f>
        <v>0</v>
      </c>
      <c r="H77" s="37">
        <v>1.4</v>
      </c>
      <c r="L77" s="39"/>
      <c r="M77" s="39"/>
      <c r="N77" s="39"/>
      <c r="O77" s="39"/>
      <c r="P77" s="39"/>
    </row>
    <row r="78" spans="1:16" ht="23.25" customHeight="1" thickBot="1" x14ac:dyDescent="0.2">
      <c r="A78" s="57">
        <v>18</v>
      </c>
      <c r="B78" s="62"/>
      <c r="C78" s="61" t="s">
        <v>34</v>
      </c>
      <c r="D78" s="22" t="s">
        <v>35</v>
      </c>
      <c r="E78" s="51">
        <f>80%*D9</f>
        <v>0</v>
      </c>
      <c r="F78" s="55" t="s">
        <v>74</v>
      </c>
      <c r="G78" s="51">
        <f>H78*E78</f>
        <v>0</v>
      </c>
      <c r="H78" s="52">
        <v>1.4</v>
      </c>
      <c r="L78" s="39"/>
      <c r="M78" s="39"/>
      <c r="N78" s="39"/>
      <c r="O78" s="39"/>
      <c r="P78" s="39"/>
    </row>
    <row r="79" spans="1:16" x14ac:dyDescent="0.15">
      <c r="L79" s="39"/>
      <c r="M79" s="39"/>
      <c r="N79" s="39"/>
      <c r="O79" s="39"/>
      <c r="P79" s="39"/>
    </row>
    <row r="84" spans="1:8" x14ac:dyDescent="0.15">
      <c r="G84" s="122"/>
      <c r="H84" s="122"/>
    </row>
    <row r="85" spans="1:8" x14ac:dyDescent="0.15">
      <c r="E85" s="77" t="s">
        <v>105</v>
      </c>
      <c r="G85" s="122"/>
      <c r="H85" s="122"/>
    </row>
    <row r="86" spans="1:8" x14ac:dyDescent="0.15">
      <c r="G86" s="122"/>
      <c r="H86" s="122"/>
    </row>
    <row r="87" spans="1:8" x14ac:dyDescent="0.15">
      <c r="A87" s="39" t="s">
        <v>66</v>
      </c>
      <c r="H87" s="99" t="s">
        <v>131</v>
      </c>
    </row>
    <row r="88" spans="1:8" ht="36.75" customHeight="1" x14ac:dyDescent="0.15">
      <c r="A88" s="117" t="s">
        <v>129</v>
      </c>
      <c r="G88" s="138" t="s">
        <v>130</v>
      </c>
      <c r="H88" s="138"/>
    </row>
    <row r="89" spans="1:8" x14ac:dyDescent="0.15">
      <c r="A89" s="117"/>
      <c r="G89" s="118"/>
      <c r="H89" s="118"/>
    </row>
    <row r="90" spans="1:8" ht="12" customHeight="1" thickBot="1" x14ac:dyDescent="0.2">
      <c r="A90" s="132" t="s">
        <v>53</v>
      </c>
      <c r="B90" s="132"/>
      <c r="C90" s="27"/>
      <c r="D90" s="27"/>
      <c r="E90" s="27"/>
      <c r="F90" s="27"/>
      <c r="G90" s="27"/>
      <c r="H90" s="5"/>
    </row>
    <row r="91" spans="1:8" ht="55.5" customHeight="1" thickBot="1" x14ac:dyDescent="0.2">
      <c r="A91" s="70"/>
      <c r="B91" s="7"/>
      <c r="C91" s="7"/>
      <c r="D91" s="7"/>
      <c r="E91" s="123" t="s">
        <v>125</v>
      </c>
      <c r="F91" s="124"/>
      <c r="G91" s="125" t="s">
        <v>126</v>
      </c>
      <c r="H91" s="126"/>
    </row>
    <row r="92" spans="1:8" ht="84" x14ac:dyDescent="0.15">
      <c r="A92" s="127" t="s">
        <v>90</v>
      </c>
      <c r="B92" s="137"/>
      <c r="C92" s="10" t="s">
        <v>8</v>
      </c>
      <c r="D92" s="11" t="s">
        <v>19</v>
      </c>
      <c r="E92" s="9" t="s">
        <v>122</v>
      </c>
      <c r="F92" s="48" t="s">
        <v>10</v>
      </c>
      <c r="G92" s="9" t="s">
        <v>123</v>
      </c>
      <c r="H92" s="11" t="s">
        <v>11</v>
      </c>
    </row>
    <row r="93" spans="1:8" ht="31.5" x14ac:dyDescent="0.15">
      <c r="A93" s="56">
        <v>19</v>
      </c>
      <c r="B93" s="71"/>
      <c r="C93" s="58" t="s">
        <v>83</v>
      </c>
      <c r="D93" s="19" t="s">
        <v>13</v>
      </c>
      <c r="E93" s="116">
        <f>D11</f>
        <v>0</v>
      </c>
      <c r="F93" s="20" t="s">
        <v>14</v>
      </c>
      <c r="G93" s="45">
        <f>H93*E93</f>
        <v>0</v>
      </c>
      <c r="H93" s="21">
        <v>1.05</v>
      </c>
    </row>
    <row r="94" spans="1:8" ht="24" customHeight="1" x14ac:dyDescent="0.15">
      <c r="A94" s="56">
        <v>20</v>
      </c>
      <c r="B94" s="71"/>
      <c r="C94" s="58" t="s">
        <v>84</v>
      </c>
      <c r="D94" s="19" t="s">
        <v>28</v>
      </c>
      <c r="E94" s="45">
        <f>95%*D11</f>
        <v>0</v>
      </c>
      <c r="F94" s="50" t="s">
        <v>69</v>
      </c>
      <c r="G94" s="45">
        <f t="shared" ref="G94:G96" si="3">H94*E94</f>
        <v>0</v>
      </c>
      <c r="H94" s="33">
        <v>1</v>
      </c>
    </row>
    <row r="95" spans="1:8" ht="21" x14ac:dyDescent="0.15">
      <c r="A95" s="56">
        <v>21</v>
      </c>
      <c r="B95" s="71"/>
      <c r="C95" s="58" t="s">
        <v>85</v>
      </c>
      <c r="D95" s="19"/>
      <c r="E95" s="45">
        <f>15%*D11</f>
        <v>0</v>
      </c>
      <c r="F95" s="50" t="s">
        <v>51</v>
      </c>
      <c r="G95" s="45">
        <f t="shared" si="3"/>
        <v>0</v>
      </c>
      <c r="H95" s="33">
        <v>1</v>
      </c>
    </row>
    <row r="96" spans="1:8" ht="21.75" thickBot="1" x14ac:dyDescent="0.2">
      <c r="A96" s="57">
        <v>22</v>
      </c>
      <c r="B96" s="72"/>
      <c r="C96" s="61" t="s">
        <v>86</v>
      </c>
      <c r="D96" s="22"/>
      <c r="E96" s="46">
        <f>10%*D11</f>
        <v>0</v>
      </c>
      <c r="F96" s="49" t="s">
        <v>52</v>
      </c>
      <c r="G96" s="46">
        <f t="shared" si="3"/>
        <v>0</v>
      </c>
      <c r="H96" s="47">
        <v>1</v>
      </c>
    </row>
    <row r="97" spans="1:8" x14ac:dyDescent="0.15">
      <c r="A97" s="26"/>
      <c r="B97" s="26"/>
      <c r="C97" s="26"/>
      <c r="D97" s="26"/>
      <c r="E97" s="26"/>
      <c r="F97" s="26"/>
      <c r="G97" s="26"/>
      <c r="H97" s="26"/>
    </row>
    <row r="98" spans="1:8" x14ac:dyDescent="0.15">
      <c r="A98" s="26"/>
      <c r="B98" s="26"/>
      <c r="C98" s="26"/>
      <c r="D98" s="26"/>
      <c r="E98" s="26"/>
      <c r="F98" s="26"/>
      <c r="G98" s="26"/>
      <c r="H98" s="26"/>
    </row>
    <row r="99" spans="1:8" x14ac:dyDescent="0.15">
      <c r="A99" s="26"/>
      <c r="B99" s="26"/>
      <c r="C99" s="26"/>
      <c r="D99" s="26"/>
      <c r="E99" s="26"/>
      <c r="F99" s="26"/>
      <c r="G99" s="26"/>
      <c r="H99" s="26"/>
    </row>
    <row r="100" spans="1:8" x14ac:dyDescent="0.15">
      <c r="A100" s="26"/>
      <c r="B100" s="26"/>
      <c r="C100" s="26"/>
      <c r="D100" s="26"/>
      <c r="E100" s="26"/>
      <c r="F100" s="26"/>
      <c r="G100" s="26"/>
      <c r="H100" s="26"/>
    </row>
    <row r="101" spans="1:8" x14ac:dyDescent="0.15">
      <c r="A101" s="26"/>
      <c r="B101" s="26"/>
      <c r="C101" s="26"/>
      <c r="D101" s="26"/>
      <c r="E101" s="26"/>
      <c r="F101" s="26"/>
      <c r="G101" s="26"/>
      <c r="H101" s="26"/>
    </row>
    <row r="102" spans="1:8" x14ac:dyDescent="0.15">
      <c r="A102" s="26"/>
      <c r="B102" s="26"/>
      <c r="C102" s="26"/>
      <c r="D102" s="26"/>
      <c r="E102" s="26"/>
      <c r="F102" s="26"/>
      <c r="G102" s="26"/>
      <c r="H102" s="26"/>
    </row>
    <row r="103" spans="1:8" x14ac:dyDescent="0.15">
      <c r="A103" s="26"/>
      <c r="B103" s="26"/>
      <c r="C103" s="26"/>
      <c r="D103" s="26"/>
      <c r="E103" s="26"/>
      <c r="F103" s="26"/>
      <c r="G103" s="26"/>
      <c r="H103" s="26"/>
    </row>
    <row r="104" spans="1:8" x14ac:dyDescent="0.15">
      <c r="A104" s="26"/>
      <c r="B104" s="26"/>
      <c r="C104" s="26"/>
      <c r="D104" s="26"/>
      <c r="E104" s="26"/>
      <c r="F104" s="26"/>
      <c r="G104" s="26"/>
      <c r="H104" s="26"/>
    </row>
    <row r="105" spans="1:8" x14ac:dyDescent="0.15">
      <c r="A105" s="26"/>
      <c r="B105" s="26"/>
      <c r="C105" s="26"/>
      <c r="D105" s="26"/>
      <c r="E105" s="26"/>
      <c r="F105" s="26"/>
      <c r="G105" s="26"/>
      <c r="H105" s="26"/>
    </row>
    <row r="106" spans="1:8" x14ac:dyDescent="0.15">
      <c r="A106" s="26"/>
      <c r="B106" s="26"/>
      <c r="C106" s="26"/>
      <c r="D106" s="26"/>
      <c r="E106" s="26"/>
      <c r="F106" s="26"/>
      <c r="G106" s="26"/>
      <c r="H106" s="26"/>
    </row>
    <row r="107" spans="1:8" x14ac:dyDescent="0.15">
      <c r="A107" s="26"/>
      <c r="B107" s="26"/>
      <c r="C107" s="26"/>
      <c r="D107" s="26"/>
      <c r="E107" s="26"/>
      <c r="F107" s="26"/>
      <c r="G107" s="26"/>
      <c r="H107" s="26"/>
    </row>
    <row r="108" spans="1:8" x14ac:dyDescent="0.15">
      <c r="A108" s="26"/>
      <c r="B108" s="26"/>
      <c r="C108" s="26"/>
      <c r="D108" s="26"/>
      <c r="E108" s="26"/>
      <c r="F108" s="26"/>
      <c r="G108" s="26"/>
      <c r="H108" s="26"/>
    </row>
    <row r="109" spans="1:8" x14ac:dyDescent="0.15">
      <c r="A109" s="26"/>
      <c r="B109" s="26"/>
      <c r="C109" s="26"/>
      <c r="D109" s="26"/>
      <c r="E109" s="26"/>
      <c r="F109" s="26"/>
      <c r="G109" s="26"/>
      <c r="H109" s="26"/>
    </row>
    <row r="110" spans="1:8" x14ac:dyDescent="0.15">
      <c r="A110" s="26"/>
      <c r="B110" s="26"/>
      <c r="C110" s="26"/>
      <c r="D110" s="26"/>
      <c r="E110" s="26"/>
      <c r="F110" s="26"/>
      <c r="G110" s="26"/>
      <c r="H110" s="26"/>
    </row>
    <row r="111" spans="1:8" x14ac:dyDescent="0.15">
      <c r="A111" s="26"/>
      <c r="B111" s="26"/>
      <c r="C111" s="26"/>
      <c r="D111" s="26"/>
      <c r="E111" s="26"/>
      <c r="F111" s="26"/>
      <c r="G111" s="26"/>
      <c r="H111" s="26"/>
    </row>
    <row r="112" spans="1:8" x14ac:dyDescent="0.15">
      <c r="A112" s="26"/>
      <c r="B112" s="26"/>
      <c r="C112" s="26"/>
      <c r="D112" s="26"/>
      <c r="E112" s="26"/>
      <c r="F112" s="26"/>
      <c r="G112" s="26"/>
      <c r="H112" s="26"/>
    </row>
    <row r="113" spans="1:8" x14ac:dyDescent="0.15">
      <c r="A113" s="26"/>
      <c r="B113" s="26"/>
      <c r="C113" s="26"/>
      <c r="D113" s="26"/>
      <c r="E113" s="26"/>
      <c r="F113" s="26"/>
      <c r="G113" s="26"/>
      <c r="H113" s="26"/>
    </row>
    <row r="114" spans="1:8" x14ac:dyDescent="0.15">
      <c r="A114" s="26"/>
      <c r="B114" s="26"/>
      <c r="C114" s="26"/>
      <c r="D114" s="26"/>
      <c r="E114" s="26"/>
      <c r="F114" s="26"/>
      <c r="G114" s="26"/>
      <c r="H114" s="26"/>
    </row>
    <row r="115" spans="1:8" x14ac:dyDescent="0.15">
      <c r="A115" s="26"/>
      <c r="B115" s="26"/>
      <c r="C115" s="26"/>
      <c r="D115" s="26"/>
      <c r="E115" s="26"/>
      <c r="F115" s="26"/>
      <c r="G115" s="26"/>
      <c r="H115" s="26"/>
    </row>
    <row r="116" spans="1:8" x14ac:dyDescent="0.15">
      <c r="A116" s="26"/>
      <c r="B116" s="26"/>
      <c r="C116" s="26"/>
      <c r="D116" s="26"/>
      <c r="E116" s="26"/>
      <c r="F116" s="26"/>
      <c r="G116" s="26"/>
      <c r="H116" s="26"/>
    </row>
    <row r="117" spans="1:8" x14ac:dyDescent="0.15">
      <c r="A117" s="26"/>
      <c r="B117" s="26"/>
      <c r="C117" s="26"/>
      <c r="D117" s="26"/>
      <c r="E117" s="26"/>
      <c r="F117" s="26"/>
      <c r="G117" s="26"/>
      <c r="H117" s="26"/>
    </row>
    <row r="118" spans="1:8" x14ac:dyDescent="0.15">
      <c r="A118" s="26"/>
      <c r="B118" s="26"/>
      <c r="C118" s="26"/>
      <c r="D118" s="26"/>
      <c r="E118" s="26"/>
      <c r="F118" s="26"/>
      <c r="G118" s="26"/>
      <c r="H118" s="26"/>
    </row>
    <row r="119" spans="1:8" x14ac:dyDescent="0.15">
      <c r="A119" s="26"/>
      <c r="B119" s="26"/>
      <c r="C119" s="26"/>
      <c r="D119" s="26"/>
      <c r="E119" s="26"/>
      <c r="F119" s="26"/>
      <c r="G119" s="26"/>
      <c r="H119" s="26"/>
    </row>
    <row r="120" spans="1:8" x14ac:dyDescent="0.15">
      <c r="A120" s="26"/>
      <c r="B120" s="26"/>
      <c r="C120" s="26"/>
      <c r="D120" s="26"/>
      <c r="E120" s="26"/>
      <c r="F120" s="26"/>
      <c r="G120" s="26"/>
      <c r="H120" s="26"/>
    </row>
    <row r="121" spans="1:8" x14ac:dyDescent="0.15">
      <c r="A121" s="26"/>
      <c r="B121" s="26"/>
      <c r="C121" s="26"/>
      <c r="D121" s="26"/>
      <c r="E121" s="26"/>
      <c r="F121" s="26"/>
      <c r="G121" s="26"/>
      <c r="H121" s="26"/>
    </row>
    <row r="122" spans="1:8" x14ac:dyDescent="0.15">
      <c r="A122" s="26"/>
      <c r="B122" s="26"/>
      <c r="C122" s="26"/>
      <c r="D122" s="26"/>
      <c r="E122" s="26"/>
      <c r="F122" s="26"/>
      <c r="G122" s="26"/>
      <c r="H122" s="26"/>
    </row>
    <row r="123" spans="1:8" x14ac:dyDescent="0.15">
      <c r="A123" s="26"/>
      <c r="B123" s="26"/>
      <c r="C123" s="26"/>
      <c r="D123" s="26"/>
      <c r="E123" s="26"/>
      <c r="F123" s="26"/>
      <c r="G123" s="26"/>
      <c r="H123" s="26"/>
    </row>
    <row r="124" spans="1:8" x14ac:dyDescent="0.15">
      <c r="A124" s="26"/>
      <c r="B124" s="26"/>
      <c r="C124" s="26"/>
      <c r="D124" s="26"/>
      <c r="E124" s="26"/>
      <c r="F124" s="26"/>
      <c r="G124" s="26"/>
      <c r="H124" s="26"/>
    </row>
    <row r="125" spans="1:8" x14ac:dyDescent="0.15">
      <c r="A125" s="26"/>
      <c r="B125" s="26"/>
      <c r="C125" s="26"/>
      <c r="D125" s="26"/>
      <c r="E125" s="26"/>
      <c r="F125" s="26"/>
      <c r="G125" s="26"/>
      <c r="H125" s="26"/>
    </row>
    <row r="126" spans="1:8" ht="8.25" customHeight="1" x14ac:dyDescent="0.15">
      <c r="A126" s="26"/>
      <c r="B126" s="59"/>
      <c r="C126" s="81"/>
      <c r="D126" s="81"/>
      <c r="E126" s="81"/>
      <c r="F126" s="81"/>
      <c r="G126" s="81"/>
      <c r="H126" s="81"/>
    </row>
    <row r="127" spans="1:8" ht="12.75" x14ac:dyDescent="0.15">
      <c r="A127" s="26"/>
      <c r="B127" s="59"/>
      <c r="C127" s="26"/>
      <c r="D127" s="26"/>
      <c r="E127" s="26"/>
      <c r="G127" s="122"/>
      <c r="H127" s="122"/>
    </row>
    <row r="128" spans="1:8" x14ac:dyDescent="0.15">
      <c r="E128" s="77" t="s">
        <v>105</v>
      </c>
      <c r="G128" s="122"/>
      <c r="H128" s="122"/>
    </row>
    <row r="129" spans="1:8" x14ac:dyDescent="0.15">
      <c r="G129" s="122"/>
      <c r="H129" s="122"/>
    </row>
    <row r="130" spans="1:8" x14ac:dyDescent="0.15">
      <c r="A130" s="39" t="s">
        <v>66</v>
      </c>
      <c r="H130" s="99" t="s">
        <v>131</v>
      </c>
    </row>
    <row r="131" spans="1:8" ht="36.75" customHeight="1" x14ac:dyDescent="0.15">
      <c r="A131" s="117" t="s">
        <v>129</v>
      </c>
      <c r="G131" s="138" t="s">
        <v>130</v>
      </c>
      <c r="H131" s="138"/>
    </row>
    <row r="132" spans="1:8" x14ac:dyDescent="0.15">
      <c r="A132" s="117"/>
      <c r="G132" s="118"/>
      <c r="H132" s="118"/>
    </row>
    <row r="133" spans="1:8" x14ac:dyDescent="0.15">
      <c r="A133" s="132" t="s">
        <v>65</v>
      </c>
      <c r="B133" s="132"/>
      <c r="C133" s="27"/>
      <c r="D133" s="27"/>
      <c r="E133" s="27"/>
      <c r="F133" s="27"/>
      <c r="G133" s="27"/>
      <c r="H133" s="5"/>
    </row>
    <row r="134" spans="1:8" ht="15" customHeight="1" thickBot="1" x14ac:dyDescent="0.2">
      <c r="B134" s="7"/>
      <c r="C134" s="7"/>
      <c r="D134" s="7"/>
      <c r="E134" s="7"/>
      <c r="F134" s="7"/>
      <c r="G134" s="7"/>
      <c r="H134" s="7"/>
    </row>
    <row r="135" spans="1:8" ht="21.75" thickBot="1" x14ac:dyDescent="0.2">
      <c r="A135" s="135" t="s">
        <v>90</v>
      </c>
      <c r="B135" s="136"/>
      <c r="C135" s="66" t="s">
        <v>8</v>
      </c>
      <c r="D135" s="67"/>
      <c r="E135" s="107" t="s">
        <v>124</v>
      </c>
    </row>
    <row r="136" spans="1:8" ht="32.25" thickBot="1" x14ac:dyDescent="0.2">
      <c r="A136" s="68">
        <v>23</v>
      </c>
      <c r="B136" s="65"/>
      <c r="C136" s="65" t="s">
        <v>50</v>
      </c>
      <c r="D136" s="69"/>
      <c r="E136" s="108">
        <v>795</v>
      </c>
    </row>
    <row r="137" spans="1:8" ht="21" x14ac:dyDescent="0.15">
      <c r="A137" s="63">
        <v>24</v>
      </c>
      <c r="B137" s="64"/>
      <c r="C137" s="64" t="s">
        <v>78</v>
      </c>
      <c r="D137" s="38"/>
      <c r="E137" s="109">
        <v>35</v>
      </c>
    </row>
    <row r="138" spans="1:8" ht="21" x14ac:dyDescent="0.15">
      <c r="A138" s="56">
        <v>25</v>
      </c>
      <c r="B138" s="60"/>
      <c r="C138" s="58" t="s">
        <v>79</v>
      </c>
      <c r="D138" s="19"/>
      <c r="E138" s="110">
        <v>875</v>
      </c>
    </row>
    <row r="139" spans="1:8" ht="21.75" thickBot="1" x14ac:dyDescent="0.2">
      <c r="A139" s="57">
        <v>26</v>
      </c>
      <c r="B139" s="61"/>
      <c r="C139" s="61" t="s">
        <v>80</v>
      </c>
      <c r="D139" s="22"/>
      <c r="E139" s="111">
        <v>2425</v>
      </c>
    </row>
    <row r="140" spans="1:8" ht="34.5" customHeight="1" thickBot="1" x14ac:dyDescent="0.2">
      <c r="A140" s="57">
        <v>27</v>
      </c>
      <c r="B140" s="61"/>
      <c r="C140" s="61" t="s">
        <v>127</v>
      </c>
      <c r="D140" s="22"/>
      <c r="E140" s="111">
        <v>120</v>
      </c>
    </row>
    <row r="144" spans="1:8" x14ac:dyDescent="0.15">
      <c r="A144" s="53" t="s">
        <v>64</v>
      </c>
      <c r="B144" s="53"/>
    </row>
    <row r="145" spans="1:2" x14ac:dyDescent="0.15">
      <c r="A145" s="39">
        <v>1</v>
      </c>
      <c r="B145" s="74" t="s">
        <v>89</v>
      </c>
    </row>
    <row r="146" spans="1:2" x14ac:dyDescent="0.15">
      <c r="A146" s="39">
        <v>2</v>
      </c>
      <c r="B146" s="74" t="s">
        <v>91</v>
      </c>
    </row>
    <row r="147" spans="1:2" x14ac:dyDescent="0.15">
      <c r="A147" s="39">
        <v>3</v>
      </c>
      <c r="B147" s="39" t="s">
        <v>128</v>
      </c>
    </row>
    <row r="148" spans="1:2" x14ac:dyDescent="0.15">
      <c r="A148" s="39">
        <v>4</v>
      </c>
      <c r="B148" s="39" t="s">
        <v>41</v>
      </c>
    </row>
    <row r="149" spans="1:2" x14ac:dyDescent="0.15">
      <c r="A149" s="39">
        <v>5</v>
      </c>
      <c r="B149" s="39" t="s">
        <v>87</v>
      </c>
    </row>
    <row r="150" spans="1:2" x14ac:dyDescent="0.15">
      <c r="A150" s="39">
        <v>6</v>
      </c>
      <c r="B150" s="39" t="s">
        <v>68</v>
      </c>
    </row>
    <row r="151" spans="1:2" x14ac:dyDescent="0.15">
      <c r="A151" s="39">
        <v>7</v>
      </c>
      <c r="B151" s="39" t="s">
        <v>88</v>
      </c>
    </row>
    <row r="152" spans="1:2" x14ac:dyDescent="0.15">
      <c r="A152" s="74">
        <v>8</v>
      </c>
      <c r="B152" s="74" t="s">
        <v>92</v>
      </c>
    </row>
    <row r="153" spans="1:2" x14ac:dyDescent="0.15">
      <c r="B153" s="74" t="s">
        <v>93</v>
      </c>
    </row>
    <row r="154" spans="1:2" x14ac:dyDescent="0.15">
      <c r="A154" s="74">
        <v>9</v>
      </c>
      <c r="B154" s="39" t="s">
        <v>36</v>
      </c>
    </row>
    <row r="155" spans="1:2" x14ac:dyDescent="0.15">
      <c r="B155" s="39" t="s">
        <v>37</v>
      </c>
    </row>
    <row r="156" spans="1:2" x14ac:dyDescent="0.15">
      <c r="A156" s="74">
        <v>10</v>
      </c>
      <c r="B156" s="39" t="s">
        <v>42</v>
      </c>
    </row>
    <row r="157" spans="1:2" x14ac:dyDescent="0.15">
      <c r="A157" s="39"/>
      <c r="B157" s="39" t="s">
        <v>43</v>
      </c>
    </row>
    <row r="158" spans="1:2" x14ac:dyDescent="0.15">
      <c r="A158" s="74">
        <v>11</v>
      </c>
      <c r="B158" s="39" t="s">
        <v>38</v>
      </c>
    </row>
    <row r="159" spans="1:2" x14ac:dyDescent="0.15">
      <c r="A159" s="53"/>
      <c r="B159" s="39" t="s">
        <v>39</v>
      </c>
    </row>
    <row r="160" spans="1:2" x14ac:dyDescent="0.15">
      <c r="A160" s="39"/>
      <c r="B160" s="39" t="s">
        <v>40</v>
      </c>
    </row>
    <row r="161" spans="1:1" x14ac:dyDescent="0.15">
      <c r="A161" s="53"/>
    </row>
    <row r="162" spans="1:1" x14ac:dyDescent="0.15">
      <c r="A162" s="53"/>
    </row>
    <row r="177" spans="5:8" x14ac:dyDescent="0.15">
      <c r="G177" s="122"/>
      <c r="H177" s="122"/>
    </row>
    <row r="178" spans="5:8" x14ac:dyDescent="0.15">
      <c r="E178" s="77" t="s">
        <v>105</v>
      </c>
      <c r="G178" s="122"/>
      <c r="H178" s="122"/>
    </row>
    <row r="179" spans="5:8" x14ac:dyDescent="0.15">
      <c r="G179" s="122"/>
      <c r="H179" s="122"/>
    </row>
    <row r="180" spans="5:8" x14ac:dyDescent="0.15">
      <c r="H180" s="99" t="s">
        <v>131</v>
      </c>
    </row>
  </sheetData>
  <sheetProtection algorithmName="SHA-512" hashValue="xIm3ZJG4kVRct8b9Qu309ppohRVWKMmwySopC3LHVLgRODNmDyY5sOZh6Lwi7Mni36PIDrxuECMZZKIsgfA5Yw==" saltValue="BSqVDPCaH8fnS8vdNRfgBQ==" spinCount="100000" sheet="1" selectLockedCells="1"/>
  <mergeCells count="21">
    <mergeCell ref="G1:H1"/>
    <mergeCell ref="G35:H35"/>
    <mergeCell ref="G59:H59"/>
    <mergeCell ref="G88:H88"/>
    <mergeCell ref="G131:H131"/>
    <mergeCell ref="A90:B90"/>
    <mergeCell ref="A133:B133"/>
    <mergeCell ref="A135:B135"/>
    <mergeCell ref="A92:B92"/>
    <mergeCell ref="G91:H91"/>
    <mergeCell ref="E91:F91"/>
    <mergeCell ref="E62:F62"/>
    <mergeCell ref="G62:H62"/>
    <mergeCell ref="A63:B63"/>
    <mergeCell ref="A3:B3"/>
    <mergeCell ref="A37:B37"/>
    <mergeCell ref="E38:F38"/>
    <mergeCell ref="G38:H38"/>
    <mergeCell ref="A39:B39"/>
    <mergeCell ref="A61:B61"/>
    <mergeCell ref="D4:E4"/>
  </mergeCells>
  <conditionalFormatting sqref="E41">
    <cfRule type="expression" dxfId="71" priority="77">
      <formula>IF(ABS($G$5)&gt;0,1)</formula>
    </cfRule>
    <cfRule type="containsErrors" dxfId="70" priority="87">
      <formula>ISERROR(E41)</formula>
    </cfRule>
  </conditionalFormatting>
  <conditionalFormatting sqref="G40">
    <cfRule type="expression" dxfId="69" priority="78">
      <formula>IF(ABS($G$5)&gt;0,1)</formula>
    </cfRule>
    <cfRule type="containsErrors" dxfId="68" priority="86">
      <formula>ISERROR(G40)</formula>
    </cfRule>
  </conditionalFormatting>
  <conditionalFormatting sqref="E40">
    <cfRule type="expression" dxfId="67" priority="79">
      <formula>IF(ABS($G$5)&gt;0,1)</formula>
    </cfRule>
    <cfRule type="containsErrors" dxfId="66" priority="85">
      <formula>ISERROR(E40)</formula>
    </cfRule>
  </conditionalFormatting>
  <conditionalFormatting sqref="C5">
    <cfRule type="containsErrors" dxfId="65" priority="84">
      <formula>ISERROR(C5)</formula>
    </cfRule>
  </conditionalFormatting>
  <conditionalFormatting sqref="D5">
    <cfRule type="expression" dxfId="64" priority="26">
      <formula>OR(IF($D$5&lt;171,1),IF(ABS($D$5)&gt;406,1))</formula>
    </cfRule>
  </conditionalFormatting>
  <conditionalFormatting sqref="F13">
    <cfRule type="expression" dxfId="63" priority="81">
      <formula>OR(IF($G$13&lt;0,1),IF(ABS($G$13)&gt;0,1))</formula>
    </cfRule>
  </conditionalFormatting>
  <conditionalFormatting sqref="G41">
    <cfRule type="expression" dxfId="62" priority="75">
      <formula>IF(ABS($G$5)&gt;0,1)</formula>
    </cfRule>
    <cfRule type="containsErrors" dxfId="61" priority="76">
      <formula>ISERROR(G41)</formula>
    </cfRule>
  </conditionalFormatting>
  <conditionalFormatting sqref="G64:G66 G69 E69 E74:E75 G74:G75">
    <cfRule type="expression" dxfId="60" priority="74">
      <formula>IF($G$7&gt;0,1,0)</formula>
    </cfRule>
  </conditionalFormatting>
  <conditionalFormatting sqref="E64">
    <cfRule type="expression" dxfId="59" priority="73">
      <formula>IF($G$7&gt;0,1,0)</formula>
    </cfRule>
  </conditionalFormatting>
  <conditionalFormatting sqref="E66">
    <cfRule type="expression" dxfId="58" priority="72">
      <formula>IF($G$7&gt;0,1,0)</formula>
    </cfRule>
  </conditionalFormatting>
  <conditionalFormatting sqref="E71:E72">
    <cfRule type="expression" dxfId="57" priority="71">
      <formula>IF($G$7&gt;0,1,0)</formula>
    </cfRule>
  </conditionalFormatting>
  <conditionalFormatting sqref="G71:G72">
    <cfRule type="expression" dxfId="56" priority="70">
      <formula>IF($G$7&gt;0,1,0)</formula>
    </cfRule>
  </conditionalFormatting>
  <conditionalFormatting sqref="E65">
    <cfRule type="expression" dxfId="55" priority="69">
      <formula>IF($G$7&gt;0,1,0)</formula>
    </cfRule>
  </conditionalFormatting>
  <conditionalFormatting sqref="G76">
    <cfRule type="expression" dxfId="54" priority="68">
      <formula>IF($G$9&gt;0,1,0)</formula>
    </cfRule>
  </conditionalFormatting>
  <conditionalFormatting sqref="E78">
    <cfRule type="expression" dxfId="53" priority="67">
      <formula>IF($G$9&gt;0,1,0)</formula>
    </cfRule>
  </conditionalFormatting>
  <conditionalFormatting sqref="G77:G78">
    <cfRule type="expression" dxfId="52" priority="66">
      <formula>IF($G$9&gt;0,1,0)</formula>
    </cfRule>
  </conditionalFormatting>
  <conditionalFormatting sqref="E76">
    <cfRule type="expression" dxfId="51" priority="65">
      <formula>IF($G$9&gt;0,1,0)</formula>
    </cfRule>
  </conditionalFormatting>
  <conditionalFormatting sqref="E77">
    <cfRule type="expression" dxfId="50" priority="64">
      <formula>IF($G$9&gt;0,1,0)</formula>
    </cfRule>
  </conditionalFormatting>
  <conditionalFormatting sqref="E94">
    <cfRule type="expression" dxfId="49" priority="63">
      <formula>IF($G$11&gt;0,1,0)</formula>
    </cfRule>
  </conditionalFormatting>
  <conditionalFormatting sqref="E95:E96">
    <cfRule type="expression" dxfId="48" priority="62">
      <formula>IF($G$11&gt;0,1,0)</formula>
    </cfRule>
  </conditionalFormatting>
  <conditionalFormatting sqref="G93:G96">
    <cfRule type="expression" dxfId="47" priority="61">
      <formula>IF($G$11&gt;0,1,0)</formula>
    </cfRule>
  </conditionalFormatting>
  <conditionalFormatting sqref="G68">
    <cfRule type="expression" dxfId="46" priority="60">
      <formula>IF($G$7&gt;0,1,0)</formula>
    </cfRule>
  </conditionalFormatting>
  <conditionalFormatting sqref="G70">
    <cfRule type="expression" dxfId="45" priority="59">
      <formula>IF($G$7&gt;0,1,0)</formula>
    </cfRule>
  </conditionalFormatting>
  <conditionalFormatting sqref="G67">
    <cfRule type="expression" dxfId="44" priority="58">
      <formula>IF($G$7&gt;0,1,0)</formula>
    </cfRule>
  </conditionalFormatting>
  <conditionalFormatting sqref="E67">
    <cfRule type="expression" dxfId="43" priority="57">
      <formula>IF($G$7&gt;0,1,0)</formula>
    </cfRule>
  </conditionalFormatting>
  <conditionalFormatting sqref="E68">
    <cfRule type="expression" dxfId="42" priority="56">
      <formula>IF($G$7&gt;0,1,0)</formula>
    </cfRule>
  </conditionalFormatting>
  <conditionalFormatting sqref="E70">
    <cfRule type="expression" dxfId="41" priority="55">
      <formula>IF($G$7&gt;0,1,0)</formula>
    </cfRule>
  </conditionalFormatting>
  <conditionalFormatting sqref="E73">
    <cfRule type="expression" dxfId="40" priority="54">
      <formula>IF($G$7&gt;0,1,0)</formula>
    </cfRule>
  </conditionalFormatting>
  <conditionalFormatting sqref="G73">
    <cfRule type="expression" dxfId="39" priority="53">
      <formula>IF($G$7&gt;0,1,0)</formula>
    </cfRule>
  </conditionalFormatting>
  <conditionalFormatting sqref="E93">
    <cfRule type="expression" dxfId="38" priority="45">
      <formula>IF($G$11&gt;0,1,0)</formula>
    </cfRule>
  </conditionalFormatting>
  <conditionalFormatting sqref="C6">
    <cfRule type="containsErrors" dxfId="37" priority="35">
      <formula>ISERROR(C6)</formula>
    </cfRule>
  </conditionalFormatting>
  <conditionalFormatting sqref="C8">
    <cfRule type="containsErrors" dxfId="36" priority="34">
      <formula>ISERROR(C8)</formula>
    </cfRule>
  </conditionalFormatting>
  <conditionalFormatting sqref="C10">
    <cfRule type="containsErrors" dxfId="35" priority="33">
      <formula>ISERROR(C10)</formula>
    </cfRule>
  </conditionalFormatting>
  <conditionalFormatting sqref="C12">
    <cfRule type="containsErrors" dxfId="34" priority="32">
      <formula>ISERROR(C12)</formula>
    </cfRule>
  </conditionalFormatting>
  <conditionalFormatting sqref="D7">
    <cfRule type="expression" dxfId="33" priority="28">
      <formula>OR(IF($D$7&lt;110,1),IF(ABS($D$7)&gt;220,1))</formula>
    </cfRule>
  </conditionalFormatting>
  <conditionalFormatting sqref="D9">
    <cfRule type="expression" dxfId="32" priority="27">
      <formula>OR(IF($D$9&lt;50,1),IF(ABS($D$9)&gt;105,1))</formula>
    </cfRule>
  </conditionalFormatting>
  <conditionalFormatting sqref="D11">
    <cfRule type="expression" dxfId="31" priority="25">
      <formula>OR(IF($D$11&lt;800,1),IF(ABS($D$11)&gt;1500,1))</formula>
    </cfRule>
  </conditionalFormatting>
  <pageMargins left="0.7" right="0.42708333333333331" top="0.1875" bottom="0.75" header="0.3" footer="0.3"/>
  <pageSetup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95250</xdr:colOff>
                    <xdr:row>92</xdr:row>
                    <xdr:rowOff>66675</xdr:rowOff>
                  </from>
                  <to>
                    <xdr:col>2</xdr:col>
                    <xdr:colOff>0</xdr:colOff>
                    <xdr:row>92</xdr:row>
                    <xdr:rowOff>342900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85725</xdr:colOff>
                    <xdr:row>93</xdr:row>
                    <xdr:rowOff>19050</xdr:rowOff>
                  </from>
                  <to>
                    <xdr:col>1</xdr:col>
                    <xdr:colOff>409575</xdr:colOff>
                    <xdr:row>93</xdr:row>
                    <xdr:rowOff>285750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xdr:col>
                    <xdr:colOff>85725</xdr:colOff>
                    <xdr:row>94</xdr:row>
                    <xdr:rowOff>9525</xdr:rowOff>
                  </from>
                  <to>
                    <xdr:col>1</xdr:col>
                    <xdr:colOff>409575</xdr:colOff>
                    <xdr:row>94</xdr:row>
                    <xdr:rowOff>257175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xdr:col>
                    <xdr:colOff>85725</xdr:colOff>
                    <xdr:row>95</xdr:row>
                    <xdr:rowOff>19050</xdr:rowOff>
                  </from>
                  <to>
                    <xdr:col>2</xdr:col>
                    <xdr:colOff>0</xdr:colOff>
                    <xdr:row>95</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0" operator="containsText" id="{95B42D6E-636F-4545-AAA3-BAD36A4382D0}">
            <xm:f>NOT(ISERROR(SEARCH("-",A14)))</xm:f>
            <xm:f>"-"</xm:f>
            <x14:dxf>
              <font>
                <color theme="0"/>
              </font>
            </x14:dxf>
          </x14:cfRule>
          <xm:sqref>A29:B31 G24:H29 C33 C14:C28 A23:H23 A24:E28 D29:E29 C30:D30 D30:H31</xm:sqref>
        </x14:conditionalFormatting>
        <x14:conditionalFormatting xmlns:xm="http://schemas.microsoft.com/office/excel/2006/main">
          <x14:cfRule type="containsText" priority="44" operator="containsText" id="{C91E9570-13AF-4DF4-8C20-C5387467A408}">
            <xm:f>NOT(ISERROR(SEARCH("-",F28)))</xm:f>
            <xm:f>"-"</xm:f>
            <x14:dxf>
              <font>
                <color theme="0"/>
              </font>
            </x14:dxf>
          </x14:cfRule>
          <xm:sqref>F28:F29</xm:sqref>
        </x14:conditionalFormatting>
        <x14:conditionalFormatting xmlns:xm="http://schemas.microsoft.com/office/excel/2006/main">
          <x14:cfRule type="containsText" priority="40" operator="containsText" id="{4F06CEC6-3EE1-4977-8572-928CB98F8A41}">
            <xm:f>NOT(ISERROR(SEARCH("-",E178)))</xm:f>
            <xm:f>"-"</xm:f>
            <x14:dxf>
              <font>
                <color theme="0"/>
              </font>
            </x14:dxf>
          </x14:cfRule>
          <xm:sqref>E178</xm:sqref>
        </x14:conditionalFormatting>
        <x14:conditionalFormatting xmlns:xm="http://schemas.microsoft.com/office/excel/2006/main">
          <x14:cfRule type="containsText" priority="39" operator="containsText" id="{56A608B8-2C5E-4925-96F9-608148415BBD}">
            <xm:f>NOT(ISERROR(SEARCH("-",E128)))</xm:f>
            <xm:f>"-"</xm:f>
            <x14:dxf>
              <font>
                <color theme="0"/>
              </font>
            </x14:dxf>
          </x14:cfRule>
          <xm:sqref>E128</xm:sqref>
        </x14:conditionalFormatting>
        <x14:conditionalFormatting xmlns:xm="http://schemas.microsoft.com/office/excel/2006/main">
          <x14:cfRule type="containsText" priority="38" operator="containsText" id="{F71BC93E-D3CB-4C65-96F4-1F604EED4D25}">
            <xm:f>NOT(ISERROR(SEARCH("-",E85)))</xm:f>
            <xm:f>"-"</xm:f>
            <x14:dxf>
              <font>
                <color theme="0"/>
              </font>
            </x14:dxf>
          </x14:cfRule>
          <xm:sqref>E85</xm:sqref>
        </x14:conditionalFormatting>
        <x14:conditionalFormatting xmlns:xm="http://schemas.microsoft.com/office/excel/2006/main">
          <x14:cfRule type="containsText" priority="37" operator="containsText" id="{EE301F8C-9979-4DB7-B7B2-B8FA15EFE848}">
            <xm:f>NOT(ISERROR(SEARCH("-",E56)))</xm:f>
            <xm:f>"-"</xm:f>
            <x14:dxf>
              <font>
                <color theme="0"/>
              </font>
            </x14:dxf>
          </x14:cfRule>
          <xm:sqref>E56:E57</xm:sqref>
        </x14:conditionalFormatting>
        <x14:conditionalFormatting xmlns:xm="http://schemas.microsoft.com/office/excel/2006/main">
          <x14:cfRule type="containsText" priority="36" operator="containsText" id="{836CF9AF-1AE4-4523-9E41-562B63EB8367}">
            <xm:f>NOT(ISERROR(SEARCH("-",C32)))</xm:f>
            <xm:f>"-"</xm:f>
            <x14:dxf>
              <font>
                <color theme="0"/>
              </font>
            </x14:dxf>
          </x14:cfRule>
          <xm:sqref>C32</xm:sqref>
        </x14:conditionalFormatting>
        <x14:conditionalFormatting xmlns:xm="http://schemas.microsoft.com/office/excel/2006/main">
          <x14:cfRule type="containsText" priority="24" operator="containsText" id="{35497CD2-631C-42D4-B9BB-5E1B0FC25549}">
            <xm:f>NOT(ISERROR(SEARCH("-",G55)))</xm:f>
            <xm:f>"-"</xm:f>
            <x14:dxf>
              <font>
                <color theme="0"/>
              </font>
            </x14:dxf>
          </x14:cfRule>
          <xm:sqref>G55</xm:sqref>
        </x14:conditionalFormatting>
        <x14:conditionalFormatting xmlns:xm="http://schemas.microsoft.com/office/excel/2006/main">
          <x14:cfRule type="containsText" priority="23" operator="containsText" id="{AB52457C-5022-4243-A965-4B46331C0E41}">
            <xm:f>NOT(ISERROR(SEARCH("-",H55)))</xm:f>
            <xm:f>"-"</xm:f>
            <x14:dxf>
              <font>
                <color theme="0"/>
              </font>
            </x14:dxf>
          </x14:cfRule>
          <xm:sqref>H55</xm:sqref>
        </x14:conditionalFormatting>
        <x14:conditionalFormatting xmlns:xm="http://schemas.microsoft.com/office/excel/2006/main">
          <x14:cfRule type="containsText" priority="22" operator="containsText" id="{7658EC9E-04E8-4915-B6BB-A2AB247A3817}">
            <xm:f>NOT(ISERROR(SEARCH("-",G56)))</xm:f>
            <xm:f>"-"</xm:f>
            <x14:dxf>
              <font>
                <color theme="0"/>
              </font>
            </x14:dxf>
          </x14:cfRule>
          <xm:sqref>G56</xm:sqref>
        </x14:conditionalFormatting>
        <x14:conditionalFormatting xmlns:xm="http://schemas.microsoft.com/office/excel/2006/main">
          <x14:cfRule type="containsText" priority="21" operator="containsText" id="{4813DE35-199C-43DF-9E41-4EEF8B038EFA}">
            <xm:f>NOT(ISERROR(SEARCH("-",H56)))</xm:f>
            <xm:f>"-"</xm:f>
            <x14:dxf>
              <font>
                <color theme="0"/>
              </font>
            </x14:dxf>
          </x14:cfRule>
          <xm:sqref>H56</xm:sqref>
        </x14:conditionalFormatting>
        <x14:conditionalFormatting xmlns:xm="http://schemas.microsoft.com/office/excel/2006/main">
          <x14:cfRule type="containsText" priority="20" operator="containsText" id="{8A776F7E-EDFA-4373-9E88-B76D2835903B}">
            <xm:f>NOT(ISERROR(SEARCH("-",G57)))</xm:f>
            <xm:f>"-"</xm:f>
            <x14:dxf>
              <font>
                <color theme="0"/>
              </font>
            </x14:dxf>
          </x14:cfRule>
          <xm:sqref>G57</xm:sqref>
        </x14:conditionalFormatting>
        <x14:conditionalFormatting xmlns:xm="http://schemas.microsoft.com/office/excel/2006/main">
          <x14:cfRule type="containsText" priority="19" operator="containsText" id="{664DA9FB-2390-405C-A5C6-5F34973D523D}">
            <xm:f>NOT(ISERROR(SEARCH("-",H57)))</xm:f>
            <xm:f>"-"</xm:f>
            <x14:dxf>
              <font>
                <color theme="0"/>
              </font>
            </x14:dxf>
          </x14:cfRule>
          <xm:sqref>H57</xm:sqref>
        </x14:conditionalFormatting>
        <x14:conditionalFormatting xmlns:xm="http://schemas.microsoft.com/office/excel/2006/main">
          <x14:cfRule type="containsText" priority="18" operator="containsText" id="{391FCFCE-9233-4EE7-8C90-DA361395BEA7}">
            <xm:f>NOT(ISERROR(SEARCH("-",G84)))</xm:f>
            <xm:f>"-"</xm:f>
            <x14:dxf>
              <font>
                <color theme="0"/>
              </font>
            </x14:dxf>
          </x14:cfRule>
          <xm:sqref>G84</xm:sqref>
        </x14:conditionalFormatting>
        <x14:conditionalFormatting xmlns:xm="http://schemas.microsoft.com/office/excel/2006/main">
          <x14:cfRule type="containsText" priority="17" operator="containsText" id="{795AB48D-2C0C-4D5D-B131-FCDC4CAFDF6F}">
            <xm:f>NOT(ISERROR(SEARCH("-",H84)))</xm:f>
            <xm:f>"-"</xm:f>
            <x14:dxf>
              <font>
                <color theme="0"/>
              </font>
            </x14:dxf>
          </x14:cfRule>
          <xm:sqref>H84</xm:sqref>
        </x14:conditionalFormatting>
        <x14:conditionalFormatting xmlns:xm="http://schemas.microsoft.com/office/excel/2006/main">
          <x14:cfRule type="containsText" priority="16" operator="containsText" id="{50D23F3A-9122-4F7F-9DA8-BF63950416F0}">
            <xm:f>NOT(ISERROR(SEARCH("-",G85)))</xm:f>
            <xm:f>"-"</xm:f>
            <x14:dxf>
              <font>
                <color theme="0"/>
              </font>
            </x14:dxf>
          </x14:cfRule>
          <xm:sqref>G85</xm:sqref>
        </x14:conditionalFormatting>
        <x14:conditionalFormatting xmlns:xm="http://schemas.microsoft.com/office/excel/2006/main">
          <x14:cfRule type="containsText" priority="15" operator="containsText" id="{A0B85B28-0A01-477C-B7F8-ECADCF2B8521}">
            <xm:f>NOT(ISERROR(SEARCH("-",H85)))</xm:f>
            <xm:f>"-"</xm:f>
            <x14:dxf>
              <font>
                <color theme="0"/>
              </font>
            </x14:dxf>
          </x14:cfRule>
          <xm:sqref>H85</xm:sqref>
        </x14:conditionalFormatting>
        <x14:conditionalFormatting xmlns:xm="http://schemas.microsoft.com/office/excel/2006/main">
          <x14:cfRule type="containsText" priority="14" operator="containsText" id="{0B3E47DE-D78E-4695-B139-6D40D3275932}">
            <xm:f>NOT(ISERROR(SEARCH("-",G86)))</xm:f>
            <xm:f>"-"</xm:f>
            <x14:dxf>
              <font>
                <color theme="0"/>
              </font>
            </x14:dxf>
          </x14:cfRule>
          <xm:sqref>G86</xm:sqref>
        </x14:conditionalFormatting>
        <x14:conditionalFormatting xmlns:xm="http://schemas.microsoft.com/office/excel/2006/main">
          <x14:cfRule type="containsText" priority="13" operator="containsText" id="{EDE60DE2-2BF7-4A46-8125-C52DD898C8BB}">
            <xm:f>NOT(ISERROR(SEARCH("-",H86)))</xm:f>
            <xm:f>"-"</xm:f>
            <x14:dxf>
              <font>
                <color theme="0"/>
              </font>
            </x14:dxf>
          </x14:cfRule>
          <xm:sqref>H86</xm:sqref>
        </x14:conditionalFormatting>
        <x14:conditionalFormatting xmlns:xm="http://schemas.microsoft.com/office/excel/2006/main">
          <x14:cfRule type="containsText" priority="12" operator="containsText" id="{07614A22-211E-4888-B9FF-2EF663877780}">
            <xm:f>NOT(ISERROR(SEARCH("-",G127)))</xm:f>
            <xm:f>"-"</xm:f>
            <x14:dxf>
              <font>
                <color theme="0"/>
              </font>
            </x14:dxf>
          </x14:cfRule>
          <xm:sqref>G127</xm:sqref>
        </x14:conditionalFormatting>
        <x14:conditionalFormatting xmlns:xm="http://schemas.microsoft.com/office/excel/2006/main">
          <x14:cfRule type="containsText" priority="11" operator="containsText" id="{A7FD8F66-B335-41A6-86D1-B27089B82D5A}">
            <xm:f>NOT(ISERROR(SEARCH("-",H127)))</xm:f>
            <xm:f>"-"</xm:f>
            <x14:dxf>
              <font>
                <color theme="0"/>
              </font>
            </x14:dxf>
          </x14:cfRule>
          <xm:sqref>H127</xm:sqref>
        </x14:conditionalFormatting>
        <x14:conditionalFormatting xmlns:xm="http://schemas.microsoft.com/office/excel/2006/main">
          <x14:cfRule type="containsText" priority="10" operator="containsText" id="{A3D3ADA8-FBA7-4B1A-ADEE-4062C4B1997E}">
            <xm:f>NOT(ISERROR(SEARCH("-",G128)))</xm:f>
            <xm:f>"-"</xm:f>
            <x14:dxf>
              <font>
                <color theme="0"/>
              </font>
            </x14:dxf>
          </x14:cfRule>
          <xm:sqref>G128</xm:sqref>
        </x14:conditionalFormatting>
        <x14:conditionalFormatting xmlns:xm="http://schemas.microsoft.com/office/excel/2006/main">
          <x14:cfRule type="containsText" priority="9" operator="containsText" id="{A3FE0248-E03A-4CFA-AD3E-BEFE9DBAE165}">
            <xm:f>NOT(ISERROR(SEARCH("-",H128)))</xm:f>
            <xm:f>"-"</xm:f>
            <x14:dxf>
              <font>
                <color theme="0"/>
              </font>
            </x14:dxf>
          </x14:cfRule>
          <xm:sqref>H128</xm:sqref>
        </x14:conditionalFormatting>
        <x14:conditionalFormatting xmlns:xm="http://schemas.microsoft.com/office/excel/2006/main">
          <x14:cfRule type="containsText" priority="8" operator="containsText" id="{BA25EFCF-D40F-423E-9429-583B83821BED}">
            <xm:f>NOT(ISERROR(SEARCH("-",G129)))</xm:f>
            <xm:f>"-"</xm:f>
            <x14:dxf>
              <font>
                <color theme="0"/>
              </font>
            </x14:dxf>
          </x14:cfRule>
          <xm:sqref>G129</xm:sqref>
        </x14:conditionalFormatting>
        <x14:conditionalFormatting xmlns:xm="http://schemas.microsoft.com/office/excel/2006/main">
          <x14:cfRule type="containsText" priority="7" operator="containsText" id="{48896E5B-50AF-48E2-9F67-F19AD9A0AB90}">
            <xm:f>NOT(ISERROR(SEARCH("-",H129)))</xm:f>
            <xm:f>"-"</xm:f>
            <x14:dxf>
              <font>
                <color theme="0"/>
              </font>
            </x14:dxf>
          </x14:cfRule>
          <xm:sqref>H129</xm:sqref>
        </x14:conditionalFormatting>
        <x14:conditionalFormatting xmlns:xm="http://schemas.microsoft.com/office/excel/2006/main">
          <x14:cfRule type="containsText" priority="6" operator="containsText" id="{DC277B36-7745-4D1E-AA35-A80D170B0A1C}">
            <xm:f>NOT(ISERROR(SEARCH("-",G177)))</xm:f>
            <xm:f>"-"</xm:f>
            <x14:dxf>
              <font>
                <color theme="0"/>
              </font>
            </x14:dxf>
          </x14:cfRule>
          <xm:sqref>G177</xm:sqref>
        </x14:conditionalFormatting>
        <x14:conditionalFormatting xmlns:xm="http://schemas.microsoft.com/office/excel/2006/main">
          <x14:cfRule type="containsText" priority="5" operator="containsText" id="{68255685-9361-4BB1-A029-A1D4E60F1FF8}">
            <xm:f>NOT(ISERROR(SEARCH("-",H177)))</xm:f>
            <xm:f>"-"</xm:f>
            <x14:dxf>
              <font>
                <color theme="0"/>
              </font>
            </x14:dxf>
          </x14:cfRule>
          <xm:sqref>H177</xm:sqref>
        </x14:conditionalFormatting>
        <x14:conditionalFormatting xmlns:xm="http://schemas.microsoft.com/office/excel/2006/main">
          <x14:cfRule type="containsText" priority="4" operator="containsText" id="{086123DD-B739-4988-B31D-0FAD3FDF3675}">
            <xm:f>NOT(ISERROR(SEARCH("-",G178)))</xm:f>
            <xm:f>"-"</xm:f>
            <x14:dxf>
              <font>
                <color theme="0"/>
              </font>
            </x14:dxf>
          </x14:cfRule>
          <xm:sqref>G178</xm:sqref>
        </x14:conditionalFormatting>
        <x14:conditionalFormatting xmlns:xm="http://schemas.microsoft.com/office/excel/2006/main">
          <x14:cfRule type="containsText" priority="3" operator="containsText" id="{CF9D891F-B1A6-4556-8114-6D48186BBEF2}">
            <xm:f>NOT(ISERROR(SEARCH("-",H178)))</xm:f>
            <xm:f>"-"</xm:f>
            <x14:dxf>
              <font>
                <color theme="0"/>
              </font>
            </x14:dxf>
          </x14:cfRule>
          <xm:sqref>H178</xm:sqref>
        </x14:conditionalFormatting>
        <x14:conditionalFormatting xmlns:xm="http://schemas.microsoft.com/office/excel/2006/main">
          <x14:cfRule type="containsText" priority="2" operator="containsText" id="{1A2B0651-790A-4003-9CB1-1C25472D48F9}">
            <xm:f>NOT(ISERROR(SEARCH("-",G179)))</xm:f>
            <xm:f>"-"</xm:f>
            <x14:dxf>
              <font>
                <color theme="0"/>
              </font>
            </x14:dxf>
          </x14:cfRule>
          <xm:sqref>G179</xm:sqref>
        </x14:conditionalFormatting>
        <x14:conditionalFormatting xmlns:xm="http://schemas.microsoft.com/office/excel/2006/main">
          <x14:cfRule type="containsText" priority="1" operator="containsText" id="{B347F682-D8B0-4045-B28E-6B823FD4C835}">
            <xm:f>NOT(ISERROR(SEARCH("-",H179)))</xm:f>
            <xm:f>"-"</xm:f>
            <x14:dxf>
              <font>
                <color theme="0"/>
              </font>
            </x14:dxf>
          </x14:cfRule>
          <xm:sqref>H179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Veld, Geralt van 't (VWM)</dc:creator>
  <cp:lastModifiedBy>Jong, Ellen de (PPO)</cp:lastModifiedBy>
  <cp:lastPrinted>2021-05-11T12:50:23Z</cp:lastPrinted>
  <dcterms:created xsi:type="dcterms:W3CDTF">2021-01-08T13:05:32Z</dcterms:created>
  <dcterms:modified xsi:type="dcterms:W3CDTF">2021-06-07T15:25:51Z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Inschrijfstaat concept 20210209 v22 (002).xlsx</vt:lpwstr>
  </property>
</Properties>
</file>