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omments1.xml" ContentType="application/vnd.openxmlformats-officedocument.spreadsheetml.comments+xml"/>
  <Override PartName="/xl/customProperty2.bin" ContentType="application/vnd.openxmlformats-officedocument.spreadsheetml.customProperty"/>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customProperty3.bin" ContentType="application/vnd.openxmlformats-officedocument.spreadsheetml.customProperty"/>
  <Override PartName="/xl/drawings/drawing3.xml" ContentType="application/vnd.openxmlformats-officedocument.drawing+xml"/>
  <Override PartName="/xl/tables/table2.xml" ContentType="application/vnd.openxmlformats-officedocument.spreadsheetml.table+xml"/>
  <Override PartName="/xl/drawings/drawing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5.xml" ContentType="application/vnd.openxmlformats-officedocument.drawing+xml"/>
  <Override PartName="/xl/drawings/drawing6.xml" ContentType="application/vnd.openxmlformats-officedocument.drawing+xml"/>
  <Override PartName="/xl/tables/table3.xml" ContentType="application/vnd.openxmlformats-officedocument.spreadsheetml.table+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ustomProperty4.bin" ContentType="application/vnd.openxmlformats-officedocument.spreadsheetml.customProperty"/>
  <Override PartName="/xl/drawings/drawing11.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updateLinks="never" codeName="ThisWorkbook"/>
  <mc:AlternateContent xmlns:mc="http://schemas.openxmlformats.org/markup-compatibility/2006">
    <mc:Choice Requires="x15">
      <x15ac:absPath xmlns:x15ac="http://schemas.microsoft.com/office/spreadsheetml/2010/11/ac" url="\\ad.rws.nl\p-dfs01\homes\brandsena\Mijn Documenten\VWM\Contract ZB\Contractvoorbereiding\Veiligheid\"/>
    </mc:Choice>
  </mc:AlternateContent>
  <bookViews>
    <workbookView xWindow="0" yWindow="0" windowWidth="14370" windowHeight="3810" activeTab="2"/>
  </bookViews>
  <sheets>
    <sheet name="Voorblad" sheetId="14" r:id="rId1"/>
    <sheet name="Risicosessies" sheetId="17" r:id="rId2"/>
    <sheet name="Werkblad RI&amp;E" sheetId="2" r:id="rId3"/>
    <sheet name="Dashboard" sheetId="33" state="hidden" r:id="rId4"/>
    <sheet name="Bron " sheetId="18" r:id="rId5"/>
    <sheet name="Veiligheidsdomein" sheetId="20" r:id="rId6"/>
    <sheet name="Werkzaamheden" sheetId="32" r:id="rId7"/>
    <sheet name="Locatie_Specifieke plek" sheetId="21" r:id="rId8"/>
    <sheet name="Gevaar_Risico_Oorzaak_Effect" sheetId="23" r:id="rId9"/>
    <sheet name="Blad1" sheetId="34" state="hidden" r:id="rId10"/>
    <sheet name="Blad2" sheetId="35" state="hidden" r:id="rId11"/>
    <sheet name="Blad3" sheetId="36" state="hidden" r:id="rId12"/>
    <sheet name="Blad4" sheetId="37" state="hidden" r:id="rId13"/>
    <sheet name="BRF" sheetId="28" state="hidden" r:id="rId14"/>
    <sheet name="VS, Fine &amp; Kinney" sheetId="11" r:id="rId15"/>
    <sheet name="SCB-toets" sheetId="31" r:id="rId16"/>
    <sheet name="Allocatie" sheetId="26" r:id="rId17"/>
    <sheet name="Maatregelen" sheetId="27" r:id="rId18"/>
    <sheet name="Status" sheetId="30" r:id="rId19"/>
  </sheets>
  <externalReferences>
    <externalReference r:id="rId20"/>
  </externalReferences>
  <definedNames>
    <definedName name="_xlnm._FilterDatabase" localSheetId="2" hidden="1">'Werkblad RI&amp;E'!$B$4:$AI$11</definedName>
    <definedName name="_xlnm.Print_Area" localSheetId="16">Allocatie!$B$3:$B$45</definedName>
    <definedName name="_xlnm.Print_Area" localSheetId="13">BRF!$B$3:$D$26</definedName>
    <definedName name="_xlnm.Print_Area" localSheetId="4">'Bron '!$B$3:$B$5</definedName>
    <definedName name="_xlnm.Print_Area" localSheetId="3">Dashboard!$A$1:$Q$70</definedName>
    <definedName name="_xlnm.Print_Area" localSheetId="8">Gevaar_Risico_Oorzaak_Effect!$B$3:$G$19</definedName>
    <definedName name="_xlnm.Print_Area" localSheetId="7">'Locatie_Specifieke plek'!$B$3:$D$12</definedName>
    <definedName name="_xlnm.Print_Area" localSheetId="17">Maatregelen!$B$3:$B$5</definedName>
    <definedName name="_xlnm.Print_Area" localSheetId="15">'SCB-toets'!$B$3:$B$5</definedName>
    <definedName name="_xlnm.Print_Area" localSheetId="18">Status!$B$3:$B$7</definedName>
    <definedName name="_xlnm.Print_Area" localSheetId="5">Veiligheidsdomein!$B$3:$C$22</definedName>
    <definedName name="_xlnm.Print_Area" localSheetId="14">'VS, Fine &amp; Kinney'!$B$5:$J$36</definedName>
    <definedName name="_xlnm.Print_Area" localSheetId="6">Werkzaamheden!$B$3:$C$12</definedName>
    <definedName name="_xlnm.Print_Titles" localSheetId="2">'Werkblad RI&amp;E'!$4:$4</definedName>
    <definedName name="BRF">BRF!$B$7:$B$17</definedName>
    <definedName name="FK_B">Tabel_FK_B[Omschrijving]</definedName>
    <definedName name="FK_E">Tabel_FK_E[Omschrijving]</definedName>
    <definedName name="FK_W">Tabel_FK_W[Omschrijving]</definedName>
    <definedName name="vb_actiehouder">'Werkblad RI&amp;E'!$Z$5</definedName>
    <definedName name="vb_allocatie">'Werkblad RI&amp;E'!$T$5</definedName>
    <definedName name="vb_b1">'Werkblad RI&amp;E'!$M$5</definedName>
    <definedName name="vb_b2">'Werkblad RI&amp;E'!$AC$5</definedName>
    <definedName name="vb_bron">'Werkblad RI&amp;E'!$C$5</definedName>
    <definedName name="vb_datum">'Werkblad RI&amp;E'!$AJ$5</definedName>
    <definedName name="vb_e1">'Werkblad RI&amp;E'!$K$5</definedName>
    <definedName name="vb_e2">'Werkblad RI&amp;E'!$AA$5</definedName>
    <definedName name="vb_gevaar">'Werkblad RI&amp;E'!$G$5</definedName>
    <definedName name="vb_invuldatum">'Werkblad RI&amp;E'!$W$5</definedName>
    <definedName name="vb_locatie_specifiek_plek">'Werkblad RI&amp;E'!$F$5</definedName>
    <definedName name="vb_maatregelen">'Werkblad RI&amp;E'!$X$5</definedName>
    <definedName name="vb_maatregelen_of_contracteis">'Werkblad RI&amp;E'!$U$5</definedName>
    <definedName name="vb_mogelijke_effecten">'Werkblad RI&amp;E'!$J$5</definedName>
    <definedName name="vb_mogelijke_oorzaken">'Werkblad RI&amp;E'!$I$5</definedName>
    <definedName name="vb_nr">'Werkblad RI&amp;E'!$B$5</definedName>
    <definedName name="vb_opnemen_in_risicodossier">'Werkblad RI&amp;E'!$S$5</definedName>
    <definedName name="vb_r11">'Werkblad RI&amp;E'!#REF!</definedName>
    <definedName name="vb_r12">'Werkblad RI&amp;E'!$Q$5</definedName>
    <definedName name="vb_r21">'Werkblad RI&amp;E'!$AG$5</definedName>
    <definedName name="vb_r22">'Werkblad RI&amp;E'!$AH$5</definedName>
    <definedName name="vb_restrisicos">'Werkblad RI&amp;E'!$AI$5</definedName>
    <definedName name="vb_risico_beschrijving">'Werkblad RI&amp;E'!$H$5</definedName>
    <definedName name="vb_status_allocatie_og">'Werkblad RI&amp;E'!$V$5</definedName>
    <definedName name="vb_veiligheidsdomein">'Werkblad RI&amp;E'!$D$5</definedName>
    <definedName name="vb_w1">'Werkblad RI&amp;E'!$O$5</definedName>
    <definedName name="vb_w2">'Werkblad RI&amp;E'!$AE$5</definedName>
    <definedName name="vb_werkzaamheden_activiteit">'Werkblad RI&amp;E'!$E$5</definedName>
    <definedName name="Veiligheidsdomeinen">Tabel_veiligheidsdomeinen[[#All],[Veiligheidsdomein]]</definedName>
  </definedNames>
  <calcPr calcId="162913"/>
  <extLst>
    <ext xmlns:x14="http://schemas.microsoft.com/office/spreadsheetml/2009/9/main" uri="{79F54976-1DA5-4618-B147-4CDE4B953A38}">
      <x14:workbookPr defaultImageDpi="330"/>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46" i="2" l="1"/>
  <c r="N46" i="2"/>
  <c r="L46" i="2"/>
  <c r="R46" i="2" s="1"/>
  <c r="S45" i="2"/>
  <c r="R45" i="2"/>
  <c r="Q45" i="2"/>
  <c r="P45" i="2"/>
  <c r="N45" i="2"/>
  <c r="L45" i="2"/>
  <c r="P44" i="2"/>
  <c r="N44" i="2"/>
  <c r="R44" i="2" s="1"/>
  <c r="L44" i="2"/>
  <c r="P43" i="2"/>
  <c r="N43" i="2"/>
  <c r="L43" i="2"/>
  <c r="P42" i="2"/>
  <c r="N42" i="2"/>
  <c r="L42" i="2"/>
  <c r="R42" i="2" s="1"/>
  <c r="S41" i="2"/>
  <c r="R41" i="2"/>
  <c r="Q41" i="2"/>
  <c r="P41" i="2"/>
  <c r="N41" i="2"/>
  <c r="L41" i="2"/>
  <c r="P40" i="2"/>
  <c r="N40" i="2"/>
  <c r="R40" i="2" s="1"/>
  <c r="L40" i="2"/>
  <c r="P39" i="2"/>
  <c r="N39" i="2"/>
  <c r="L39" i="2"/>
  <c r="P38" i="2"/>
  <c r="N38" i="2"/>
  <c r="L38" i="2"/>
  <c r="R38" i="2" s="1"/>
  <c r="S37" i="2"/>
  <c r="R37" i="2"/>
  <c r="Q37" i="2"/>
  <c r="P37" i="2"/>
  <c r="N37" i="2"/>
  <c r="L37" i="2"/>
  <c r="P36" i="2"/>
  <c r="N36" i="2"/>
  <c r="R36" i="2" s="1"/>
  <c r="L36" i="2"/>
  <c r="P35" i="2"/>
  <c r="N35" i="2"/>
  <c r="L35" i="2"/>
  <c r="P34" i="2"/>
  <c r="N34" i="2"/>
  <c r="L34" i="2"/>
  <c r="R34" i="2" s="1"/>
  <c r="S33" i="2"/>
  <c r="R33" i="2"/>
  <c r="Q33" i="2"/>
  <c r="P33" i="2"/>
  <c r="N33" i="2"/>
  <c r="L33" i="2"/>
  <c r="P32" i="2"/>
  <c r="N32" i="2"/>
  <c r="R32" i="2" s="1"/>
  <c r="L32" i="2"/>
  <c r="P31" i="2"/>
  <c r="N31" i="2"/>
  <c r="L31" i="2"/>
  <c r="P30" i="2"/>
  <c r="N30" i="2"/>
  <c r="L30" i="2"/>
  <c r="R30" i="2" s="1"/>
  <c r="S29" i="2"/>
  <c r="R29" i="2"/>
  <c r="Q29" i="2"/>
  <c r="P29" i="2"/>
  <c r="N29" i="2"/>
  <c r="L29" i="2"/>
  <c r="P28" i="2"/>
  <c r="N28" i="2"/>
  <c r="R28" i="2" s="1"/>
  <c r="L28" i="2"/>
  <c r="P27" i="2"/>
  <c r="N27" i="2"/>
  <c r="L27" i="2"/>
  <c r="P26" i="2"/>
  <c r="N26" i="2"/>
  <c r="L26" i="2"/>
  <c r="R26" i="2" s="1"/>
  <c r="S25" i="2"/>
  <c r="R25" i="2"/>
  <c r="Q25" i="2"/>
  <c r="P25" i="2"/>
  <c r="N25" i="2"/>
  <c r="L25" i="2"/>
  <c r="P24" i="2"/>
  <c r="N24" i="2"/>
  <c r="R24" i="2" s="1"/>
  <c r="L24" i="2"/>
  <c r="P23" i="2"/>
  <c r="N23" i="2"/>
  <c r="L23" i="2"/>
  <c r="P22" i="2"/>
  <c r="N22" i="2"/>
  <c r="L22" i="2"/>
  <c r="R22" i="2" s="1"/>
  <c r="P21" i="2"/>
  <c r="R21" i="2" s="1"/>
  <c r="N21" i="2"/>
  <c r="L21" i="2"/>
  <c r="P20" i="2"/>
  <c r="N20" i="2"/>
  <c r="R20" i="2" s="1"/>
  <c r="L20" i="2"/>
  <c r="P19" i="2"/>
  <c r="N19" i="2"/>
  <c r="L19" i="2"/>
  <c r="P18" i="2"/>
  <c r="N18" i="2"/>
  <c r="L18" i="2"/>
  <c r="R18" i="2" s="1"/>
  <c r="S17" i="2"/>
  <c r="R17" i="2"/>
  <c r="Q17" i="2"/>
  <c r="P17" i="2"/>
  <c r="N17" i="2"/>
  <c r="L17" i="2"/>
  <c r="P16" i="2"/>
  <c r="N16" i="2"/>
  <c r="R16" i="2" s="1"/>
  <c r="L16" i="2"/>
  <c r="P15" i="2"/>
  <c r="N15" i="2"/>
  <c r="L15" i="2"/>
  <c r="P14" i="2"/>
  <c r="N14" i="2"/>
  <c r="L14" i="2"/>
  <c r="R14" i="2" s="1"/>
  <c r="L47" i="2"/>
  <c r="N47" i="2"/>
  <c r="P47" i="2"/>
  <c r="S21" i="2" l="1"/>
  <c r="Q21" i="2"/>
  <c r="R47" i="2"/>
  <c r="Q47" i="2" s="1"/>
  <c r="S28" i="2"/>
  <c r="Q28" i="2"/>
  <c r="S32" i="2"/>
  <c r="Q32" i="2"/>
  <c r="Q34" i="2"/>
  <c r="S34" i="2"/>
  <c r="Q30" i="2"/>
  <c r="S30" i="2"/>
  <c r="S24" i="2"/>
  <c r="Q24" i="2"/>
  <c r="Q26" i="2"/>
  <c r="S26" i="2"/>
  <c r="S20" i="2"/>
  <c r="Q20" i="2"/>
  <c r="Q22" i="2"/>
  <c r="S22" i="2"/>
  <c r="S16" i="2"/>
  <c r="Q16" i="2"/>
  <c r="Q18" i="2"/>
  <c r="S18" i="2"/>
  <c r="Q14" i="2"/>
  <c r="S14" i="2"/>
  <c r="S44" i="2"/>
  <c r="Q44" i="2"/>
  <c r="Q46" i="2"/>
  <c r="S46" i="2"/>
  <c r="Q40" i="2"/>
  <c r="S40" i="2"/>
  <c r="Q42" i="2"/>
  <c r="S42" i="2"/>
  <c r="S36" i="2"/>
  <c r="Q36" i="2"/>
  <c r="Q38" i="2"/>
  <c r="S38" i="2"/>
  <c r="R15" i="2"/>
  <c r="Q15" i="2" s="1"/>
  <c r="R23" i="2"/>
  <c r="Q23" i="2" s="1"/>
  <c r="R27" i="2"/>
  <c r="Q27" i="2" s="1"/>
  <c r="R31" i="2"/>
  <c r="Q31" i="2" s="1"/>
  <c r="R35" i="2"/>
  <c r="Q35" i="2" s="1"/>
  <c r="R39" i="2"/>
  <c r="Q39" i="2" s="1"/>
  <c r="R43" i="2"/>
  <c r="Q43" i="2" s="1"/>
  <c r="R19" i="2"/>
  <c r="Q19" i="2" s="1"/>
  <c r="P13" i="2"/>
  <c r="N13" i="2"/>
  <c r="L13" i="2"/>
  <c r="P77" i="2"/>
  <c r="N77" i="2"/>
  <c r="L77" i="2"/>
  <c r="P11" i="2"/>
  <c r="N11" i="2"/>
  <c r="L11" i="2"/>
  <c r="L12" i="2"/>
  <c r="R12" i="2" s="1"/>
  <c r="N12" i="2"/>
  <c r="P12" i="2"/>
  <c r="P8" i="2"/>
  <c r="N8" i="2"/>
  <c r="L8" i="2"/>
  <c r="L9" i="2"/>
  <c r="N9" i="2"/>
  <c r="R9" i="2" s="1"/>
  <c r="Q9" i="2" s="1"/>
  <c r="P9" i="2"/>
  <c r="L10" i="2"/>
  <c r="N10" i="2"/>
  <c r="P10" i="2"/>
  <c r="R10" i="2"/>
  <c r="Q10" i="2" s="1"/>
  <c r="P75" i="2"/>
  <c r="N75" i="2"/>
  <c r="L75" i="2"/>
  <c r="S47" i="2" l="1"/>
  <c r="S39" i="2"/>
  <c r="S35" i="2"/>
  <c r="S31" i="2"/>
  <c r="S19" i="2"/>
  <c r="S27" i="2"/>
  <c r="S15" i="2"/>
  <c r="S23" i="2"/>
  <c r="S43" i="2"/>
  <c r="R13" i="2"/>
  <c r="Q13" i="2" s="1"/>
  <c r="R77" i="2"/>
  <c r="Q77" i="2" s="1"/>
  <c r="R11" i="2"/>
  <c r="Q11" i="2" s="1"/>
  <c r="Q12" i="2"/>
  <c r="S12" i="2"/>
  <c r="R8" i="2"/>
  <c r="Q8" i="2" s="1"/>
  <c r="S9" i="2"/>
  <c r="S10" i="2"/>
  <c r="N82" i="2"/>
  <c r="L82" i="2"/>
  <c r="N81" i="2"/>
  <c r="L81" i="2"/>
  <c r="N80" i="2"/>
  <c r="L80" i="2"/>
  <c r="N79" i="2"/>
  <c r="L79" i="2"/>
  <c r="N78" i="2"/>
  <c r="L78" i="2"/>
  <c r="N76" i="2"/>
  <c r="L76" i="2"/>
  <c r="S13" i="2" l="1"/>
  <c r="S77" i="2"/>
  <c r="S11" i="2"/>
  <c r="S8" i="2"/>
  <c r="S75" i="2"/>
  <c r="N53" i="2"/>
  <c r="L53" i="2"/>
  <c r="N52" i="2"/>
  <c r="L52" i="2"/>
  <c r="N51" i="2"/>
  <c r="L51" i="2"/>
  <c r="N50" i="2"/>
  <c r="L50" i="2"/>
  <c r="N49" i="2"/>
  <c r="L49" i="2"/>
  <c r="N48" i="2"/>
  <c r="L48" i="2"/>
  <c r="AG9" i="2" l="1"/>
  <c r="AG10" i="2"/>
  <c r="AG11" i="2"/>
  <c r="AG12" i="2"/>
  <c r="AG13" i="2"/>
  <c r="AG14" i="2"/>
  <c r="AG15" i="2"/>
  <c r="AG16" i="2"/>
  <c r="AG17" i="2"/>
  <c r="AG18" i="2"/>
  <c r="AG19" i="2"/>
  <c r="AG20" i="2"/>
  <c r="AG21" i="2"/>
  <c r="AG22" i="2"/>
  <c r="AG23" i="2"/>
  <c r="AG24" i="2"/>
  <c r="AG25" i="2"/>
  <c r="AG26" i="2"/>
  <c r="AG27" i="2"/>
  <c r="AG28" i="2"/>
  <c r="AG29" i="2"/>
  <c r="AG30" i="2"/>
  <c r="AG31" i="2"/>
  <c r="AG32" i="2"/>
  <c r="AG33" i="2"/>
  <c r="AG34" i="2"/>
  <c r="AG35" i="2"/>
  <c r="AG36" i="2"/>
  <c r="AG37" i="2"/>
  <c r="AG38" i="2"/>
  <c r="AG39" i="2"/>
  <c r="AG40" i="2"/>
  <c r="AG41" i="2"/>
  <c r="AG42" i="2"/>
  <c r="AG43" i="2"/>
  <c r="AG44" i="2"/>
  <c r="AG45" i="2"/>
  <c r="AG46" i="2"/>
  <c r="AG47" i="2"/>
  <c r="AG48" i="2"/>
  <c r="AG49" i="2"/>
  <c r="AG50" i="2"/>
  <c r="AG51" i="2"/>
  <c r="AG52" i="2"/>
  <c r="AG53" i="2"/>
  <c r="AG54" i="2"/>
  <c r="AG55" i="2"/>
  <c r="AG56" i="2"/>
  <c r="AG57" i="2"/>
  <c r="AG58" i="2"/>
  <c r="AG59" i="2"/>
  <c r="AG60" i="2"/>
  <c r="AG61" i="2"/>
  <c r="AG62" i="2"/>
  <c r="AG63" i="2"/>
  <c r="AG64" i="2"/>
  <c r="AG65" i="2"/>
  <c r="AG66" i="2"/>
  <c r="AG67" i="2"/>
  <c r="AG68" i="2"/>
  <c r="AG69" i="2"/>
  <c r="AG70" i="2"/>
  <c r="AG71" i="2"/>
  <c r="AG72" i="2"/>
  <c r="AG73" i="2"/>
  <c r="AG74" i="2"/>
  <c r="AG75" i="2"/>
  <c r="AG76" i="2"/>
  <c r="AG77" i="2"/>
  <c r="AG78" i="2"/>
  <c r="AG79" i="2"/>
  <c r="AG80" i="2"/>
  <c r="AG81" i="2"/>
  <c r="AG82" i="2"/>
  <c r="AG83" i="2"/>
  <c r="AG84" i="2"/>
  <c r="AG85" i="2"/>
  <c r="AG86" i="2"/>
  <c r="AG87" i="2"/>
  <c r="AG88" i="2"/>
  <c r="AG89" i="2"/>
  <c r="AG90" i="2"/>
  <c r="AG91" i="2"/>
  <c r="AG92" i="2"/>
  <c r="AG93" i="2"/>
  <c r="AG94" i="2"/>
  <c r="AG95" i="2"/>
  <c r="AG96" i="2"/>
  <c r="AG97" i="2"/>
  <c r="AG98" i="2"/>
  <c r="AG99" i="2"/>
  <c r="AG100" i="2"/>
  <c r="AG101" i="2"/>
  <c r="AG102" i="2"/>
  <c r="AG103" i="2"/>
  <c r="AG104" i="2"/>
  <c r="AG105" i="2"/>
  <c r="AG106" i="2"/>
  <c r="AG107" i="2"/>
  <c r="AG108" i="2"/>
  <c r="AG109" i="2"/>
  <c r="AG110" i="2"/>
  <c r="AG111" i="2"/>
  <c r="AG112" i="2"/>
  <c r="AG113" i="2"/>
  <c r="AG114" i="2"/>
  <c r="AG115" i="2"/>
  <c r="AG116" i="2"/>
  <c r="AG117" i="2"/>
  <c r="AG118" i="2"/>
  <c r="AG119" i="2"/>
  <c r="AG120" i="2"/>
  <c r="AG121" i="2"/>
  <c r="AG122" i="2"/>
  <c r="AG123" i="2"/>
  <c r="AG124" i="2"/>
  <c r="AG125" i="2"/>
  <c r="AG126" i="2"/>
  <c r="AG127" i="2"/>
  <c r="AG128" i="2"/>
  <c r="AG129" i="2"/>
  <c r="AG130" i="2"/>
  <c r="AG131" i="2"/>
  <c r="AG132" i="2"/>
  <c r="AG133" i="2"/>
  <c r="AG134" i="2"/>
  <c r="AG135" i="2"/>
  <c r="AG136" i="2"/>
  <c r="AG137" i="2"/>
  <c r="AG138" i="2"/>
  <c r="AG139" i="2"/>
  <c r="AG140" i="2"/>
  <c r="AG141" i="2"/>
  <c r="AG142" i="2"/>
  <c r="AG143" i="2"/>
  <c r="AG144" i="2"/>
  <c r="AG145" i="2"/>
  <c r="AG146" i="2"/>
  <c r="AG147" i="2"/>
  <c r="AG148" i="2"/>
  <c r="AG149" i="2"/>
  <c r="AG150" i="2"/>
  <c r="AG151" i="2"/>
  <c r="AG152" i="2"/>
  <c r="AG153" i="2"/>
  <c r="AG154" i="2"/>
  <c r="AG155" i="2"/>
  <c r="AG156" i="2"/>
  <c r="AG157" i="2"/>
  <c r="AG158" i="2"/>
  <c r="AG159" i="2"/>
  <c r="AG160" i="2"/>
  <c r="AG161" i="2"/>
  <c r="AG162" i="2"/>
  <c r="AG163" i="2"/>
  <c r="AG164" i="2"/>
  <c r="AG165" i="2"/>
  <c r="AG166" i="2"/>
  <c r="AG167" i="2"/>
  <c r="AG168" i="2"/>
  <c r="AG169" i="2"/>
  <c r="AG170" i="2"/>
  <c r="AG171" i="2"/>
  <c r="AG172" i="2"/>
  <c r="AG173" i="2"/>
  <c r="AG174" i="2"/>
  <c r="AG175" i="2"/>
  <c r="AG176" i="2"/>
  <c r="AG177" i="2"/>
  <c r="AG178" i="2"/>
  <c r="AG179" i="2"/>
  <c r="AG180" i="2"/>
  <c r="AG181" i="2"/>
  <c r="AG182" i="2"/>
  <c r="AG183" i="2"/>
  <c r="AG184" i="2"/>
  <c r="AG185" i="2"/>
  <c r="AG186" i="2"/>
  <c r="AG187" i="2"/>
  <c r="AG188" i="2"/>
  <c r="AG189" i="2"/>
  <c r="AG190" i="2"/>
  <c r="AG191" i="2"/>
  <c r="AG192" i="2"/>
  <c r="AG193" i="2"/>
  <c r="AG194" i="2"/>
  <c r="AG195" i="2"/>
  <c r="AG196" i="2"/>
  <c r="AG197" i="2"/>
  <c r="AG198" i="2"/>
  <c r="AG199" i="2"/>
  <c r="AG200" i="2"/>
  <c r="AG201" i="2"/>
  <c r="AG202" i="2"/>
  <c r="AG203" i="2"/>
  <c r="AG204" i="2"/>
  <c r="AG205" i="2"/>
  <c r="AG206" i="2"/>
  <c r="AG207" i="2"/>
  <c r="AG208" i="2"/>
  <c r="AG209" i="2"/>
  <c r="AG210" i="2"/>
  <c r="AG211" i="2"/>
  <c r="AG212" i="2"/>
  <c r="AG213" i="2"/>
  <c r="AG214" i="2"/>
  <c r="AG215" i="2"/>
  <c r="AG216" i="2"/>
  <c r="AG217" i="2"/>
  <c r="AG218" i="2"/>
  <c r="AG219" i="2"/>
  <c r="AG220" i="2"/>
  <c r="AG221" i="2"/>
  <c r="AG222" i="2"/>
  <c r="AG223" i="2"/>
  <c r="AG224" i="2"/>
  <c r="AG225" i="2"/>
  <c r="AG226" i="2"/>
  <c r="AG227" i="2"/>
  <c r="AG228" i="2"/>
  <c r="AG229" i="2"/>
  <c r="AG230" i="2"/>
  <c r="AG231" i="2"/>
  <c r="AG232" i="2"/>
  <c r="AG233" i="2"/>
  <c r="AG234" i="2"/>
  <c r="AG235" i="2"/>
  <c r="AG236" i="2"/>
  <c r="AG237" i="2"/>
  <c r="AG238" i="2"/>
  <c r="AG239" i="2"/>
  <c r="AG240" i="2"/>
  <c r="AG241" i="2"/>
  <c r="AG242" i="2"/>
  <c r="AG243" i="2"/>
  <c r="AG244" i="2"/>
  <c r="AG245" i="2"/>
  <c r="AG246" i="2"/>
  <c r="AG247" i="2"/>
  <c r="AG248" i="2"/>
  <c r="AG249" i="2"/>
  <c r="AG250" i="2"/>
  <c r="AG251" i="2"/>
  <c r="AG252" i="2"/>
  <c r="AG253" i="2"/>
  <c r="AG254" i="2"/>
  <c r="AG255" i="2"/>
  <c r="AG256" i="2"/>
  <c r="X12" i="2" l="1"/>
  <c r="AB12" i="2"/>
  <c r="AD12" i="2"/>
  <c r="AF12" i="2"/>
  <c r="L54" i="2" l="1"/>
  <c r="L55" i="2"/>
  <c r="L56" i="2"/>
  <c r="L57" i="2"/>
  <c r="L58" i="2"/>
  <c r="L59" i="2"/>
  <c r="L60" i="2"/>
  <c r="L61" i="2"/>
  <c r="L62" i="2"/>
  <c r="L63" i="2"/>
  <c r="L64" i="2"/>
  <c r="L65" i="2"/>
  <c r="L66" i="2"/>
  <c r="L67" i="2"/>
  <c r="L68" i="2"/>
  <c r="L69" i="2"/>
  <c r="L70" i="2"/>
  <c r="L71" i="2"/>
  <c r="L72" i="2"/>
  <c r="L73" i="2"/>
  <c r="L74" i="2"/>
  <c r="L83" i="2"/>
  <c r="L84" i="2"/>
  <c r="L85" i="2"/>
  <c r="L86" i="2"/>
  <c r="L87" i="2"/>
  <c r="L88" i="2"/>
  <c r="L89" i="2"/>
  <c r="L90" i="2"/>
  <c r="L91" i="2"/>
  <c r="L92" i="2"/>
  <c r="L93" i="2"/>
  <c r="L94" i="2"/>
  <c r="L95" i="2"/>
  <c r="L96" i="2"/>
  <c r="L97" i="2"/>
  <c r="L98" i="2"/>
  <c r="L99" i="2"/>
  <c r="L100" i="2"/>
  <c r="L101" i="2"/>
  <c r="L102" i="2"/>
  <c r="L103" i="2"/>
  <c r="L104" i="2"/>
  <c r="L105" i="2"/>
  <c r="L106" i="2"/>
  <c r="L107" i="2"/>
  <c r="L108" i="2"/>
  <c r="L109" i="2"/>
  <c r="L110" i="2"/>
  <c r="L111" i="2"/>
  <c r="L112" i="2"/>
  <c r="L113" i="2"/>
  <c r="L114" i="2"/>
  <c r="L115" i="2"/>
  <c r="L116" i="2"/>
  <c r="L117" i="2"/>
  <c r="L118" i="2"/>
  <c r="L119" i="2"/>
  <c r="L120" i="2"/>
  <c r="L121" i="2"/>
  <c r="L122" i="2"/>
  <c r="L123" i="2"/>
  <c r="L124" i="2"/>
  <c r="L125" i="2"/>
  <c r="L126" i="2"/>
  <c r="L127" i="2"/>
  <c r="L128" i="2"/>
  <c r="L129" i="2"/>
  <c r="L130" i="2"/>
  <c r="L131" i="2"/>
  <c r="L132" i="2"/>
  <c r="L133" i="2"/>
  <c r="L134" i="2"/>
  <c r="L135" i="2"/>
  <c r="L136" i="2"/>
  <c r="L137" i="2"/>
  <c r="L138" i="2"/>
  <c r="L139" i="2"/>
  <c r="L140" i="2"/>
  <c r="L141" i="2"/>
  <c r="L142" i="2"/>
  <c r="L143" i="2"/>
  <c r="L144" i="2"/>
  <c r="L145" i="2"/>
  <c r="L146" i="2"/>
  <c r="L147" i="2"/>
  <c r="L148" i="2"/>
  <c r="L149" i="2"/>
  <c r="L150" i="2"/>
  <c r="L151" i="2"/>
  <c r="L152" i="2"/>
  <c r="L153" i="2"/>
  <c r="L154" i="2"/>
  <c r="L155" i="2"/>
  <c r="L156" i="2"/>
  <c r="L157" i="2"/>
  <c r="L158" i="2"/>
  <c r="L159" i="2"/>
  <c r="L160" i="2"/>
  <c r="L161" i="2"/>
  <c r="L162" i="2"/>
  <c r="L163" i="2"/>
  <c r="L164" i="2"/>
  <c r="L165" i="2"/>
  <c r="L166" i="2"/>
  <c r="L167" i="2"/>
  <c r="L168" i="2"/>
  <c r="L169" i="2"/>
  <c r="L170" i="2"/>
  <c r="L171" i="2"/>
  <c r="L172" i="2"/>
  <c r="L173" i="2"/>
  <c r="L174" i="2"/>
  <c r="L175" i="2"/>
  <c r="L176" i="2"/>
  <c r="L177" i="2"/>
  <c r="L178" i="2"/>
  <c r="L179" i="2"/>
  <c r="L180" i="2"/>
  <c r="L181" i="2"/>
  <c r="L182" i="2"/>
  <c r="L183" i="2"/>
  <c r="L184" i="2"/>
  <c r="L185" i="2"/>
  <c r="L186" i="2"/>
  <c r="L187" i="2"/>
  <c r="L188" i="2"/>
  <c r="L189" i="2"/>
  <c r="L190" i="2"/>
  <c r="L191" i="2"/>
  <c r="L192" i="2"/>
  <c r="L193" i="2"/>
  <c r="L194" i="2"/>
  <c r="L195" i="2"/>
  <c r="L196" i="2"/>
  <c r="L197" i="2"/>
  <c r="L198" i="2"/>
  <c r="L199" i="2"/>
  <c r="L200" i="2"/>
  <c r="L201" i="2"/>
  <c r="L202" i="2"/>
  <c r="L203" i="2"/>
  <c r="L204" i="2"/>
  <c r="L205" i="2"/>
  <c r="L206" i="2"/>
  <c r="L207" i="2"/>
  <c r="L208" i="2"/>
  <c r="L209" i="2"/>
  <c r="L210" i="2"/>
  <c r="L211" i="2"/>
  <c r="L212" i="2"/>
  <c r="L213" i="2"/>
  <c r="L214" i="2"/>
  <c r="L215" i="2"/>
  <c r="L216" i="2"/>
  <c r="L217" i="2"/>
  <c r="L218" i="2"/>
  <c r="L219" i="2"/>
  <c r="L220" i="2"/>
  <c r="L221" i="2"/>
  <c r="L222" i="2"/>
  <c r="L223" i="2"/>
  <c r="L224" i="2"/>
  <c r="L225" i="2"/>
  <c r="L226" i="2"/>
  <c r="L227" i="2"/>
  <c r="L228" i="2"/>
  <c r="L229" i="2"/>
  <c r="L230" i="2"/>
  <c r="L231" i="2"/>
  <c r="L232" i="2"/>
  <c r="L233" i="2"/>
  <c r="L234" i="2"/>
  <c r="L235" i="2"/>
  <c r="L236" i="2"/>
  <c r="L237" i="2"/>
  <c r="L238" i="2"/>
  <c r="L239" i="2"/>
  <c r="L240" i="2"/>
  <c r="L241" i="2"/>
  <c r="L242" i="2"/>
  <c r="L243" i="2"/>
  <c r="L244" i="2"/>
  <c r="L245" i="2"/>
  <c r="L246" i="2"/>
  <c r="L247" i="2"/>
  <c r="L248" i="2"/>
  <c r="L249" i="2"/>
  <c r="L250" i="2"/>
  <c r="L251" i="2"/>
  <c r="L252" i="2"/>
  <c r="L253" i="2"/>
  <c r="L254" i="2"/>
  <c r="L255" i="2"/>
  <c r="L256" i="2"/>
  <c r="N54" i="2"/>
  <c r="N55" i="2"/>
  <c r="N56" i="2"/>
  <c r="N57" i="2"/>
  <c r="N58" i="2"/>
  <c r="N59" i="2"/>
  <c r="N60" i="2"/>
  <c r="N61" i="2"/>
  <c r="N62" i="2"/>
  <c r="N63" i="2"/>
  <c r="N64" i="2"/>
  <c r="N65" i="2"/>
  <c r="N66" i="2"/>
  <c r="N67" i="2"/>
  <c r="N68" i="2"/>
  <c r="N69" i="2"/>
  <c r="N70" i="2"/>
  <c r="N71" i="2"/>
  <c r="N72" i="2"/>
  <c r="N73" i="2"/>
  <c r="N74" i="2"/>
  <c r="N83" i="2"/>
  <c r="N84" i="2"/>
  <c r="N85" i="2"/>
  <c r="N86" i="2"/>
  <c r="N87" i="2"/>
  <c r="N88" i="2"/>
  <c r="N89" i="2"/>
  <c r="N90" i="2"/>
  <c r="N91" i="2"/>
  <c r="N92" i="2"/>
  <c r="N93" i="2"/>
  <c r="N94" i="2"/>
  <c r="N95" i="2"/>
  <c r="N96" i="2"/>
  <c r="N97" i="2"/>
  <c r="N98" i="2"/>
  <c r="N99" i="2"/>
  <c r="N100" i="2"/>
  <c r="N101" i="2"/>
  <c r="N102" i="2"/>
  <c r="N103" i="2"/>
  <c r="N104" i="2"/>
  <c r="N105" i="2"/>
  <c r="N106" i="2"/>
  <c r="N107" i="2"/>
  <c r="N108" i="2"/>
  <c r="N109" i="2"/>
  <c r="N110" i="2"/>
  <c r="N111" i="2"/>
  <c r="N112" i="2"/>
  <c r="N113" i="2"/>
  <c r="N114" i="2"/>
  <c r="N115" i="2"/>
  <c r="N116" i="2"/>
  <c r="N117" i="2"/>
  <c r="N118" i="2"/>
  <c r="N119" i="2"/>
  <c r="N120" i="2"/>
  <c r="N121" i="2"/>
  <c r="N122" i="2"/>
  <c r="N123" i="2"/>
  <c r="N124" i="2"/>
  <c r="N125" i="2"/>
  <c r="N126" i="2"/>
  <c r="N127" i="2"/>
  <c r="N128" i="2"/>
  <c r="N129" i="2"/>
  <c r="N130" i="2"/>
  <c r="N131" i="2"/>
  <c r="N132" i="2"/>
  <c r="N133" i="2"/>
  <c r="N134" i="2"/>
  <c r="N135" i="2"/>
  <c r="N136" i="2"/>
  <c r="N137" i="2"/>
  <c r="N138" i="2"/>
  <c r="N139" i="2"/>
  <c r="N140" i="2"/>
  <c r="N141" i="2"/>
  <c r="N142" i="2"/>
  <c r="N143" i="2"/>
  <c r="N144" i="2"/>
  <c r="N145" i="2"/>
  <c r="N146" i="2"/>
  <c r="N147" i="2"/>
  <c r="N148" i="2"/>
  <c r="N149" i="2"/>
  <c r="N150" i="2"/>
  <c r="N151" i="2"/>
  <c r="N152" i="2"/>
  <c r="N153" i="2"/>
  <c r="N154" i="2"/>
  <c r="N155" i="2"/>
  <c r="N156" i="2"/>
  <c r="N157" i="2"/>
  <c r="N158" i="2"/>
  <c r="N159" i="2"/>
  <c r="N160" i="2"/>
  <c r="N161" i="2"/>
  <c r="N162" i="2"/>
  <c r="N163" i="2"/>
  <c r="N164" i="2"/>
  <c r="N165" i="2"/>
  <c r="N166" i="2"/>
  <c r="N167" i="2"/>
  <c r="N168" i="2"/>
  <c r="N169" i="2"/>
  <c r="N170" i="2"/>
  <c r="N171" i="2"/>
  <c r="N172" i="2"/>
  <c r="N173" i="2"/>
  <c r="N174" i="2"/>
  <c r="N175" i="2"/>
  <c r="N176" i="2"/>
  <c r="N177" i="2"/>
  <c r="N178" i="2"/>
  <c r="N179" i="2"/>
  <c r="N180" i="2"/>
  <c r="N181" i="2"/>
  <c r="N182" i="2"/>
  <c r="N183" i="2"/>
  <c r="N184" i="2"/>
  <c r="N185" i="2"/>
  <c r="N186" i="2"/>
  <c r="N187" i="2"/>
  <c r="N188" i="2"/>
  <c r="N189" i="2"/>
  <c r="N190" i="2"/>
  <c r="N191" i="2"/>
  <c r="N192" i="2"/>
  <c r="N193" i="2"/>
  <c r="N194" i="2"/>
  <c r="N195" i="2"/>
  <c r="N196" i="2"/>
  <c r="N197" i="2"/>
  <c r="N198" i="2"/>
  <c r="N199" i="2"/>
  <c r="N200" i="2"/>
  <c r="N201" i="2"/>
  <c r="N202" i="2"/>
  <c r="N203" i="2"/>
  <c r="N204" i="2"/>
  <c r="N205" i="2"/>
  <c r="N206" i="2"/>
  <c r="N207" i="2"/>
  <c r="N208" i="2"/>
  <c r="N209" i="2"/>
  <c r="N210" i="2"/>
  <c r="N211" i="2"/>
  <c r="N212" i="2"/>
  <c r="N213" i="2"/>
  <c r="N214" i="2"/>
  <c r="N215" i="2"/>
  <c r="N216" i="2"/>
  <c r="N217" i="2"/>
  <c r="N218" i="2"/>
  <c r="N219" i="2"/>
  <c r="N220" i="2"/>
  <c r="N221" i="2"/>
  <c r="N222" i="2"/>
  <c r="N223" i="2"/>
  <c r="N224" i="2"/>
  <c r="N225" i="2"/>
  <c r="N226" i="2"/>
  <c r="N227" i="2"/>
  <c r="N228" i="2"/>
  <c r="N229" i="2"/>
  <c r="N230" i="2"/>
  <c r="N231" i="2"/>
  <c r="N232" i="2"/>
  <c r="N233" i="2"/>
  <c r="N234" i="2"/>
  <c r="N235" i="2"/>
  <c r="N236" i="2"/>
  <c r="N237" i="2"/>
  <c r="N238" i="2"/>
  <c r="N239" i="2"/>
  <c r="N240" i="2"/>
  <c r="N241" i="2"/>
  <c r="N242" i="2"/>
  <c r="N243" i="2"/>
  <c r="N244" i="2"/>
  <c r="N245" i="2"/>
  <c r="N246" i="2"/>
  <c r="N247" i="2"/>
  <c r="N248" i="2"/>
  <c r="N249" i="2"/>
  <c r="N250" i="2"/>
  <c r="N251" i="2"/>
  <c r="N252" i="2"/>
  <c r="N253" i="2"/>
  <c r="N254" i="2"/>
  <c r="N255" i="2"/>
  <c r="N256" i="2"/>
  <c r="P48" i="2"/>
  <c r="P49" i="2"/>
  <c r="P50" i="2"/>
  <c r="P51" i="2"/>
  <c r="P52" i="2"/>
  <c r="P53" i="2"/>
  <c r="P54" i="2"/>
  <c r="P55" i="2"/>
  <c r="P56" i="2"/>
  <c r="P57" i="2"/>
  <c r="P58" i="2"/>
  <c r="P59" i="2"/>
  <c r="P60" i="2"/>
  <c r="P61" i="2"/>
  <c r="P62" i="2"/>
  <c r="P63" i="2"/>
  <c r="P64" i="2"/>
  <c r="P65" i="2"/>
  <c r="P66" i="2"/>
  <c r="P67" i="2"/>
  <c r="P68" i="2"/>
  <c r="P69" i="2"/>
  <c r="P70" i="2"/>
  <c r="P71" i="2"/>
  <c r="P72" i="2"/>
  <c r="P73" i="2"/>
  <c r="P74" i="2"/>
  <c r="P76" i="2"/>
  <c r="P78" i="2"/>
  <c r="P79" i="2"/>
  <c r="P80" i="2"/>
  <c r="P81" i="2"/>
  <c r="P82" i="2"/>
  <c r="P83" i="2"/>
  <c r="P84" i="2"/>
  <c r="P85" i="2"/>
  <c r="P86" i="2"/>
  <c r="P87" i="2"/>
  <c r="P88" i="2"/>
  <c r="P89" i="2"/>
  <c r="P90" i="2"/>
  <c r="P91" i="2"/>
  <c r="P92" i="2"/>
  <c r="P93" i="2"/>
  <c r="P94" i="2"/>
  <c r="P95" i="2"/>
  <c r="P96" i="2"/>
  <c r="P97" i="2"/>
  <c r="P98" i="2"/>
  <c r="P99" i="2"/>
  <c r="P100" i="2"/>
  <c r="P101" i="2"/>
  <c r="P102" i="2"/>
  <c r="P103" i="2"/>
  <c r="P104" i="2"/>
  <c r="P105" i="2"/>
  <c r="P106" i="2"/>
  <c r="P107" i="2"/>
  <c r="P108" i="2"/>
  <c r="P109" i="2"/>
  <c r="P110" i="2"/>
  <c r="P111" i="2"/>
  <c r="P112" i="2"/>
  <c r="P113" i="2"/>
  <c r="P114" i="2"/>
  <c r="P115" i="2"/>
  <c r="P116" i="2"/>
  <c r="P117" i="2"/>
  <c r="P118" i="2"/>
  <c r="P119" i="2"/>
  <c r="P120" i="2"/>
  <c r="P121" i="2"/>
  <c r="P122" i="2"/>
  <c r="P123" i="2"/>
  <c r="P124" i="2"/>
  <c r="P125" i="2"/>
  <c r="P126" i="2"/>
  <c r="P127" i="2"/>
  <c r="P128" i="2"/>
  <c r="P129" i="2"/>
  <c r="P130" i="2"/>
  <c r="P131" i="2"/>
  <c r="P132" i="2"/>
  <c r="P133" i="2"/>
  <c r="P134" i="2"/>
  <c r="P135" i="2"/>
  <c r="P136" i="2"/>
  <c r="P137" i="2"/>
  <c r="P138" i="2"/>
  <c r="P139" i="2"/>
  <c r="P140" i="2"/>
  <c r="P141" i="2"/>
  <c r="P142" i="2"/>
  <c r="P143" i="2"/>
  <c r="P144" i="2"/>
  <c r="P145" i="2"/>
  <c r="P146" i="2"/>
  <c r="P147" i="2"/>
  <c r="P148" i="2"/>
  <c r="P149" i="2"/>
  <c r="P150" i="2"/>
  <c r="P151" i="2"/>
  <c r="P152" i="2"/>
  <c r="P153" i="2"/>
  <c r="P154" i="2"/>
  <c r="P155" i="2"/>
  <c r="P156" i="2"/>
  <c r="P157" i="2"/>
  <c r="P158" i="2"/>
  <c r="P159" i="2"/>
  <c r="P160" i="2"/>
  <c r="P161" i="2"/>
  <c r="P162" i="2"/>
  <c r="P163" i="2"/>
  <c r="P164" i="2"/>
  <c r="P165" i="2"/>
  <c r="P166" i="2"/>
  <c r="P167" i="2"/>
  <c r="P168" i="2"/>
  <c r="P169" i="2"/>
  <c r="P170" i="2"/>
  <c r="P171" i="2"/>
  <c r="P172" i="2"/>
  <c r="P173" i="2"/>
  <c r="P174" i="2"/>
  <c r="P175" i="2"/>
  <c r="P176" i="2"/>
  <c r="P177" i="2"/>
  <c r="P178" i="2"/>
  <c r="P179" i="2"/>
  <c r="P180" i="2"/>
  <c r="P181" i="2"/>
  <c r="P182" i="2"/>
  <c r="P183" i="2"/>
  <c r="P184" i="2"/>
  <c r="P185" i="2"/>
  <c r="P186" i="2"/>
  <c r="P187" i="2"/>
  <c r="P188" i="2"/>
  <c r="P189" i="2"/>
  <c r="P190" i="2"/>
  <c r="P191" i="2"/>
  <c r="P192" i="2"/>
  <c r="P193" i="2"/>
  <c r="P194" i="2"/>
  <c r="P195" i="2"/>
  <c r="P196" i="2"/>
  <c r="P197" i="2"/>
  <c r="P198" i="2"/>
  <c r="P199" i="2"/>
  <c r="P200" i="2"/>
  <c r="P201" i="2"/>
  <c r="P202" i="2"/>
  <c r="P203" i="2"/>
  <c r="P204" i="2"/>
  <c r="P205" i="2"/>
  <c r="P206" i="2"/>
  <c r="P207" i="2"/>
  <c r="P208" i="2"/>
  <c r="P209" i="2"/>
  <c r="P210" i="2"/>
  <c r="P211" i="2"/>
  <c r="P212" i="2"/>
  <c r="P213" i="2"/>
  <c r="P214" i="2"/>
  <c r="P215" i="2"/>
  <c r="P216" i="2"/>
  <c r="P217" i="2"/>
  <c r="P218" i="2"/>
  <c r="P219" i="2"/>
  <c r="P220" i="2"/>
  <c r="P221" i="2"/>
  <c r="P222" i="2"/>
  <c r="P223" i="2"/>
  <c r="P224" i="2"/>
  <c r="P225" i="2"/>
  <c r="P226" i="2"/>
  <c r="P227" i="2"/>
  <c r="P228" i="2"/>
  <c r="P229" i="2"/>
  <c r="P230" i="2"/>
  <c r="P231" i="2"/>
  <c r="P232" i="2"/>
  <c r="P233" i="2"/>
  <c r="P234" i="2"/>
  <c r="P235" i="2"/>
  <c r="P236" i="2"/>
  <c r="P237" i="2"/>
  <c r="P238" i="2"/>
  <c r="P239" i="2"/>
  <c r="P240" i="2"/>
  <c r="P241" i="2"/>
  <c r="P242" i="2"/>
  <c r="P243" i="2"/>
  <c r="P244" i="2"/>
  <c r="P245" i="2"/>
  <c r="P246" i="2"/>
  <c r="P247" i="2"/>
  <c r="P248" i="2"/>
  <c r="P249" i="2"/>
  <c r="P250" i="2"/>
  <c r="P251" i="2"/>
  <c r="P252" i="2"/>
  <c r="P253" i="2"/>
  <c r="P254" i="2"/>
  <c r="P255" i="2"/>
  <c r="P256" i="2"/>
  <c r="X13" i="2"/>
  <c r="X14" i="2"/>
  <c r="X15" i="2"/>
  <c r="X16" i="2"/>
  <c r="X17" i="2"/>
  <c r="X18" i="2"/>
  <c r="X19" i="2"/>
  <c r="X20" i="2"/>
  <c r="X21" i="2"/>
  <c r="X22" i="2"/>
  <c r="X23" i="2"/>
  <c r="X24" i="2"/>
  <c r="X25" i="2"/>
  <c r="X26" i="2"/>
  <c r="X27" i="2"/>
  <c r="X28" i="2"/>
  <c r="X29" i="2"/>
  <c r="X30" i="2"/>
  <c r="X31" i="2"/>
  <c r="X32" i="2"/>
  <c r="X33" i="2"/>
  <c r="X34" i="2"/>
  <c r="X35" i="2"/>
  <c r="X36" i="2"/>
  <c r="X37" i="2"/>
  <c r="X38" i="2"/>
  <c r="X39" i="2"/>
  <c r="X40" i="2"/>
  <c r="X41" i="2"/>
  <c r="X42" i="2"/>
  <c r="X43" i="2"/>
  <c r="X44" i="2"/>
  <c r="X45" i="2"/>
  <c r="X46" i="2"/>
  <c r="X47" i="2"/>
  <c r="X48" i="2"/>
  <c r="X49" i="2"/>
  <c r="X50" i="2"/>
  <c r="X51" i="2"/>
  <c r="X52" i="2"/>
  <c r="X53" i="2"/>
  <c r="X54" i="2"/>
  <c r="X55" i="2"/>
  <c r="X56" i="2"/>
  <c r="X57" i="2"/>
  <c r="X58" i="2"/>
  <c r="X59" i="2"/>
  <c r="X60" i="2"/>
  <c r="X61" i="2"/>
  <c r="X62" i="2"/>
  <c r="X63" i="2"/>
  <c r="X64" i="2"/>
  <c r="X65" i="2"/>
  <c r="X66" i="2"/>
  <c r="X67" i="2"/>
  <c r="X68" i="2"/>
  <c r="X69" i="2"/>
  <c r="X70" i="2"/>
  <c r="X71" i="2"/>
  <c r="X72" i="2"/>
  <c r="X73" i="2"/>
  <c r="X74" i="2"/>
  <c r="X75" i="2"/>
  <c r="X76" i="2"/>
  <c r="X77" i="2"/>
  <c r="X78" i="2"/>
  <c r="X79" i="2"/>
  <c r="X80" i="2"/>
  <c r="X81" i="2"/>
  <c r="X82" i="2"/>
  <c r="X83" i="2"/>
  <c r="X84" i="2"/>
  <c r="X85" i="2"/>
  <c r="X86" i="2"/>
  <c r="X87" i="2"/>
  <c r="X88" i="2"/>
  <c r="X89" i="2"/>
  <c r="X90" i="2"/>
  <c r="X91" i="2"/>
  <c r="X92" i="2"/>
  <c r="X93" i="2"/>
  <c r="X94" i="2"/>
  <c r="X95" i="2"/>
  <c r="X96" i="2"/>
  <c r="X97" i="2"/>
  <c r="X98" i="2"/>
  <c r="X99" i="2"/>
  <c r="X100" i="2"/>
  <c r="X101" i="2"/>
  <c r="X102" i="2"/>
  <c r="X103" i="2"/>
  <c r="X104" i="2"/>
  <c r="X105" i="2"/>
  <c r="X106" i="2"/>
  <c r="X107" i="2"/>
  <c r="X108" i="2"/>
  <c r="X109" i="2"/>
  <c r="X110" i="2"/>
  <c r="X111" i="2"/>
  <c r="X112" i="2"/>
  <c r="X113" i="2"/>
  <c r="X114" i="2"/>
  <c r="X115" i="2"/>
  <c r="X116" i="2"/>
  <c r="X117" i="2"/>
  <c r="X118" i="2"/>
  <c r="X119" i="2"/>
  <c r="X120" i="2"/>
  <c r="X121" i="2"/>
  <c r="X122" i="2"/>
  <c r="X123" i="2"/>
  <c r="X124" i="2"/>
  <c r="X125" i="2"/>
  <c r="X126" i="2"/>
  <c r="X127" i="2"/>
  <c r="X128" i="2"/>
  <c r="X129" i="2"/>
  <c r="X130" i="2"/>
  <c r="X131" i="2"/>
  <c r="X132" i="2"/>
  <c r="X133" i="2"/>
  <c r="X134" i="2"/>
  <c r="X135" i="2"/>
  <c r="X136" i="2"/>
  <c r="X137" i="2"/>
  <c r="X138" i="2"/>
  <c r="X139" i="2"/>
  <c r="X140" i="2"/>
  <c r="X141" i="2"/>
  <c r="X142" i="2"/>
  <c r="X143" i="2"/>
  <c r="X144" i="2"/>
  <c r="X145" i="2"/>
  <c r="X146" i="2"/>
  <c r="X147" i="2"/>
  <c r="X148" i="2"/>
  <c r="X149" i="2"/>
  <c r="X150" i="2"/>
  <c r="X151" i="2"/>
  <c r="X152" i="2"/>
  <c r="X153" i="2"/>
  <c r="X154" i="2"/>
  <c r="X155" i="2"/>
  <c r="X156" i="2"/>
  <c r="X157" i="2"/>
  <c r="X158" i="2"/>
  <c r="X159" i="2"/>
  <c r="X160" i="2"/>
  <c r="X161" i="2"/>
  <c r="X162" i="2"/>
  <c r="X163" i="2"/>
  <c r="X164" i="2"/>
  <c r="X165" i="2"/>
  <c r="X166" i="2"/>
  <c r="X167" i="2"/>
  <c r="X168" i="2"/>
  <c r="X169" i="2"/>
  <c r="X170" i="2"/>
  <c r="X171" i="2"/>
  <c r="X172" i="2"/>
  <c r="X173" i="2"/>
  <c r="X174" i="2"/>
  <c r="X175" i="2"/>
  <c r="X176" i="2"/>
  <c r="X177" i="2"/>
  <c r="X178" i="2"/>
  <c r="X179" i="2"/>
  <c r="X180" i="2"/>
  <c r="X181" i="2"/>
  <c r="X182" i="2"/>
  <c r="X183" i="2"/>
  <c r="X184" i="2"/>
  <c r="X185" i="2"/>
  <c r="X186" i="2"/>
  <c r="X187" i="2"/>
  <c r="X188" i="2"/>
  <c r="X189" i="2"/>
  <c r="X190" i="2"/>
  <c r="X191" i="2"/>
  <c r="X192" i="2"/>
  <c r="X193" i="2"/>
  <c r="X194" i="2"/>
  <c r="X195" i="2"/>
  <c r="X196" i="2"/>
  <c r="X197" i="2"/>
  <c r="X198" i="2"/>
  <c r="X199" i="2"/>
  <c r="X200" i="2"/>
  <c r="X201" i="2"/>
  <c r="X202" i="2"/>
  <c r="X203" i="2"/>
  <c r="X204" i="2"/>
  <c r="X205" i="2"/>
  <c r="X206" i="2"/>
  <c r="X207" i="2"/>
  <c r="X208" i="2"/>
  <c r="X209" i="2"/>
  <c r="X210" i="2"/>
  <c r="X211" i="2"/>
  <c r="X212" i="2"/>
  <c r="X213" i="2"/>
  <c r="X214" i="2"/>
  <c r="X215" i="2"/>
  <c r="X216" i="2"/>
  <c r="X217" i="2"/>
  <c r="X218" i="2"/>
  <c r="X219" i="2"/>
  <c r="X220" i="2"/>
  <c r="X221" i="2"/>
  <c r="X222" i="2"/>
  <c r="X223" i="2"/>
  <c r="X224" i="2"/>
  <c r="X225" i="2"/>
  <c r="X226" i="2"/>
  <c r="X227" i="2"/>
  <c r="X228" i="2"/>
  <c r="X229" i="2"/>
  <c r="X230" i="2"/>
  <c r="X231" i="2"/>
  <c r="X232" i="2"/>
  <c r="X233" i="2"/>
  <c r="X234" i="2"/>
  <c r="X235" i="2"/>
  <c r="X236" i="2"/>
  <c r="X237" i="2"/>
  <c r="X238" i="2"/>
  <c r="X239" i="2"/>
  <c r="X240" i="2"/>
  <c r="X241" i="2"/>
  <c r="X242" i="2"/>
  <c r="X243" i="2"/>
  <c r="X244" i="2"/>
  <c r="X245" i="2"/>
  <c r="X246" i="2"/>
  <c r="X247" i="2"/>
  <c r="X248" i="2"/>
  <c r="X249" i="2"/>
  <c r="X250" i="2"/>
  <c r="X251" i="2"/>
  <c r="X252" i="2"/>
  <c r="X253" i="2"/>
  <c r="X254" i="2"/>
  <c r="X255" i="2"/>
  <c r="X256" i="2"/>
  <c r="AB13" i="2"/>
  <c r="AB14" i="2"/>
  <c r="AB15" i="2"/>
  <c r="AB16" i="2"/>
  <c r="AB17" i="2"/>
  <c r="AB18" i="2"/>
  <c r="AB19" i="2"/>
  <c r="AB20" i="2"/>
  <c r="AB21" i="2"/>
  <c r="AB22" i="2"/>
  <c r="AB23" i="2"/>
  <c r="AB24" i="2"/>
  <c r="AB25" i="2"/>
  <c r="AB26" i="2"/>
  <c r="AB27" i="2"/>
  <c r="AB28" i="2"/>
  <c r="AB29" i="2"/>
  <c r="AB30" i="2"/>
  <c r="AB31" i="2"/>
  <c r="AB32" i="2"/>
  <c r="AB33" i="2"/>
  <c r="AB34" i="2"/>
  <c r="AB35" i="2"/>
  <c r="AB36" i="2"/>
  <c r="AB37" i="2"/>
  <c r="AB38" i="2"/>
  <c r="AB39" i="2"/>
  <c r="AB40" i="2"/>
  <c r="AB41" i="2"/>
  <c r="AB42" i="2"/>
  <c r="AB43" i="2"/>
  <c r="AB44" i="2"/>
  <c r="AB45" i="2"/>
  <c r="AB46" i="2"/>
  <c r="AB47" i="2"/>
  <c r="AB48" i="2"/>
  <c r="AB49" i="2"/>
  <c r="AB50" i="2"/>
  <c r="AB51" i="2"/>
  <c r="AB52" i="2"/>
  <c r="AB53" i="2"/>
  <c r="AB54" i="2"/>
  <c r="AB55" i="2"/>
  <c r="AB56" i="2"/>
  <c r="AB57" i="2"/>
  <c r="AB58" i="2"/>
  <c r="AB59" i="2"/>
  <c r="AB60" i="2"/>
  <c r="AB61" i="2"/>
  <c r="AB62" i="2"/>
  <c r="AB63" i="2"/>
  <c r="AB64" i="2"/>
  <c r="AB65" i="2"/>
  <c r="AB66" i="2"/>
  <c r="AB67" i="2"/>
  <c r="AB68" i="2"/>
  <c r="AB69" i="2"/>
  <c r="AB70" i="2"/>
  <c r="AB71" i="2"/>
  <c r="AB72" i="2"/>
  <c r="AB73" i="2"/>
  <c r="AB74" i="2"/>
  <c r="AB75" i="2"/>
  <c r="AB76" i="2"/>
  <c r="AB77" i="2"/>
  <c r="AB78" i="2"/>
  <c r="AB79" i="2"/>
  <c r="AB80" i="2"/>
  <c r="AB81" i="2"/>
  <c r="AB82" i="2"/>
  <c r="AB83" i="2"/>
  <c r="AB84" i="2"/>
  <c r="AB85" i="2"/>
  <c r="AB86" i="2"/>
  <c r="AB87" i="2"/>
  <c r="AB88" i="2"/>
  <c r="AB89" i="2"/>
  <c r="AB90" i="2"/>
  <c r="AB91" i="2"/>
  <c r="AB92" i="2"/>
  <c r="AB93" i="2"/>
  <c r="AB94" i="2"/>
  <c r="AB95" i="2"/>
  <c r="AB96" i="2"/>
  <c r="AB97" i="2"/>
  <c r="AB98" i="2"/>
  <c r="AB99" i="2"/>
  <c r="AB100" i="2"/>
  <c r="AB101" i="2"/>
  <c r="AB102" i="2"/>
  <c r="AB103" i="2"/>
  <c r="AB104" i="2"/>
  <c r="AB105" i="2"/>
  <c r="AB106" i="2"/>
  <c r="AB107" i="2"/>
  <c r="AB108" i="2"/>
  <c r="AB109" i="2"/>
  <c r="AB110" i="2"/>
  <c r="AB111" i="2"/>
  <c r="AB112" i="2"/>
  <c r="AB113" i="2"/>
  <c r="AB114" i="2"/>
  <c r="AB115" i="2"/>
  <c r="AB116" i="2"/>
  <c r="AB117" i="2"/>
  <c r="AB118" i="2"/>
  <c r="AB119" i="2"/>
  <c r="AB120" i="2"/>
  <c r="AB121" i="2"/>
  <c r="AB122" i="2"/>
  <c r="AB123" i="2"/>
  <c r="AB124" i="2"/>
  <c r="AB125" i="2"/>
  <c r="AB126" i="2"/>
  <c r="AB127" i="2"/>
  <c r="AB128" i="2"/>
  <c r="AB129" i="2"/>
  <c r="AB130" i="2"/>
  <c r="AB131" i="2"/>
  <c r="AB132" i="2"/>
  <c r="AB133" i="2"/>
  <c r="AB134" i="2"/>
  <c r="AB135" i="2"/>
  <c r="AB136" i="2"/>
  <c r="AB137" i="2"/>
  <c r="AB138" i="2"/>
  <c r="AB139" i="2"/>
  <c r="AB140" i="2"/>
  <c r="AB141" i="2"/>
  <c r="AB142" i="2"/>
  <c r="AB143" i="2"/>
  <c r="AB144" i="2"/>
  <c r="AB145" i="2"/>
  <c r="AB146" i="2"/>
  <c r="AB147" i="2"/>
  <c r="AB148" i="2"/>
  <c r="AB149" i="2"/>
  <c r="AB150" i="2"/>
  <c r="AB151" i="2"/>
  <c r="AB152" i="2"/>
  <c r="AB153" i="2"/>
  <c r="AB154" i="2"/>
  <c r="AB155" i="2"/>
  <c r="AB156" i="2"/>
  <c r="AB157" i="2"/>
  <c r="AB158" i="2"/>
  <c r="AB159" i="2"/>
  <c r="AB160" i="2"/>
  <c r="AB161" i="2"/>
  <c r="AB162" i="2"/>
  <c r="AB163" i="2"/>
  <c r="AB164" i="2"/>
  <c r="AB165" i="2"/>
  <c r="AB166" i="2"/>
  <c r="AB167" i="2"/>
  <c r="AB168" i="2"/>
  <c r="AB169" i="2"/>
  <c r="AB170" i="2"/>
  <c r="AB171" i="2"/>
  <c r="AB172" i="2"/>
  <c r="AB173" i="2"/>
  <c r="AB174" i="2"/>
  <c r="AB175" i="2"/>
  <c r="AB176" i="2"/>
  <c r="AB177" i="2"/>
  <c r="AB178" i="2"/>
  <c r="AB179" i="2"/>
  <c r="AB180" i="2"/>
  <c r="AB181" i="2"/>
  <c r="AB182" i="2"/>
  <c r="AB183" i="2"/>
  <c r="AB184" i="2"/>
  <c r="AB185" i="2"/>
  <c r="AB186" i="2"/>
  <c r="AB187" i="2"/>
  <c r="AB188" i="2"/>
  <c r="AB189" i="2"/>
  <c r="AB190" i="2"/>
  <c r="AB191" i="2"/>
  <c r="AB192" i="2"/>
  <c r="AB193" i="2"/>
  <c r="AB194" i="2"/>
  <c r="AB195" i="2"/>
  <c r="AB196" i="2"/>
  <c r="AB197" i="2"/>
  <c r="AB198" i="2"/>
  <c r="AB199" i="2"/>
  <c r="AB200" i="2"/>
  <c r="AB201" i="2"/>
  <c r="AB202" i="2"/>
  <c r="AB203" i="2"/>
  <c r="AB204" i="2"/>
  <c r="AB205" i="2"/>
  <c r="AB206" i="2"/>
  <c r="AB207" i="2"/>
  <c r="AB208" i="2"/>
  <c r="AB209" i="2"/>
  <c r="AB210" i="2"/>
  <c r="AB211" i="2"/>
  <c r="AB212" i="2"/>
  <c r="AB213" i="2"/>
  <c r="AB214" i="2"/>
  <c r="AB215" i="2"/>
  <c r="AB216" i="2"/>
  <c r="AB217" i="2"/>
  <c r="AB218" i="2"/>
  <c r="AB219" i="2"/>
  <c r="AB220" i="2"/>
  <c r="AB221" i="2"/>
  <c r="AB222" i="2"/>
  <c r="AB223" i="2"/>
  <c r="AB224" i="2"/>
  <c r="AB225" i="2"/>
  <c r="AB226" i="2"/>
  <c r="AB227" i="2"/>
  <c r="AB228" i="2"/>
  <c r="AB229" i="2"/>
  <c r="AB230" i="2"/>
  <c r="AB231" i="2"/>
  <c r="AB232" i="2"/>
  <c r="AB233" i="2"/>
  <c r="AB234" i="2"/>
  <c r="AB235" i="2"/>
  <c r="AB236" i="2"/>
  <c r="AB237" i="2"/>
  <c r="AB238" i="2"/>
  <c r="AB239" i="2"/>
  <c r="AB240" i="2"/>
  <c r="AB241" i="2"/>
  <c r="AB242" i="2"/>
  <c r="AB243" i="2"/>
  <c r="AB244" i="2"/>
  <c r="AB245" i="2"/>
  <c r="AB246" i="2"/>
  <c r="AB247" i="2"/>
  <c r="AB248" i="2"/>
  <c r="AB249" i="2"/>
  <c r="AB250" i="2"/>
  <c r="AB251" i="2"/>
  <c r="AB252" i="2"/>
  <c r="AB253" i="2"/>
  <c r="AB254" i="2"/>
  <c r="AB255" i="2"/>
  <c r="AB256" i="2"/>
  <c r="AD13" i="2"/>
  <c r="AD14" i="2"/>
  <c r="AD15" i="2"/>
  <c r="AD16" i="2"/>
  <c r="AD17" i="2"/>
  <c r="AD18" i="2"/>
  <c r="AD19" i="2"/>
  <c r="AD20" i="2"/>
  <c r="AD21" i="2"/>
  <c r="AD22" i="2"/>
  <c r="AD23" i="2"/>
  <c r="AD24" i="2"/>
  <c r="AD25" i="2"/>
  <c r="AD26" i="2"/>
  <c r="AD27" i="2"/>
  <c r="AD28" i="2"/>
  <c r="AD29" i="2"/>
  <c r="AD30" i="2"/>
  <c r="AD31" i="2"/>
  <c r="AD32" i="2"/>
  <c r="AD33" i="2"/>
  <c r="AD34" i="2"/>
  <c r="AD35" i="2"/>
  <c r="AD36" i="2"/>
  <c r="AD37" i="2"/>
  <c r="AD38" i="2"/>
  <c r="AD39" i="2"/>
  <c r="AD40" i="2"/>
  <c r="AD41" i="2"/>
  <c r="AD42" i="2"/>
  <c r="AD43" i="2"/>
  <c r="AD44" i="2"/>
  <c r="AD45" i="2"/>
  <c r="AD46" i="2"/>
  <c r="AD47" i="2"/>
  <c r="AD48" i="2"/>
  <c r="AD49" i="2"/>
  <c r="AD50" i="2"/>
  <c r="AD51" i="2"/>
  <c r="AD52" i="2"/>
  <c r="AD53" i="2"/>
  <c r="AD54" i="2"/>
  <c r="AD55" i="2"/>
  <c r="AD56" i="2"/>
  <c r="AD57" i="2"/>
  <c r="AD58" i="2"/>
  <c r="AD59" i="2"/>
  <c r="AD60" i="2"/>
  <c r="AD61" i="2"/>
  <c r="AD62" i="2"/>
  <c r="AD63" i="2"/>
  <c r="AD64" i="2"/>
  <c r="AD65" i="2"/>
  <c r="AD66" i="2"/>
  <c r="AD67" i="2"/>
  <c r="AD68" i="2"/>
  <c r="AD69" i="2"/>
  <c r="AD70" i="2"/>
  <c r="AD71" i="2"/>
  <c r="AD72" i="2"/>
  <c r="AD73" i="2"/>
  <c r="AD74" i="2"/>
  <c r="AD75" i="2"/>
  <c r="AD76" i="2"/>
  <c r="AD77" i="2"/>
  <c r="AD78" i="2"/>
  <c r="AD79" i="2"/>
  <c r="AD80" i="2"/>
  <c r="AD81" i="2"/>
  <c r="AD82" i="2"/>
  <c r="AD83" i="2"/>
  <c r="AD84" i="2"/>
  <c r="AD85" i="2"/>
  <c r="AD86" i="2"/>
  <c r="AD87" i="2"/>
  <c r="AD88" i="2"/>
  <c r="AD89" i="2"/>
  <c r="AD90" i="2"/>
  <c r="AD91" i="2"/>
  <c r="AD92" i="2"/>
  <c r="AD93" i="2"/>
  <c r="AD94" i="2"/>
  <c r="AD95" i="2"/>
  <c r="AD96" i="2"/>
  <c r="AD97" i="2"/>
  <c r="AD98" i="2"/>
  <c r="AD99" i="2"/>
  <c r="AD100" i="2"/>
  <c r="AD101" i="2"/>
  <c r="AD102" i="2"/>
  <c r="AD103" i="2"/>
  <c r="AD104" i="2"/>
  <c r="AD105" i="2"/>
  <c r="AD106" i="2"/>
  <c r="AD107" i="2"/>
  <c r="AD108" i="2"/>
  <c r="AD109" i="2"/>
  <c r="AD110" i="2"/>
  <c r="AD111" i="2"/>
  <c r="AD112" i="2"/>
  <c r="AD113" i="2"/>
  <c r="AD114" i="2"/>
  <c r="AD115" i="2"/>
  <c r="AD116" i="2"/>
  <c r="AD117" i="2"/>
  <c r="AD118" i="2"/>
  <c r="AD119" i="2"/>
  <c r="AD120" i="2"/>
  <c r="AD121" i="2"/>
  <c r="AD122" i="2"/>
  <c r="AD123" i="2"/>
  <c r="AD124" i="2"/>
  <c r="AD125" i="2"/>
  <c r="AD126" i="2"/>
  <c r="AD127" i="2"/>
  <c r="AD128" i="2"/>
  <c r="AD129" i="2"/>
  <c r="AD130" i="2"/>
  <c r="AD131" i="2"/>
  <c r="AD132" i="2"/>
  <c r="AD133" i="2"/>
  <c r="AD134" i="2"/>
  <c r="AD135" i="2"/>
  <c r="AD136" i="2"/>
  <c r="AD137" i="2"/>
  <c r="AD138" i="2"/>
  <c r="AD139" i="2"/>
  <c r="AD140" i="2"/>
  <c r="AD141" i="2"/>
  <c r="AD142" i="2"/>
  <c r="AD143" i="2"/>
  <c r="AD144" i="2"/>
  <c r="AD145" i="2"/>
  <c r="AD146" i="2"/>
  <c r="AD147" i="2"/>
  <c r="AD148" i="2"/>
  <c r="AD149" i="2"/>
  <c r="AD150" i="2"/>
  <c r="AD151" i="2"/>
  <c r="AD152" i="2"/>
  <c r="AD153" i="2"/>
  <c r="AD154" i="2"/>
  <c r="AD155" i="2"/>
  <c r="AD156" i="2"/>
  <c r="AD157" i="2"/>
  <c r="AD158" i="2"/>
  <c r="AD159" i="2"/>
  <c r="AD160" i="2"/>
  <c r="AD161" i="2"/>
  <c r="AD162" i="2"/>
  <c r="AD163" i="2"/>
  <c r="AD164" i="2"/>
  <c r="AD165" i="2"/>
  <c r="AD166" i="2"/>
  <c r="AD167" i="2"/>
  <c r="AD168" i="2"/>
  <c r="AD169" i="2"/>
  <c r="AD170" i="2"/>
  <c r="AD171" i="2"/>
  <c r="AD172" i="2"/>
  <c r="AD173" i="2"/>
  <c r="AD174" i="2"/>
  <c r="AD175" i="2"/>
  <c r="AD176" i="2"/>
  <c r="AD177" i="2"/>
  <c r="AD178" i="2"/>
  <c r="AD179" i="2"/>
  <c r="AD180" i="2"/>
  <c r="AD181" i="2"/>
  <c r="AD182" i="2"/>
  <c r="AD183" i="2"/>
  <c r="AD184" i="2"/>
  <c r="AD185" i="2"/>
  <c r="AD186" i="2"/>
  <c r="AD187" i="2"/>
  <c r="AD188" i="2"/>
  <c r="AD189" i="2"/>
  <c r="AD190" i="2"/>
  <c r="AD191" i="2"/>
  <c r="AD192" i="2"/>
  <c r="AD193" i="2"/>
  <c r="AD194" i="2"/>
  <c r="AD195" i="2"/>
  <c r="AD196" i="2"/>
  <c r="AD197" i="2"/>
  <c r="AD198" i="2"/>
  <c r="AD199" i="2"/>
  <c r="AD200" i="2"/>
  <c r="AD201" i="2"/>
  <c r="AD202" i="2"/>
  <c r="AD203" i="2"/>
  <c r="AD204" i="2"/>
  <c r="AD205" i="2"/>
  <c r="AD206" i="2"/>
  <c r="AD207" i="2"/>
  <c r="AD208" i="2"/>
  <c r="AD209" i="2"/>
  <c r="AD210" i="2"/>
  <c r="AD211" i="2"/>
  <c r="AD212" i="2"/>
  <c r="AD213" i="2"/>
  <c r="AD214" i="2"/>
  <c r="AD215" i="2"/>
  <c r="AD216" i="2"/>
  <c r="AD217" i="2"/>
  <c r="AD218" i="2"/>
  <c r="AD219" i="2"/>
  <c r="AD220" i="2"/>
  <c r="AD221" i="2"/>
  <c r="AD222" i="2"/>
  <c r="AD223" i="2"/>
  <c r="AD224" i="2"/>
  <c r="AD225" i="2"/>
  <c r="AD226" i="2"/>
  <c r="AD227" i="2"/>
  <c r="AD228" i="2"/>
  <c r="AD229" i="2"/>
  <c r="AD230" i="2"/>
  <c r="AD231" i="2"/>
  <c r="AD232" i="2"/>
  <c r="AD233" i="2"/>
  <c r="AD234" i="2"/>
  <c r="AD235" i="2"/>
  <c r="AD236" i="2"/>
  <c r="AD237" i="2"/>
  <c r="AD238" i="2"/>
  <c r="AD239" i="2"/>
  <c r="AD240" i="2"/>
  <c r="AD241" i="2"/>
  <c r="AD242" i="2"/>
  <c r="AD243" i="2"/>
  <c r="AD244" i="2"/>
  <c r="AD245" i="2"/>
  <c r="AD246" i="2"/>
  <c r="AD247" i="2"/>
  <c r="AD248" i="2"/>
  <c r="AD249" i="2"/>
  <c r="AD250" i="2"/>
  <c r="AD251" i="2"/>
  <c r="AD252" i="2"/>
  <c r="AD253" i="2"/>
  <c r="AD254" i="2"/>
  <c r="AD255" i="2"/>
  <c r="AD256" i="2"/>
  <c r="AF13" i="2"/>
  <c r="AF14" i="2"/>
  <c r="AF15" i="2"/>
  <c r="AF16" i="2"/>
  <c r="AF17" i="2"/>
  <c r="AF18" i="2"/>
  <c r="AF19" i="2"/>
  <c r="AF20" i="2"/>
  <c r="AF21" i="2"/>
  <c r="AF22" i="2"/>
  <c r="AF23" i="2"/>
  <c r="AF24" i="2"/>
  <c r="AF25" i="2"/>
  <c r="AF26" i="2"/>
  <c r="AF27" i="2"/>
  <c r="AF28" i="2"/>
  <c r="AF29" i="2"/>
  <c r="AF30" i="2"/>
  <c r="AF31" i="2"/>
  <c r="AF32" i="2"/>
  <c r="AF33" i="2"/>
  <c r="AF34" i="2"/>
  <c r="AF35" i="2"/>
  <c r="AF36" i="2"/>
  <c r="AF37" i="2"/>
  <c r="AF38" i="2"/>
  <c r="AF39" i="2"/>
  <c r="AF40" i="2"/>
  <c r="AF41" i="2"/>
  <c r="AF42" i="2"/>
  <c r="AF43" i="2"/>
  <c r="AF44" i="2"/>
  <c r="AF45" i="2"/>
  <c r="AF46" i="2"/>
  <c r="AF47" i="2"/>
  <c r="AF48" i="2"/>
  <c r="AF49" i="2"/>
  <c r="AF50" i="2"/>
  <c r="AF51" i="2"/>
  <c r="AF52" i="2"/>
  <c r="AF53" i="2"/>
  <c r="AF54" i="2"/>
  <c r="AF55" i="2"/>
  <c r="AF56" i="2"/>
  <c r="AF57" i="2"/>
  <c r="AF58" i="2"/>
  <c r="AF59" i="2"/>
  <c r="AF60" i="2"/>
  <c r="AF61" i="2"/>
  <c r="AF62" i="2"/>
  <c r="AF63" i="2"/>
  <c r="AF64" i="2"/>
  <c r="AF65" i="2"/>
  <c r="AF66" i="2"/>
  <c r="AF67" i="2"/>
  <c r="AF68" i="2"/>
  <c r="AF69" i="2"/>
  <c r="AF70" i="2"/>
  <c r="AF71" i="2"/>
  <c r="AF72" i="2"/>
  <c r="AF73" i="2"/>
  <c r="AF74" i="2"/>
  <c r="AF75" i="2"/>
  <c r="AF76" i="2"/>
  <c r="AF77" i="2"/>
  <c r="AF78" i="2"/>
  <c r="AF79" i="2"/>
  <c r="AF80" i="2"/>
  <c r="AF81" i="2"/>
  <c r="AF82" i="2"/>
  <c r="AF83" i="2"/>
  <c r="AF84" i="2"/>
  <c r="AF85" i="2"/>
  <c r="AF86" i="2"/>
  <c r="AF87" i="2"/>
  <c r="AF88" i="2"/>
  <c r="AF89" i="2"/>
  <c r="AF90" i="2"/>
  <c r="AF91" i="2"/>
  <c r="AF92" i="2"/>
  <c r="AF93" i="2"/>
  <c r="AF94" i="2"/>
  <c r="AF95" i="2"/>
  <c r="AF96" i="2"/>
  <c r="AF97" i="2"/>
  <c r="AF98" i="2"/>
  <c r="AF99" i="2"/>
  <c r="AF100" i="2"/>
  <c r="AF101" i="2"/>
  <c r="AF102" i="2"/>
  <c r="AF103" i="2"/>
  <c r="AF104" i="2"/>
  <c r="AF105" i="2"/>
  <c r="AF106" i="2"/>
  <c r="AF107" i="2"/>
  <c r="AF108" i="2"/>
  <c r="AF109" i="2"/>
  <c r="AF110" i="2"/>
  <c r="AF111" i="2"/>
  <c r="AF112" i="2"/>
  <c r="AF113" i="2"/>
  <c r="AF114" i="2"/>
  <c r="AF115" i="2"/>
  <c r="AF116" i="2"/>
  <c r="AF117" i="2"/>
  <c r="AF118" i="2"/>
  <c r="AF119" i="2"/>
  <c r="AF120" i="2"/>
  <c r="AF121" i="2"/>
  <c r="AF122" i="2"/>
  <c r="AF123" i="2"/>
  <c r="AF124" i="2"/>
  <c r="AF125" i="2"/>
  <c r="AF126" i="2"/>
  <c r="AF127" i="2"/>
  <c r="AF128" i="2"/>
  <c r="AF129" i="2"/>
  <c r="AF130" i="2"/>
  <c r="AF131" i="2"/>
  <c r="AF132" i="2"/>
  <c r="AF133" i="2"/>
  <c r="AF134" i="2"/>
  <c r="AF135" i="2"/>
  <c r="AF136" i="2"/>
  <c r="AF137" i="2"/>
  <c r="AF138" i="2"/>
  <c r="AF139" i="2"/>
  <c r="AF140" i="2"/>
  <c r="AF141" i="2"/>
  <c r="AF142" i="2"/>
  <c r="AF143" i="2"/>
  <c r="AF144" i="2"/>
  <c r="AF145" i="2"/>
  <c r="AF146" i="2"/>
  <c r="AF147" i="2"/>
  <c r="AF148" i="2"/>
  <c r="AF149" i="2"/>
  <c r="AF150" i="2"/>
  <c r="AF151" i="2"/>
  <c r="AF152" i="2"/>
  <c r="AF153" i="2"/>
  <c r="AF154" i="2"/>
  <c r="AF155" i="2"/>
  <c r="AF156" i="2"/>
  <c r="AF157" i="2"/>
  <c r="AF158" i="2"/>
  <c r="AF159" i="2"/>
  <c r="AF160" i="2"/>
  <c r="AF161" i="2"/>
  <c r="AF162" i="2"/>
  <c r="AF163" i="2"/>
  <c r="AF164" i="2"/>
  <c r="AF165" i="2"/>
  <c r="AF166" i="2"/>
  <c r="AF167" i="2"/>
  <c r="AF168" i="2"/>
  <c r="AF169" i="2"/>
  <c r="AF170" i="2"/>
  <c r="AF171" i="2"/>
  <c r="AF172" i="2"/>
  <c r="AF173" i="2"/>
  <c r="AF174" i="2"/>
  <c r="AF175" i="2"/>
  <c r="AF176" i="2"/>
  <c r="AF177" i="2"/>
  <c r="AF178" i="2"/>
  <c r="AF179" i="2"/>
  <c r="AF180" i="2"/>
  <c r="AF181" i="2"/>
  <c r="AF182" i="2"/>
  <c r="AF183" i="2"/>
  <c r="AF184" i="2"/>
  <c r="AF185" i="2"/>
  <c r="AF186" i="2"/>
  <c r="AF187" i="2"/>
  <c r="AF188" i="2"/>
  <c r="AF189" i="2"/>
  <c r="AF190" i="2"/>
  <c r="AF191" i="2"/>
  <c r="AF192" i="2"/>
  <c r="AF193" i="2"/>
  <c r="AF194" i="2"/>
  <c r="AF195" i="2"/>
  <c r="AF196" i="2"/>
  <c r="AF197" i="2"/>
  <c r="AF198" i="2"/>
  <c r="AF199" i="2"/>
  <c r="AF200" i="2"/>
  <c r="AF201" i="2"/>
  <c r="AF202" i="2"/>
  <c r="AF203" i="2"/>
  <c r="AF204" i="2"/>
  <c r="AF205" i="2"/>
  <c r="AF206" i="2"/>
  <c r="AF207" i="2"/>
  <c r="AF208" i="2"/>
  <c r="AF209" i="2"/>
  <c r="AF210" i="2"/>
  <c r="AF211" i="2"/>
  <c r="AF212" i="2"/>
  <c r="AF213" i="2"/>
  <c r="AF214" i="2"/>
  <c r="AF215" i="2"/>
  <c r="AF216" i="2"/>
  <c r="AF217" i="2"/>
  <c r="AF218" i="2"/>
  <c r="AF219" i="2"/>
  <c r="AF220" i="2"/>
  <c r="AF221" i="2"/>
  <c r="AF222" i="2"/>
  <c r="AF223" i="2"/>
  <c r="AF224" i="2"/>
  <c r="AF225" i="2"/>
  <c r="AF226" i="2"/>
  <c r="AF227" i="2"/>
  <c r="AF228" i="2"/>
  <c r="AF229" i="2"/>
  <c r="AF230" i="2"/>
  <c r="AF231" i="2"/>
  <c r="AF232" i="2"/>
  <c r="AF233" i="2"/>
  <c r="AF234" i="2"/>
  <c r="AF235" i="2"/>
  <c r="AF236" i="2"/>
  <c r="AF237" i="2"/>
  <c r="AF238" i="2"/>
  <c r="AF239" i="2"/>
  <c r="AF240" i="2"/>
  <c r="AF241" i="2"/>
  <c r="AF242" i="2"/>
  <c r="AF243" i="2"/>
  <c r="AF244" i="2"/>
  <c r="AF245" i="2"/>
  <c r="AF246" i="2"/>
  <c r="AF247" i="2"/>
  <c r="AF248" i="2"/>
  <c r="AF249" i="2"/>
  <c r="AF250" i="2"/>
  <c r="AF251" i="2"/>
  <c r="AF252" i="2"/>
  <c r="AF253" i="2"/>
  <c r="AF254" i="2"/>
  <c r="AF255" i="2"/>
  <c r="AF256" i="2"/>
  <c r="R249" i="2" l="1"/>
  <c r="R241" i="2"/>
  <c r="R233" i="2"/>
  <c r="R225" i="2"/>
  <c r="R217" i="2"/>
  <c r="R209" i="2"/>
  <c r="R201" i="2"/>
  <c r="S201" i="2" s="1"/>
  <c r="R193" i="2"/>
  <c r="Q193" i="2" s="1"/>
  <c r="R185" i="2"/>
  <c r="R177" i="2"/>
  <c r="R169" i="2"/>
  <c r="R161" i="2"/>
  <c r="R153" i="2"/>
  <c r="R145" i="2"/>
  <c r="R137" i="2"/>
  <c r="Q137" i="2" s="1"/>
  <c r="R129" i="2"/>
  <c r="Q129" i="2" s="1"/>
  <c r="R121" i="2"/>
  <c r="AM121" i="2" s="1"/>
  <c r="R113" i="2"/>
  <c r="R105" i="2"/>
  <c r="R97" i="2"/>
  <c r="R89" i="2"/>
  <c r="R81" i="2"/>
  <c r="AM81" i="2" s="1"/>
  <c r="R73" i="2"/>
  <c r="Q73" i="2" s="1"/>
  <c r="R65" i="2"/>
  <c r="AK65" i="2" s="1"/>
  <c r="R57" i="2"/>
  <c r="R256" i="2"/>
  <c r="AM256" i="2" s="1"/>
  <c r="R248" i="2"/>
  <c r="AK248" i="2" s="1"/>
  <c r="R240" i="2"/>
  <c r="Q240" i="2" s="1"/>
  <c r="R232" i="2"/>
  <c r="Q232" i="2" s="1"/>
  <c r="R224" i="2"/>
  <c r="AM224" i="2" s="1"/>
  <c r="R216" i="2"/>
  <c r="AM216" i="2" s="1"/>
  <c r="R208" i="2"/>
  <c r="AL208" i="2" s="1"/>
  <c r="R200" i="2"/>
  <c r="AK200" i="2" s="1"/>
  <c r="R192" i="2"/>
  <c r="AM192" i="2" s="1"/>
  <c r="R184" i="2"/>
  <c r="AM184" i="2" s="1"/>
  <c r="R176" i="2"/>
  <c r="AM176" i="2" s="1"/>
  <c r="R168" i="2"/>
  <c r="Q168" i="2" s="1"/>
  <c r="R160" i="2"/>
  <c r="S160" i="2" s="1"/>
  <c r="R152" i="2"/>
  <c r="Q152" i="2" s="1"/>
  <c r="R144" i="2"/>
  <c r="AK144" i="2" s="1"/>
  <c r="R136" i="2"/>
  <c r="AM136" i="2" s="1"/>
  <c r="R128" i="2"/>
  <c r="AL128" i="2" s="1"/>
  <c r="R120" i="2"/>
  <c r="S120" i="2" s="1"/>
  <c r="R112" i="2"/>
  <c r="Q112" i="2" s="1"/>
  <c r="R104" i="2"/>
  <c r="AK104" i="2" s="1"/>
  <c r="R96" i="2"/>
  <c r="S96" i="2" s="1"/>
  <c r="R88" i="2"/>
  <c r="Q88" i="2" s="1"/>
  <c r="R80" i="2"/>
  <c r="AM80" i="2" s="1"/>
  <c r="R72" i="2"/>
  <c r="AK72" i="2" s="1"/>
  <c r="R64" i="2"/>
  <c r="AL64" i="2" s="1"/>
  <c r="R56" i="2"/>
  <c r="Q56" i="2" s="1"/>
  <c r="R252" i="2"/>
  <c r="AM252" i="2" s="1"/>
  <c r="R244" i="2"/>
  <c r="AM244" i="2" s="1"/>
  <c r="R236" i="2"/>
  <c r="AM236" i="2" s="1"/>
  <c r="R228" i="2"/>
  <c r="AL228" i="2" s="1"/>
  <c r="R220" i="2"/>
  <c r="S220" i="2" s="1"/>
  <c r="R212" i="2"/>
  <c r="AK212" i="2" s="1"/>
  <c r="R204" i="2"/>
  <c r="AM204" i="2" s="1"/>
  <c r="R196" i="2"/>
  <c r="AM196" i="2" s="1"/>
  <c r="R188" i="2"/>
  <c r="AL188" i="2" s="1"/>
  <c r="R180" i="2"/>
  <c r="Q180" i="2" s="1"/>
  <c r="R156" i="2"/>
  <c r="AL156" i="2" s="1"/>
  <c r="R92" i="2"/>
  <c r="S92" i="2" s="1"/>
  <c r="R255" i="2"/>
  <c r="AM255" i="2" s="1"/>
  <c r="R247" i="2"/>
  <c r="Q247" i="2" s="1"/>
  <c r="R239" i="2"/>
  <c r="AM239" i="2" s="1"/>
  <c r="R231" i="2"/>
  <c r="AK231" i="2" s="1"/>
  <c r="R223" i="2"/>
  <c r="AL223" i="2" s="1"/>
  <c r="R215" i="2"/>
  <c r="AM215" i="2" s="1"/>
  <c r="R207" i="2"/>
  <c r="AL207" i="2" s="1"/>
  <c r="R199" i="2"/>
  <c r="AM199" i="2" s="1"/>
  <c r="R191" i="2"/>
  <c r="AK191" i="2" s="1"/>
  <c r="R183" i="2"/>
  <c r="Q183" i="2" s="1"/>
  <c r="R175" i="2"/>
  <c r="AM175" i="2" s="1"/>
  <c r="R167" i="2"/>
  <c r="AM167" i="2" s="1"/>
  <c r="R159" i="2"/>
  <c r="S159" i="2" s="1"/>
  <c r="R151" i="2"/>
  <c r="Q151" i="2" s="1"/>
  <c r="R143" i="2"/>
  <c r="S143" i="2" s="1"/>
  <c r="R135" i="2"/>
  <c r="AM135" i="2" s="1"/>
  <c r="R127" i="2"/>
  <c r="AM127" i="2" s="1"/>
  <c r="R119" i="2"/>
  <c r="AM119" i="2" s="1"/>
  <c r="R111" i="2"/>
  <c r="S111" i="2" s="1"/>
  <c r="R103" i="2"/>
  <c r="Q103" i="2" s="1"/>
  <c r="R95" i="2"/>
  <c r="AK95" i="2" s="1"/>
  <c r="R87" i="2"/>
  <c r="AL87" i="2" s="1"/>
  <c r="R79" i="2"/>
  <c r="AM79" i="2" s="1"/>
  <c r="R71" i="2"/>
  <c r="Q71" i="2" s="1"/>
  <c r="R63" i="2"/>
  <c r="AM63" i="2" s="1"/>
  <c r="R55" i="2"/>
  <c r="S55" i="2" s="1"/>
  <c r="AM47" i="2"/>
  <c r="R195" i="2"/>
  <c r="AM195" i="2" s="1"/>
  <c r="R187" i="2"/>
  <c r="Q187" i="2" s="1"/>
  <c r="R179" i="2"/>
  <c r="AL179" i="2" s="1"/>
  <c r="R171" i="2"/>
  <c r="AL171" i="2" s="1"/>
  <c r="R163" i="2"/>
  <c r="S163" i="2" s="1"/>
  <c r="R155" i="2"/>
  <c r="AL155" i="2" s="1"/>
  <c r="R147" i="2"/>
  <c r="AM147" i="2" s="1"/>
  <c r="R131" i="2"/>
  <c r="AM131" i="2" s="1"/>
  <c r="R123" i="2"/>
  <c r="AK123" i="2" s="1"/>
  <c r="R115" i="2"/>
  <c r="AL115" i="2" s="1"/>
  <c r="R107" i="2"/>
  <c r="AK107" i="2" s="1"/>
  <c r="R91" i="2"/>
  <c r="R83" i="2"/>
  <c r="S83" i="2" s="1"/>
  <c r="AL75" i="2"/>
  <c r="R59" i="2"/>
  <c r="AL59" i="2" s="1"/>
  <c r="R51" i="2"/>
  <c r="AK43" i="2"/>
  <c r="R254" i="2"/>
  <c r="Q254" i="2" s="1"/>
  <c r="R246" i="2"/>
  <c r="Q246" i="2" s="1"/>
  <c r="R238" i="2"/>
  <c r="S238" i="2" s="1"/>
  <c r="R230" i="2"/>
  <c r="Q230" i="2" s="1"/>
  <c r="R222" i="2"/>
  <c r="AK222" i="2" s="1"/>
  <c r="R214" i="2"/>
  <c r="S214" i="2" s="1"/>
  <c r="R206" i="2"/>
  <c r="S206" i="2" s="1"/>
  <c r="R198" i="2"/>
  <c r="AM198" i="2" s="1"/>
  <c r="R190" i="2"/>
  <c r="R182" i="2"/>
  <c r="AM182" i="2" s="1"/>
  <c r="R174" i="2"/>
  <c r="AL174" i="2" s="1"/>
  <c r="R166" i="2"/>
  <c r="AL166" i="2" s="1"/>
  <c r="R158" i="2"/>
  <c r="AL158" i="2" s="1"/>
  <c r="R150" i="2"/>
  <c r="AK150" i="2" s="1"/>
  <c r="R142" i="2"/>
  <c r="Q142" i="2" s="1"/>
  <c r="R134" i="2"/>
  <c r="AM134" i="2" s="1"/>
  <c r="R126" i="2"/>
  <c r="AL126" i="2" s="1"/>
  <c r="R118" i="2"/>
  <c r="AL118" i="2" s="1"/>
  <c r="R110" i="2"/>
  <c r="AL110" i="2" s="1"/>
  <c r="R102" i="2"/>
  <c r="AM102" i="2" s="1"/>
  <c r="R94" i="2"/>
  <c r="AM94" i="2" s="1"/>
  <c r="R86" i="2"/>
  <c r="AL86" i="2" s="1"/>
  <c r="R78" i="2"/>
  <c r="S78" i="2" s="1"/>
  <c r="R70" i="2"/>
  <c r="AL70" i="2" s="1"/>
  <c r="R62" i="2"/>
  <c r="AL62" i="2" s="1"/>
  <c r="R54" i="2"/>
  <c r="AL54" i="2" s="1"/>
  <c r="AL152" i="2"/>
  <c r="R253" i="2"/>
  <c r="Q253" i="2" s="1"/>
  <c r="R245" i="2"/>
  <c r="AK245" i="2" s="1"/>
  <c r="R237" i="2"/>
  <c r="AK237" i="2" s="1"/>
  <c r="R229" i="2"/>
  <c r="AK229" i="2" s="1"/>
  <c r="R221" i="2"/>
  <c r="S221" i="2" s="1"/>
  <c r="R213" i="2"/>
  <c r="AM213" i="2" s="1"/>
  <c r="R205" i="2"/>
  <c r="S205" i="2" s="1"/>
  <c r="R197" i="2"/>
  <c r="Q197" i="2" s="1"/>
  <c r="R189" i="2"/>
  <c r="Q189" i="2" s="1"/>
  <c r="R181" i="2"/>
  <c r="S181" i="2" s="1"/>
  <c r="R173" i="2"/>
  <c r="AL173" i="2" s="1"/>
  <c r="R165" i="2"/>
  <c r="AK165" i="2" s="1"/>
  <c r="R157" i="2"/>
  <c r="S157" i="2" s="1"/>
  <c r="R149" i="2"/>
  <c r="AK149" i="2" s="1"/>
  <c r="R141" i="2"/>
  <c r="Q141" i="2" s="1"/>
  <c r="R133" i="2"/>
  <c r="AL133" i="2" s="1"/>
  <c r="R125" i="2"/>
  <c r="Q125" i="2" s="1"/>
  <c r="R117" i="2"/>
  <c r="AL117" i="2" s="1"/>
  <c r="R109" i="2"/>
  <c r="Q109" i="2" s="1"/>
  <c r="R101" i="2"/>
  <c r="AL101" i="2" s="1"/>
  <c r="R93" i="2"/>
  <c r="Q93" i="2" s="1"/>
  <c r="R85" i="2"/>
  <c r="S85" i="2" s="1"/>
  <c r="AL77" i="2"/>
  <c r="R69" i="2"/>
  <c r="Q69" i="2" s="1"/>
  <c r="R61" i="2"/>
  <c r="AM53" i="2"/>
  <c r="AM45" i="2"/>
  <c r="R226" i="2"/>
  <c r="Q226" i="2" s="1"/>
  <c r="R194" i="2"/>
  <c r="AK194" i="2" s="1"/>
  <c r="R154" i="2"/>
  <c r="Q154" i="2" s="1"/>
  <c r="R114" i="2"/>
  <c r="Q114" i="2" s="1"/>
  <c r="R50" i="2"/>
  <c r="AL50" i="2" s="1"/>
  <c r="R172" i="2"/>
  <c r="AM172" i="2" s="1"/>
  <c r="R164" i="2"/>
  <c r="AM164" i="2" s="1"/>
  <c r="R148" i="2"/>
  <c r="AM148" i="2" s="1"/>
  <c r="R140" i="2"/>
  <c r="S140" i="2" s="1"/>
  <c r="R132" i="2"/>
  <c r="AK132" i="2" s="1"/>
  <c r="R124" i="2"/>
  <c r="AM124" i="2" s="1"/>
  <c r="R116" i="2"/>
  <c r="AM116" i="2" s="1"/>
  <c r="R108" i="2"/>
  <c r="AM108" i="2" s="1"/>
  <c r="R100" i="2"/>
  <c r="S100" i="2" s="1"/>
  <c r="R84" i="2"/>
  <c r="AM84" i="2" s="1"/>
  <c r="R76" i="2"/>
  <c r="AM76" i="2" s="1"/>
  <c r="R68" i="2"/>
  <c r="AK68" i="2" s="1"/>
  <c r="R60" i="2"/>
  <c r="AM60" i="2" s="1"/>
  <c r="R52" i="2"/>
  <c r="AM52" i="2" s="1"/>
  <c r="AL44" i="2"/>
  <c r="Q194" i="2"/>
  <c r="AL194" i="2"/>
  <c r="S194" i="2"/>
  <c r="AM126" i="2"/>
  <c r="AL102" i="2"/>
  <c r="R139" i="2"/>
  <c r="S139" i="2" s="1"/>
  <c r="AK256" i="2"/>
  <c r="AL256" i="2"/>
  <c r="S176" i="2"/>
  <c r="Q136" i="2"/>
  <c r="S136" i="2"/>
  <c r="AK112" i="2"/>
  <c r="AL72" i="2"/>
  <c r="S72" i="2"/>
  <c r="AK125" i="2"/>
  <c r="Q61" i="2"/>
  <c r="AL61" i="2"/>
  <c r="AK61" i="2"/>
  <c r="S61" i="2"/>
  <c r="R242" i="2"/>
  <c r="S242" i="2" s="1"/>
  <c r="R234" i="2"/>
  <c r="S234" i="2" s="1"/>
  <c r="R218" i="2"/>
  <c r="S218" i="2" s="1"/>
  <c r="AK154" i="2"/>
  <c r="R122" i="2"/>
  <c r="R106" i="2"/>
  <c r="S106" i="2" s="1"/>
  <c r="R90" i="2"/>
  <c r="R82" i="2"/>
  <c r="S82" i="2" s="1"/>
  <c r="R66" i="2"/>
  <c r="S66" i="2" s="1"/>
  <c r="R58" i="2"/>
  <c r="S58" i="2" s="1"/>
  <c r="Q143" i="2"/>
  <c r="Q132" i="2"/>
  <c r="AM132" i="2"/>
  <c r="AK92" i="2"/>
  <c r="R235" i="2"/>
  <c r="S235" i="2" s="1"/>
  <c r="R219" i="2"/>
  <c r="S219" i="2" s="1"/>
  <c r="R203" i="2"/>
  <c r="S203" i="2" s="1"/>
  <c r="AK168" i="2"/>
  <c r="AK48" i="2"/>
  <c r="AM48" i="2"/>
  <c r="R250" i="2"/>
  <c r="S250" i="2" s="1"/>
  <c r="R210" i="2"/>
  <c r="S210" i="2" s="1"/>
  <c r="R202" i="2"/>
  <c r="S202" i="2" s="1"/>
  <c r="R178" i="2"/>
  <c r="R162" i="2"/>
  <c r="S162" i="2" s="1"/>
  <c r="R138" i="2"/>
  <c r="S138" i="2" s="1"/>
  <c r="R98" i="2"/>
  <c r="S98" i="2" s="1"/>
  <c r="R74" i="2"/>
  <c r="S74" i="2" s="1"/>
  <c r="Q207" i="2"/>
  <c r="AM207" i="2"/>
  <c r="S244" i="2"/>
  <c r="AK180" i="2"/>
  <c r="AM166" i="2"/>
  <c r="Q167" i="2"/>
  <c r="S167" i="2"/>
  <c r="R243" i="2"/>
  <c r="S243" i="2" s="1"/>
  <c r="R227" i="2"/>
  <c r="S227" i="2" s="1"/>
  <c r="R211" i="2"/>
  <c r="S211" i="2" s="1"/>
  <c r="R99" i="2"/>
  <c r="S99" i="2" s="1"/>
  <c r="AK59" i="2"/>
  <c r="AK160" i="2"/>
  <c r="AL160" i="2"/>
  <c r="S253" i="2"/>
  <c r="AM253" i="2"/>
  <c r="R186" i="2"/>
  <c r="S186" i="2" s="1"/>
  <c r="AM62" i="2"/>
  <c r="AK240" i="2"/>
  <c r="AM240" i="2"/>
  <c r="S200" i="2"/>
  <c r="Q96" i="2"/>
  <c r="AL96" i="2"/>
  <c r="S165" i="2"/>
  <c r="R146" i="2"/>
  <c r="S146" i="2" s="1"/>
  <c r="AM187" i="2"/>
  <c r="S232" i="2"/>
  <c r="AL190" i="2"/>
  <c r="AM190" i="2"/>
  <c r="R251" i="2"/>
  <c r="S251" i="2" s="1"/>
  <c r="Q171" i="2"/>
  <c r="AK171" i="2"/>
  <c r="AK147" i="2"/>
  <c r="Q91" i="2"/>
  <c r="AK91" i="2"/>
  <c r="AL91" i="2"/>
  <c r="AM91" i="2"/>
  <c r="R67" i="2"/>
  <c r="S67" i="2" s="1"/>
  <c r="Q231" i="2"/>
  <c r="AM231" i="2"/>
  <c r="S224" i="2"/>
  <c r="S144" i="2"/>
  <c r="Q120" i="2"/>
  <c r="Q229" i="2"/>
  <c r="S229" i="2"/>
  <c r="AM229" i="2"/>
  <c r="S189" i="2"/>
  <c r="AM189" i="2"/>
  <c r="R170" i="2"/>
  <c r="S170" i="2" s="1"/>
  <c r="AM61" i="2"/>
  <c r="AM183" i="2"/>
  <c r="AM88" i="2"/>
  <c r="R130" i="2"/>
  <c r="S191" i="2"/>
  <c r="Q212" i="2"/>
  <c r="S108" i="2"/>
  <c r="Q255" i="2"/>
  <c r="S95" i="2"/>
  <c r="Q188" i="2"/>
  <c r="AK159" i="2"/>
  <c r="AL159" i="2"/>
  <c r="S71" i="2"/>
  <c r="Q228" i="2"/>
  <c r="Q124" i="2"/>
  <c r="AK127" i="2"/>
  <c r="AL119" i="2"/>
  <c r="Q223" i="2"/>
  <c r="AM228" i="2"/>
  <c r="AL252" i="2"/>
  <c r="AL60" i="2"/>
  <c r="AK108" i="2"/>
  <c r="Q60" i="2"/>
  <c r="Q249" i="2"/>
  <c r="AL249" i="2"/>
  <c r="AK249" i="2"/>
  <c r="AM249" i="2"/>
  <c r="S249" i="2"/>
  <c r="Q241" i="2"/>
  <c r="AL241" i="2"/>
  <c r="AK241" i="2"/>
  <c r="AM241" i="2"/>
  <c r="S241" i="2"/>
  <c r="Q233" i="2"/>
  <c r="AL233" i="2"/>
  <c r="AK233" i="2"/>
  <c r="S233" i="2"/>
  <c r="AM233" i="2"/>
  <c r="Q185" i="2"/>
  <c r="AL185" i="2"/>
  <c r="AK185" i="2"/>
  <c r="AM185" i="2"/>
  <c r="S185" i="2"/>
  <c r="Q177" i="2"/>
  <c r="S177" i="2"/>
  <c r="AL177" i="2"/>
  <c r="AK177" i="2"/>
  <c r="AM177" i="2"/>
  <c r="Q169" i="2"/>
  <c r="AL169" i="2"/>
  <c r="S169" i="2"/>
  <c r="AK169" i="2"/>
  <c r="AM169" i="2"/>
  <c r="Q161" i="2"/>
  <c r="AL161" i="2"/>
  <c r="S161" i="2"/>
  <c r="AK161" i="2"/>
  <c r="AM161" i="2"/>
  <c r="Q153" i="2"/>
  <c r="AL153" i="2"/>
  <c r="S153" i="2"/>
  <c r="AK153" i="2"/>
  <c r="AM153" i="2"/>
  <c r="Q145" i="2"/>
  <c r="AL145" i="2"/>
  <c r="AK145" i="2"/>
  <c r="S145" i="2"/>
  <c r="AM145" i="2"/>
  <c r="Q225" i="2"/>
  <c r="AL225" i="2"/>
  <c r="AK225" i="2"/>
  <c r="AM225" i="2"/>
  <c r="S225" i="2"/>
  <c r="AL201" i="2"/>
  <c r="AK201" i="2"/>
  <c r="Q217" i="2"/>
  <c r="AL217" i="2"/>
  <c r="AK217" i="2"/>
  <c r="AM217" i="2"/>
  <c r="S217" i="2"/>
  <c r="Q209" i="2"/>
  <c r="AL209" i="2"/>
  <c r="AK209" i="2"/>
  <c r="AM209" i="2"/>
  <c r="S209" i="2"/>
  <c r="Q105" i="2"/>
  <c r="S105" i="2"/>
  <c r="Q97" i="2"/>
  <c r="S97" i="2"/>
  <c r="Q89" i="2"/>
  <c r="S89" i="2"/>
  <c r="S73" i="2"/>
  <c r="Q57" i="2"/>
  <c r="S57" i="2"/>
  <c r="Q190" i="2"/>
  <c r="S190" i="2"/>
  <c r="Q166" i="2"/>
  <c r="S166" i="2"/>
  <c r="S150" i="2"/>
  <c r="S142" i="2"/>
  <c r="Q134" i="2"/>
  <c r="Q126" i="2"/>
  <c r="S126" i="2"/>
  <c r="Q102" i="2"/>
  <c r="S102" i="2"/>
  <c r="Q62" i="2"/>
  <c r="S62" i="2"/>
  <c r="S147" i="2"/>
  <c r="Q113" i="2"/>
  <c r="S113" i="2"/>
  <c r="AM105" i="2"/>
  <c r="AM89" i="2"/>
  <c r="AM73" i="2"/>
  <c r="AM57" i="2"/>
  <c r="AL254" i="2"/>
  <c r="AL230" i="2"/>
  <c r="S128" i="2"/>
  <c r="AM113" i="2"/>
  <c r="AM97" i="2"/>
  <c r="AM49" i="2"/>
  <c r="AM248" i="2"/>
  <c r="AM152" i="2"/>
  <c r="AM128" i="2"/>
  <c r="Q121" i="2"/>
  <c r="S121" i="2"/>
  <c r="AM103" i="2"/>
  <c r="AK137" i="2"/>
  <c r="AK121" i="2"/>
  <c r="AK113" i="2"/>
  <c r="AK105" i="2"/>
  <c r="AK97" i="2"/>
  <c r="AK89" i="2"/>
  <c r="AK73" i="2"/>
  <c r="AK57" i="2"/>
  <c r="AK49" i="2"/>
  <c r="S171" i="2"/>
  <c r="AK152" i="2"/>
  <c r="S254" i="2"/>
  <c r="S230" i="2"/>
  <c r="AK128" i="2"/>
  <c r="S91" i="2"/>
  <c r="S59" i="2"/>
  <c r="AM205" i="2"/>
  <c r="AL121" i="2"/>
  <c r="AL113" i="2"/>
  <c r="AL105" i="2"/>
  <c r="AL97" i="2"/>
  <c r="AL89" i="2"/>
  <c r="AL57" i="2"/>
  <c r="AL49" i="2"/>
  <c r="AK254" i="2"/>
  <c r="AK230" i="2"/>
  <c r="AK214" i="2"/>
  <c r="AK190" i="2"/>
  <c r="AK182" i="2"/>
  <c r="AK166" i="2"/>
  <c r="AK142" i="2"/>
  <c r="AK126" i="2"/>
  <c r="AK102" i="2"/>
  <c r="AK62" i="2"/>
  <c r="S131" i="2"/>
  <c r="AL81" i="2" l="1"/>
  <c r="AK81" i="2"/>
  <c r="S81" i="2"/>
  <c r="Q81" i="2"/>
  <c r="AK75" i="2"/>
  <c r="S79" i="2"/>
  <c r="AM50" i="2"/>
  <c r="AL48" i="2"/>
  <c r="S184" i="2"/>
  <c r="S193" i="2"/>
  <c r="S137" i="2"/>
  <c r="AK87" i="2"/>
  <c r="AL184" i="2"/>
  <c r="AL248" i="2"/>
  <c r="Q244" i="2"/>
  <c r="AM85" i="2"/>
  <c r="Q256" i="2"/>
  <c r="AK64" i="2"/>
  <c r="AL65" i="2"/>
  <c r="AL129" i="2"/>
  <c r="AM193" i="2"/>
  <c r="S116" i="2"/>
  <c r="AM65" i="2"/>
  <c r="S110" i="2"/>
  <c r="S65" i="2"/>
  <c r="AK193" i="2"/>
  <c r="S60" i="2"/>
  <c r="Q184" i="2"/>
  <c r="AK56" i="2"/>
  <c r="AL253" i="2"/>
  <c r="Q248" i="2"/>
  <c r="S101" i="2"/>
  <c r="AM83" i="2"/>
  <c r="AL132" i="2"/>
  <c r="AM125" i="2"/>
  <c r="AM64" i="2"/>
  <c r="Q201" i="2"/>
  <c r="AM159" i="2"/>
  <c r="AL73" i="2"/>
  <c r="AL137" i="2"/>
  <c r="S248" i="2"/>
  <c r="AM137" i="2"/>
  <c r="S118" i="2"/>
  <c r="S174" i="2"/>
  <c r="Q65" i="2"/>
  <c r="AL193" i="2"/>
  <c r="S223" i="2"/>
  <c r="AK60" i="2"/>
  <c r="Q63" i="2"/>
  <c r="AK120" i="2"/>
  <c r="Q128" i="2"/>
  <c r="AM56" i="2"/>
  <c r="AK253" i="2"/>
  <c r="S132" i="2"/>
  <c r="AL125" i="2"/>
  <c r="Q64" i="2"/>
  <c r="AK184" i="2"/>
  <c r="AM120" i="2"/>
  <c r="AL56" i="2"/>
  <c r="AM118" i="2"/>
  <c r="S156" i="2"/>
  <c r="AK129" i="2"/>
  <c r="AM201" i="2"/>
  <c r="S127" i="2"/>
  <c r="AK151" i="2"/>
  <c r="AL120" i="2"/>
  <c r="AM171" i="2"/>
  <c r="S125" i="2"/>
  <c r="S56" i="2"/>
  <c r="Q123" i="2"/>
  <c r="AM254" i="2"/>
  <c r="AK244" i="2"/>
  <c r="AM129" i="2"/>
  <c r="S129" i="2"/>
  <c r="AK215" i="2"/>
  <c r="AL150" i="2"/>
  <c r="Q195" i="2"/>
  <c r="AM180" i="2"/>
  <c r="AL192" i="2"/>
  <c r="AL182" i="2"/>
  <c r="Q213" i="2"/>
  <c r="S256" i="2"/>
  <c r="S199" i="2"/>
  <c r="S104" i="2"/>
  <c r="S93" i="2"/>
  <c r="Q220" i="2"/>
  <c r="Q158" i="2"/>
  <c r="AK135" i="2"/>
  <c r="Q135" i="2"/>
  <c r="Q199" i="2"/>
  <c r="Q172" i="2"/>
  <c r="Q159" i="2"/>
  <c r="Q95" i="2"/>
  <c r="AL108" i="2"/>
  <c r="AL94" i="2"/>
  <c r="AM232" i="2"/>
  <c r="Q165" i="2"/>
  <c r="Q163" i="2"/>
  <c r="S208" i="2"/>
  <c r="S180" i="2"/>
  <c r="AK50" i="2"/>
  <c r="Q101" i="2"/>
  <c r="Q104" i="2"/>
  <c r="AK192" i="2"/>
  <c r="Q79" i="2"/>
  <c r="AM157" i="2"/>
  <c r="S135" i="2"/>
  <c r="AK199" i="2"/>
  <c r="Q108" i="2"/>
  <c r="AL232" i="2"/>
  <c r="AM221" i="2"/>
  <c r="AL180" i="2"/>
  <c r="S117" i="2"/>
  <c r="S168" i="2"/>
  <c r="Q192" i="2"/>
  <c r="AL143" i="2"/>
  <c r="S112" i="2"/>
  <c r="AM168" i="2"/>
  <c r="AM220" i="2"/>
  <c r="AL181" i="2"/>
  <c r="AL135" i="2"/>
  <c r="AK71" i="2"/>
  <c r="AK131" i="2"/>
  <c r="AK232" i="2"/>
  <c r="S196" i="2"/>
  <c r="Q182" i="2"/>
  <c r="AL229" i="2"/>
  <c r="AL147" i="2"/>
  <c r="AK197" i="2"/>
  <c r="AM59" i="2"/>
  <c r="S192" i="2"/>
  <c r="AK53" i="2"/>
  <c r="AM104" i="2"/>
  <c r="AL168" i="2"/>
  <c r="Q92" i="2"/>
  <c r="AK220" i="2"/>
  <c r="Q181" i="2"/>
  <c r="S64" i="2"/>
  <c r="AL199" i="2"/>
  <c r="AK221" i="2"/>
  <c r="AL222" i="2"/>
  <c r="AL104" i="2"/>
  <c r="AL220" i="2"/>
  <c r="Q94" i="2"/>
  <c r="AK100" i="2"/>
  <c r="AM165" i="2"/>
  <c r="Q147" i="2"/>
  <c r="AL165" i="2"/>
  <c r="AL51" i="2"/>
  <c r="Q59" i="2"/>
  <c r="AL244" i="2"/>
  <c r="AK101" i="2"/>
  <c r="Q52" i="2"/>
  <c r="AM230" i="2"/>
  <c r="S175" i="2"/>
  <c r="Q140" i="2"/>
  <c r="Q111" i="2"/>
  <c r="S239" i="2"/>
  <c r="AM206" i="2"/>
  <c r="AL198" i="2"/>
  <c r="AK88" i="2"/>
  <c r="AK208" i="2"/>
  <c r="AM78" i="2"/>
  <c r="S68" i="2"/>
  <c r="AK196" i="2"/>
  <c r="AM115" i="2"/>
  <c r="Q144" i="2"/>
  <c r="AM208" i="2"/>
  <c r="AL196" i="2"/>
  <c r="Q198" i="2"/>
  <c r="AL175" i="2"/>
  <c r="AL47" i="2"/>
  <c r="AK111" i="2"/>
  <c r="Q239" i="2"/>
  <c r="AM55" i="2"/>
  <c r="S88" i="2"/>
  <c r="Q208" i="2"/>
  <c r="AL107" i="2"/>
  <c r="AL78" i="2"/>
  <c r="AL69" i="2"/>
  <c r="Q196" i="2"/>
  <c r="AM77" i="2"/>
  <c r="S141" i="2"/>
  <c r="AL216" i="2"/>
  <c r="AK115" i="2"/>
  <c r="AL206" i="2"/>
  <c r="AM140" i="2"/>
  <c r="S216" i="2"/>
  <c r="Q175" i="2"/>
  <c r="AL204" i="2"/>
  <c r="S148" i="2"/>
  <c r="AL80" i="2"/>
  <c r="AL88" i="2"/>
  <c r="Q107" i="2"/>
  <c r="S69" i="2"/>
  <c r="S133" i="2"/>
  <c r="AM142" i="2"/>
  <c r="AK77" i="2"/>
  <c r="AM141" i="2"/>
  <c r="Q216" i="2"/>
  <c r="Q115" i="2"/>
  <c r="Q206" i="2"/>
  <c r="AM111" i="2"/>
  <c r="AL148" i="2"/>
  <c r="S80" i="2"/>
  <c r="AM144" i="2"/>
  <c r="AK183" i="2"/>
  <c r="AK205" i="2"/>
  <c r="AL187" i="2"/>
  <c r="AL142" i="2"/>
  <c r="AL141" i="2"/>
  <c r="AK175" i="2"/>
  <c r="AL111" i="2"/>
  <c r="AM68" i="2"/>
  <c r="AK198" i="2"/>
  <c r="AK206" i="2"/>
  <c r="AK47" i="2"/>
  <c r="S187" i="2"/>
  <c r="AL205" i="2"/>
  <c r="S70" i="2"/>
  <c r="AK148" i="2"/>
  <c r="AK80" i="2"/>
  <c r="AL144" i="2"/>
  <c r="AK133" i="2"/>
  <c r="S149" i="2"/>
  <c r="S50" i="2"/>
  <c r="AM101" i="2"/>
  <c r="Q205" i="2"/>
  <c r="AK187" i="2"/>
  <c r="AK141" i="2"/>
  <c r="AM179" i="2"/>
  <c r="AK216" i="2"/>
  <c r="AK70" i="2"/>
  <c r="AK78" i="2"/>
  <c r="S152" i="2"/>
  <c r="S179" i="2"/>
  <c r="S115" i="2"/>
  <c r="AK226" i="2"/>
  <c r="AK134" i="2"/>
  <c r="AK119" i="2"/>
  <c r="Q148" i="2"/>
  <c r="AL197" i="2"/>
  <c r="AM247" i="2"/>
  <c r="AL93" i="2"/>
  <c r="AK103" i="2"/>
  <c r="AM226" i="2"/>
  <c r="AL103" i="2"/>
  <c r="S63" i="2"/>
  <c r="AK63" i="2"/>
  <c r="AK255" i="2"/>
  <c r="AL191" i="2"/>
  <c r="AL240" i="2"/>
  <c r="AK224" i="2"/>
  <c r="AL131" i="2"/>
  <c r="AK96" i="2"/>
  <c r="AL200" i="2"/>
  <c r="AM51" i="2"/>
  <c r="Q160" i="2"/>
  <c r="AK167" i="2"/>
  <c r="AL68" i="2"/>
  <c r="Q133" i="2"/>
  <c r="AM92" i="2"/>
  <c r="AL79" i="2"/>
  <c r="Q72" i="2"/>
  <c r="AL136" i="2"/>
  <c r="Q179" i="2"/>
  <c r="Q157" i="2"/>
  <c r="AK94" i="2"/>
  <c r="AL226" i="2"/>
  <c r="S222" i="2"/>
  <c r="Q252" i="2"/>
  <c r="AM188" i="2"/>
  <c r="AK228" i="2"/>
  <c r="AL100" i="2"/>
  <c r="S228" i="2"/>
  <c r="AM191" i="2"/>
  <c r="AL63" i="2"/>
  <c r="S255" i="2"/>
  <c r="Q191" i="2"/>
  <c r="AL224" i="2"/>
  <c r="Q131" i="2"/>
  <c r="AM96" i="2"/>
  <c r="Q200" i="2"/>
  <c r="AL167" i="2"/>
  <c r="Q68" i="2"/>
  <c r="S207" i="2"/>
  <c r="Q173" i="2"/>
  <c r="AL92" i="2"/>
  <c r="AK79" i="2"/>
  <c r="AM112" i="2"/>
  <c r="AK136" i="2"/>
  <c r="AM93" i="2"/>
  <c r="S107" i="2"/>
  <c r="Q70" i="2"/>
  <c r="S158" i="2"/>
  <c r="S198" i="2"/>
  <c r="AL172" i="2"/>
  <c r="AL212" i="2"/>
  <c r="AL255" i="2"/>
  <c r="Q100" i="2"/>
  <c r="S212" i="2"/>
  <c r="Q224" i="2"/>
  <c r="AM222" i="2"/>
  <c r="AL221" i="2"/>
  <c r="S240" i="2"/>
  <c r="AM197" i="2"/>
  <c r="AK207" i="2"/>
  <c r="AM69" i="2"/>
  <c r="AM143" i="2"/>
  <c r="AL112" i="2"/>
  <c r="AK176" i="2"/>
  <c r="AK93" i="2"/>
  <c r="AK188" i="2"/>
  <c r="AK252" i="2"/>
  <c r="AL140" i="2"/>
  <c r="AL127" i="2"/>
  <c r="AK172" i="2"/>
  <c r="AM212" i="2"/>
  <c r="AL231" i="2"/>
  <c r="Q222" i="2"/>
  <c r="Q221" i="2"/>
  <c r="AM200" i="2"/>
  <c r="S197" i="2"/>
  <c r="AM160" i="2"/>
  <c r="AM107" i="2"/>
  <c r="AM70" i="2"/>
  <c r="AM114" i="2"/>
  <c r="AK69" i="2"/>
  <c r="S48" i="2"/>
  <c r="AK143" i="2"/>
  <c r="AM72" i="2"/>
  <c r="AL176" i="2"/>
  <c r="AK179" i="2"/>
  <c r="S103" i="2"/>
  <c r="AK158" i="2"/>
  <c r="S155" i="2"/>
  <c r="S226" i="2"/>
  <c r="S94" i="2"/>
  <c r="S134" i="2"/>
  <c r="AM100" i="2"/>
  <c r="S252" i="2"/>
  <c r="AK140" i="2"/>
  <c r="Q127" i="2"/>
  <c r="S172" i="2"/>
  <c r="S188" i="2"/>
  <c r="S231" i="2"/>
  <c r="AM158" i="2"/>
  <c r="AL134" i="2"/>
  <c r="AM133" i="2"/>
  <c r="Q176" i="2"/>
  <c r="AK157" i="2"/>
  <c r="AL157" i="2"/>
  <c r="AK51" i="2"/>
  <c r="Q50" i="2"/>
  <c r="AK86" i="2"/>
  <c r="S123" i="2"/>
  <c r="S246" i="2"/>
  <c r="AL246" i="2"/>
  <c r="AK246" i="2"/>
  <c r="S182" i="2"/>
  <c r="AL124" i="2"/>
  <c r="S215" i="2"/>
  <c r="AL43" i="2"/>
  <c r="AL123" i="2"/>
  <c r="AM150" i="2"/>
  <c r="Q55" i="2"/>
  <c r="Q149" i="2"/>
  <c r="AK195" i="2"/>
  <c r="Q85" i="2"/>
  <c r="AK117" i="2"/>
  <c r="AL247" i="2"/>
  <c r="AK181" i="2"/>
  <c r="Q245" i="2"/>
  <c r="AK239" i="2"/>
  <c r="AL239" i="2"/>
  <c r="AK118" i="2"/>
  <c r="Q118" i="2"/>
  <c r="Q150" i="2"/>
  <c r="AM151" i="2"/>
  <c r="Q204" i="2"/>
  <c r="S119" i="2"/>
  <c r="Q215" i="2"/>
  <c r="S236" i="2"/>
  <c r="AM86" i="2"/>
  <c r="AL163" i="2"/>
  <c r="AM214" i="2"/>
  <c r="AM245" i="2"/>
  <c r="Q117" i="2"/>
  <c r="AL83" i="2"/>
  <c r="AL214" i="2"/>
  <c r="AM43" i="2"/>
  <c r="AK247" i="2"/>
  <c r="S213" i="2"/>
  <c r="AK156" i="2"/>
  <c r="AM156" i="2"/>
  <c r="S86" i="2"/>
  <c r="AK54" i="2"/>
  <c r="Q54" i="2"/>
  <c r="Q86" i="2"/>
  <c r="S204" i="2"/>
  <c r="S124" i="2"/>
  <c r="AK204" i="2"/>
  <c r="Q119" i="2"/>
  <c r="Q236" i="2"/>
  <c r="AM163" i="2"/>
  <c r="AK83" i="2"/>
  <c r="Q214" i="2"/>
  <c r="AM246" i="2"/>
  <c r="S247" i="2"/>
  <c r="AM154" i="2"/>
  <c r="AL109" i="2"/>
  <c r="AL213" i="2"/>
  <c r="Q156" i="2"/>
  <c r="AL71" i="2"/>
  <c r="AM71" i="2"/>
  <c r="AK124" i="2"/>
  <c r="AK163" i="2"/>
  <c r="AK55" i="2"/>
  <c r="AM149" i="2"/>
  <c r="AL183" i="2"/>
  <c r="AL53" i="2"/>
  <c r="Q83" i="2"/>
  <c r="AK52" i="2"/>
  <c r="AL154" i="2"/>
  <c r="AK213" i="2"/>
  <c r="S195" i="2"/>
  <c r="S84" i="2"/>
  <c r="AK236" i="2"/>
  <c r="AM123" i="2"/>
  <c r="AM54" i="2"/>
  <c r="AL55" i="2"/>
  <c r="AL149" i="2"/>
  <c r="S154" i="2"/>
  <c r="S183" i="2"/>
  <c r="AL85" i="2"/>
  <c r="AM117" i="2"/>
  <c r="AL52" i="2"/>
  <c r="AM181" i="2"/>
  <c r="S245" i="2"/>
  <c r="AL236" i="2"/>
  <c r="AM95" i="2"/>
  <c r="AL95" i="2"/>
  <c r="AM223" i="2"/>
  <c r="AK223" i="2"/>
  <c r="Q87" i="2"/>
  <c r="AM87" i="2"/>
  <c r="S87" i="2"/>
  <c r="S151" i="2"/>
  <c r="AL151" i="2"/>
  <c r="AL215" i="2"/>
  <c r="AL195" i="2"/>
  <c r="AK85" i="2"/>
  <c r="AL245" i="2"/>
  <c r="AM194" i="2"/>
  <c r="AM173" i="2"/>
  <c r="Q237" i="2"/>
  <c r="AK45" i="2"/>
  <c r="Q155" i="2"/>
  <c r="AK110" i="2"/>
  <c r="AM238" i="2"/>
  <c r="AM46" i="2"/>
  <c r="AK173" i="2"/>
  <c r="AM109" i="2"/>
  <c r="AK46" i="2"/>
  <c r="AK238" i="2"/>
  <c r="AK116" i="2"/>
  <c r="AL237" i="2"/>
  <c r="AL114" i="2"/>
  <c r="Q238" i="2"/>
  <c r="AL46" i="2"/>
  <c r="S173" i="2"/>
  <c r="AM174" i="2"/>
  <c r="AL45" i="2"/>
  <c r="AL116" i="2"/>
  <c r="AL238" i="2"/>
  <c r="AK174" i="2"/>
  <c r="Q116" i="2"/>
  <c r="AM237" i="2"/>
  <c r="S237" i="2"/>
  <c r="Q110" i="2"/>
  <c r="Q174" i="2"/>
  <c r="AM110" i="2"/>
  <c r="AK114" i="2"/>
  <c r="AK109" i="2"/>
  <c r="AM155" i="2"/>
  <c r="S114" i="2"/>
  <c r="S109" i="2"/>
  <c r="AM75" i="2"/>
  <c r="AK155" i="2"/>
  <c r="AL189" i="2"/>
  <c r="AK189" i="2"/>
  <c r="Q84" i="2"/>
  <c r="AK164" i="2"/>
  <c r="S164" i="2"/>
  <c r="AM44" i="2"/>
  <c r="AK44" i="2"/>
  <c r="AL164" i="2"/>
  <c r="Q164" i="2"/>
  <c r="AL84" i="2"/>
  <c r="AK84" i="2"/>
  <c r="AK76" i="2"/>
  <c r="AL76" i="2"/>
  <c r="S76" i="2"/>
  <c r="Q122" i="2"/>
  <c r="AL122" i="2"/>
  <c r="AM122" i="2"/>
  <c r="AK122" i="2"/>
  <c r="Q234" i="2"/>
  <c r="AK234" i="2"/>
  <c r="AL234" i="2"/>
  <c r="AM234" i="2"/>
  <c r="Q67" i="2"/>
  <c r="AL67" i="2"/>
  <c r="AM67" i="2"/>
  <c r="AK67" i="2"/>
  <c r="Q251" i="2"/>
  <c r="AK251" i="2"/>
  <c r="AM251" i="2"/>
  <c r="AL251" i="2"/>
  <c r="Q211" i="2"/>
  <c r="AL211" i="2"/>
  <c r="AM211" i="2"/>
  <c r="AK211" i="2"/>
  <c r="Q203" i="2"/>
  <c r="AK203" i="2"/>
  <c r="AL203" i="2"/>
  <c r="AM203" i="2"/>
  <c r="AL42" i="2"/>
  <c r="AM42" i="2"/>
  <c r="Q90" i="2"/>
  <c r="AK90" i="2"/>
  <c r="AL90" i="2"/>
  <c r="AM90" i="2"/>
  <c r="Q242" i="2"/>
  <c r="AK242" i="2"/>
  <c r="AL242" i="2"/>
  <c r="AM242" i="2"/>
  <c r="Q139" i="2"/>
  <c r="AK139" i="2"/>
  <c r="AL139" i="2"/>
  <c r="AM139" i="2"/>
  <c r="Q170" i="2"/>
  <c r="AK170" i="2"/>
  <c r="AM170" i="2"/>
  <c r="AL170" i="2"/>
  <c r="Q138" i="2"/>
  <c r="AK138" i="2"/>
  <c r="AL138" i="2"/>
  <c r="AM138" i="2"/>
  <c r="Q210" i="2"/>
  <c r="AL210" i="2"/>
  <c r="AM210" i="2"/>
  <c r="AK210" i="2"/>
  <c r="S90" i="2"/>
  <c r="Q130" i="2"/>
  <c r="AL130" i="2"/>
  <c r="AK130" i="2"/>
  <c r="AM130" i="2"/>
  <c r="S130" i="2"/>
  <c r="Q202" i="2"/>
  <c r="AL202" i="2"/>
  <c r="AK202" i="2"/>
  <c r="AM202" i="2"/>
  <c r="Q146" i="2"/>
  <c r="AL146" i="2"/>
  <c r="AK146" i="2"/>
  <c r="AM146" i="2"/>
  <c r="Q227" i="2"/>
  <c r="AK227" i="2"/>
  <c r="AM227" i="2"/>
  <c r="AL227" i="2"/>
  <c r="Q74" i="2"/>
  <c r="AL74" i="2"/>
  <c r="AK74" i="2"/>
  <c r="AM74" i="2"/>
  <c r="Q219" i="2"/>
  <c r="AK219" i="2"/>
  <c r="AM219" i="2"/>
  <c r="AL219" i="2"/>
  <c r="Q106" i="2"/>
  <c r="AK106" i="2"/>
  <c r="AL106" i="2"/>
  <c r="AM106" i="2"/>
  <c r="Q178" i="2"/>
  <c r="AL178" i="2"/>
  <c r="AM178" i="2"/>
  <c r="AK178" i="2"/>
  <c r="Q99" i="2"/>
  <c r="AL99" i="2"/>
  <c r="AK99" i="2"/>
  <c r="AM99" i="2"/>
  <c r="AK82" i="2"/>
  <c r="AL82" i="2"/>
  <c r="AM82" i="2"/>
  <c r="Q162" i="2"/>
  <c r="AK162" i="2"/>
  <c r="AM162" i="2"/>
  <c r="AL162" i="2"/>
  <c r="Q250" i="2"/>
  <c r="AK250" i="2"/>
  <c r="AM250" i="2"/>
  <c r="AL250" i="2"/>
  <c r="Q58" i="2"/>
  <c r="AK58" i="2"/>
  <c r="AM58" i="2"/>
  <c r="AL58" i="2"/>
  <c r="Q186" i="2"/>
  <c r="AK186" i="2"/>
  <c r="AL186" i="2"/>
  <c r="AM186" i="2"/>
  <c r="Q243" i="2"/>
  <c r="AK243" i="2"/>
  <c r="AL243" i="2"/>
  <c r="AM243" i="2"/>
  <c r="Q98" i="2"/>
  <c r="AL98" i="2"/>
  <c r="AM98" i="2"/>
  <c r="AK98" i="2"/>
  <c r="S178" i="2"/>
  <c r="Q235" i="2"/>
  <c r="AK235" i="2"/>
  <c r="AL235" i="2"/>
  <c r="AM235" i="2"/>
  <c r="Q66" i="2"/>
  <c r="AL66" i="2"/>
  <c r="AM66" i="2"/>
  <c r="AK66" i="2"/>
  <c r="S122" i="2"/>
  <c r="Q218" i="2"/>
  <c r="AK218" i="2"/>
  <c r="AM218" i="2"/>
  <c r="AL218" i="2"/>
  <c r="X7" i="2" l="1"/>
  <c r="X8" i="2" l="1"/>
  <c r="X11" i="2" l="1"/>
  <c r="AB11" i="2"/>
  <c r="AD11" i="2"/>
  <c r="AF11" i="2"/>
  <c r="AK11" i="2" l="1"/>
  <c r="AL11" i="2"/>
  <c r="AM11" i="2"/>
  <c r="L5" i="11"/>
  <c r="K5" i="11"/>
  <c r="H16" i="28"/>
  <c r="H7" i="28"/>
  <c r="H8" i="28"/>
  <c r="H9" i="28"/>
  <c r="H10" i="28"/>
  <c r="H11" i="28"/>
  <c r="H12" i="28"/>
  <c r="H13" i="28"/>
  <c r="H14" i="28"/>
  <c r="H15" i="28"/>
  <c r="H17" i="28"/>
  <c r="H6" i="28"/>
  <c r="H5" i="28"/>
  <c r="L12" i="23" l="1"/>
  <c r="L5" i="23"/>
  <c r="L8" i="23"/>
  <c r="L9" i="23"/>
  <c r="L7" i="23"/>
  <c r="L11" i="23"/>
  <c r="H5" i="21"/>
  <c r="H5" i="32"/>
  <c r="H5" i="20"/>
  <c r="H7" i="20"/>
  <c r="H9" i="20"/>
  <c r="X9" i="2" l="1"/>
  <c r="X10" i="2"/>
  <c r="W60" i="33"/>
  <c r="W61" i="33"/>
  <c r="W62" i="33"/>
  <c r="W63" i="33"/>
  <c r="W59" i="33"/>
  <c r="W49" i="33"/>
  <c r="W50" i="33"/>
  <c r="W51" i="33"/>
  <c r="W52" i="33"/>
  <c r="AF10" i="2"/>
  <c r="AF9" i="2"/>
  <c r="AF8" i="2"/>
  <c r="AD10" i="2"/>
  <c r="AD9" i="2"/>
  <c r="AD8" i="2"/>
  <c r="AB10" i="2"/>
  <c r="AB9" i="2"/>
  <c r="AB8" i="2"/>
  <c r="AF7" i="2"/>
  <c r="AD7" i="2"/>
  <c r="AB7" i="2"/>
  <c r="L7" i="2"/>
  <c r="P7" i="2"/>
  <c r="N7" i="2"/>
  <c r="AH8" i="2" l="1"/>
  <c r="AH9" i="2"/>
  <c r="AH7" i="2"/>
  <c r="AG7" i="2" s="1"/>
  <c r="AH10" i="2"/>
  <c r="R7" i="2"/>
  <c r="Q7" i="2" s="1"/>
  <c r="AK7" i="2" l="1"/>
  <c r="AK8" i="2"/>
  <c r="S7" i="2"/>
  <c r="AK9" i="2"/>
  <c r="AM10" i="2"/>
  <c r="AM8" i="2"/>
  <c r="AL10" i="2"/>
  <c r="AK10" i="2"/>
  <c r="AL7" i="2"/>
  <c r="AM7" i="2"/>
  <c r="AM9" i="2"/>
  <c r="AL9" i="2"/>
  <c r="AL8" i="2"/>
  <c r="AK42" i="2" l="1"/>
  <c r="AL14" i="2" l="1"/>
  <c r="AM14" i="2"/>
  <c r="AK14" i="2"/>
  <c r="AM21" i="2"/>
  <c r="AK21" i="2"/>
  <c r="AL21" i="2"/>
  <c r="AM30" i="2"/>
  <c r="AK30" i="2"/>
  <c r="AL30" i="2"/>
  <c r="AM34" i="2"/>
  <c r="AK34" i="2"/>
  <c r="AL34" i="2"/>
  <c r="W6" i="33"/>
  <c r="W5" i="33"/>
  <c r="W8" i="33"/>
  <c r="W4" i="33"/>
  <c r="W7" i="33"/>
  <c r="AL28" i="2"/>
  <c r="AK28" i="2"/>
  <c r="AM28" i="2"/>
  <c r="AK15" i="2"/>
  <c r="AL15" i="2"/>
  <c r="AM15" i="2"/>
  <c r="AM35" i="2"/>
  <c r="AL35" i="2"/>
  <c r="AK35" i="2"/>
  <c r="AM39" i="2"/>
  <c r="AL39" i="2"/>
  <c r="AK39" i="2"/>
  <c r="AK22" i="2"/>
  <c r="AM22" i="2"/>
  <c r="AL22" i="2"/>
  <c r="AK16" i="2"/>
  <c r="AM16" i="2"/>
  <c r="AL16" i="2"/>
  <c r="AK33" i="2"/>
  <c r="AL33" i="2"/>
  <c r="AM33" i="2"/>
  <c r="AM27" i="2"/>
  <c r="AK27" i="2"/>
  <c r="AL27" i="2"/>
  <c r="AM13" i="2"/>
  <c r="AL13" i="2"/>
  <c r="AK13" i="2"/>
  <c r="AK37" i="2"/>
  <c r="AM37" i="2"/>
  <c r="AL37" i="2"/>
  <c r="AM12" i="2"/>
  <c r="AK12" i="2"/>
  <c r="AL23" i="2"/>
  <c r="AM23" i="2"/>
  <c r="AK23" i="2"/>
  <c r="AM17" i="2"/>
  <c r="AK17" i="2"/>
  <c r="AL17" i="2"/>
  <c r="AL18" i="2"/>
  <c r="AM18" i="2"/>
  <c r="AK18" i="2"/>
  <c r="AM38" i="2"/>
  <c r="AL38" i="2"/>
  <c r="AK38" i="2"/>
  <c r="AM20" i="2"/>
  <c r="AK20" i="2"/>
  <c r="AL20" i="2"/>
  <c r="AK32" i="2"/>
  <c r="AL32" i="2"/>
  <c r="AM32" i="2"/>
  <c r="AK29" i="2"/>
  <c r="AL29" i="2"/>
  <c r="AM29" i="2"/>
  <c r="AM41" i="2"/>
  <c r="AL41" i="2"/>
  <c r="AK41" i="2"/>
  <c r="AM40" i="2"/>
  <c r="AL40" i="2"/>
  <c r="AK40" i="2"/>
  <c r="AK19" i="2"/>
  <c r="AM19" i="2"/>
  <c r="AL19" i="2"/>
  <c r="AM24" i="2"/>
  <c r="AL24" i="2"/>
  <c r="AK24" i="2"/>
  <c r="AK26" i="2"/>
  <c r="AL26" i="2"/>
  <c r="AM26" i="2"/>
  <c r="AM25" i="2"/>
  <c r="AL25" i="2"/>
  <c r="AK25" i="2"/>
  <c r="AK36" i="2"/>
  <c r="AL36" i="2"/>
  <c r="AM36" i="2"/>
  <c r="AM31" i="2"/>
  <c r="AK31" i="2"/>
  <c r="AL31" i="2"/>
  <c r="AL12" i="2"/>
  <c r="W41" i="33" l="1"/>
  <c r="X5" i="33"/>
  <c r="W36" i="33"/>
  <c r="W35" i="33"/>
  <c r="X6" i="33"/>
  <c r="W40" i="33"/>
  <c r="X4" i="33"/>
  <c r="X7" i="33"/>
  <c r="X8" i="33"/>
</calcChain>
</file>

<file path=xl/comments1.xml><?xml version="1.0" encoding="utf-8"?>
<comments xmlns="http://schemas.openxmlformats.org/spreadsheetml/2006/main">
  <authors>
    <author>Bakker, Matthé (GPO)</author>
  </authors>
  <commentList>
    <comment ref="F3" authorId="0" shapeId="0">
      <text>
        <r>
          <rPr>
            <sz val="10"/>
            <color indexed="81"/>
            <rFont val="Verdana"/>
            <family val="2"/>
            <scheme val="major"/>
          </rPr>
          <t xml:space="preserve">Tip: druk op "Ctrl" + ";" (puntkomma) om snel de huidige datum toe te voegen.
</t>
        </r>
      </text>
    </comment>
  </commentList>
</comments>
</file>

<file path=xl/comments2.xml><?xml version="1.0" encoding="utf-8"?>
<comments xmlns="http://schemas.openxmlformats.org/spreadsheetml/2006/main">
  <authors>
    <author>Bakker, Matthé (GPO)</author>
  </authors>
  <commentList>
    <comment ref="E4" authorId="0" shapeId="0">
      <text>
        <r>
          <rPr>
            <sz val="10"/>
            <color indexed="81"/>
            <rFont val="Verdana"/>
            <family val="2"/>
            <scheme val="major"/>
          </rPr>
          <t>Denk b.v. aan opsplitsing per gebied, per type objecten, per veiligheidsthema (VSE), enz.</t>
        </r>
      </text>
    </comment>
    <comment ref="E5" authorId="0" shapeId="0">
      <text>
        <r>
          <rPr>
            <sz val="10"/>
            <color indexed="81"/>
            <rFont val="Verdana"/>
            <family val="2"/>
            <scheme val="major"/>
          </rPr>
          <t>Denk b.v. aan oplitsing per gebied, per type objecten, per veiligheidsthema (VSE), enz.</t>
        </r>
      </text>
    </comment>
    <comment ref="E6" authorId="0" shapeId="0">
      <text>
        <r>
          <rPr>
            <sz val="10"/>
            <color indexed="81"/>
            <rFont val="Verdana"/>
            <family val="2"/>
            <scheme val="major"/>
          </rPr>
          <t>Denk b.v. aan oplitsing per gebied, per type objecten, per veiligheidsthema (VSE), enz.</t>
        </r>
      </text>
    </comment>
    <comment ref="E7" authorId="0" shapeId="0">
      <text>
        <r>
          <rPr>
            <sz val="10"/>
            <color indexed="81"/>
            <rFont val="Verdana"/>
            <family val="2"/>
            <scheme val="major"/>
          </rPr>
          <t>Denk b.v. aan oplitsing per gebied, per type objecten, per veiligheidsthema (VSE), enz.</t>
        </r>
      </text>
    </comment>
  </commentList>
</comments>
</file>

<file path=xl/sharedStrings.xml><?xml version="1.0" encoding="utf-8"?>
<sst xmlns="http://schemas.openxmlformats.org/spreadsheetml/2006/main" count="872" uniqueCount="417">
  <si>
    <t>Veiligheidsdomein</t>
  </si>
  <si>
    <t>Nr</t>
  </si>
  <si>
    <t>Algemene informatie</t>
  </si>
  <si>
    <t>Clusternaam (voor PPO)</t>
  </si>
  <si>
    <t>Allocatie</t>
  </si>
  <si>
    <t>Mogelijke oorzaken</t>
  </si>
  <si>
    <t>Risicosessie 1</t>
  </si>
  <si>
    <t>Risicosessies</t>
  </si>
  <si>
    <t>Risicosessie 2</t>
  </si>
  <si>
    <t>Risicosessie 3</t>
  </si>
  <si>
    <t>Projectfase</t>
  </si>
  <si>
    <t>Project- of contractnaam</t>
  </si>
  <si>
    <t>Contractvorm</t>
  </si>
  <si>
    <t>Restrisico's</t>
  </si>
  <si>
    <t>Risicosessie 4</t>
  </si>
  <si>
    <t>Bron</t>
  </si>
  <si>
    <t>Toelichting kolom Bron</t>
  </si>
  <si>
    <t>Voorbeelden:</t>
  </si>
  <si>
    <t>Maatregelen Uitvoeringsfase volgens arbeidshygiënische strategie</t>
  </si>
  <si>
    <t>Actiehouder</t>
  </si>
  <si>
    <t>Gevaar</t>
  </si>
  <si>
    <t>Revisie + datum</t>
  </si>
  <si>
    <t>Mogelijke effecten</t>
  </si>
  <si>
    <t>(invul)datum</t>
  </si>
  <si>
    <t>Risico/beschrijving</t>
  </si>
  <si>
    <t>BRF</t>
  </si>
  <si>
    <t>»voorbeeld«</t>
  </si>
  <si>
    <t xml:space="preserve">Kies in kolom “Veiligheidsdomein” uit het keuzemenu de relevante veiligheidsdomein die betrekking heeft op het risico. </t>
  </si>
  <si>
    <t>Basis Risico Factoren</t>
  </si>
  <si>
    <t>Status</t>
  </si>
  <si>
    <t>Opnemen in Risicodossier?</t>
  </si>
  <si>
    <t>Locatie/ 
specifieke plek</t>
  </si>
  <si>
    <t>Werkzaamheden</t>
  </si>
  <si>
    <t>Gevaar, risico, oorzaak en effect</t>
  </si>
  <si>
    <t>Locatie / specifieke plek</t>
  </si>
  <si>
    <t>Maatregel of contracteis</t>
  </si>
  <si>
    <t>Omschrijving</t>
  </si>
  <si>
    <t>Blootstelling (B)</t>
  </si>
  <si>
    <t>Waarschijnlijkheid (W)</t>
  </si>
  <si>
    <t>&gt;400</t>
  </si>
  <si>
    <t>200-400</t>
  </si>
  <si>
    <t>70-200</t>
  </si>
  <si>
    <t>20-70</t>
  </si>
  <si>
    <t>&lt;20</t>
  </si>
  <si>
    <t>Risico</t>
  </si>
  <si>
    <t>Zeer hoog</t>
  </si>
  <si>
    <t>Hoog</t>
  </si>
  <si>
    <t>Substantieel</t>
  </si>
  <si>
    <t>Mogelijk</t>
  </si>
  <si>
    <t>Licht</t>
  </si>
  <si>
    <t>Te nemen maatregel</t>
  </si>
  <si>
    <t>Aanvaardbaar</t>
  </si>
  <si>
    <t>Fine &amp; Kinney</t>
  </si>
  <si>
    <t>Werkzaamheden / activiteit</t>
  </si>
  <si>
    <t>Risico / beschrijving</t>
  </si>
  <si>
    <t>E1</t>
  </si>
  <si>
    <t>B1</t>
  </si>
  <si>
    <t>W1</t>
  </si>
  <si>
    <t>(Invul)datum</t>
  </si>
  <si>
    <t>Uitleg arbeidshygiënische strategie</t>
  </si>
  <si>
    <t>Maatregelen</t>
  </si>
  <si>
    <t>E2</t>
  </si>
  <si>
    <t>B2</t>
  </si>
  <si>
    <t>W2</t>
  </si>
  <si>
    <t>1 - Gering (letsel zonder verzuim of hinder)</t>
  </si>
  <si>
    <t>3 - Belangrijk (letsel en verzuim)</t>
  </si>
  <si>
    <t>7 - Ernstig, onomkeerbaar effect (invaliditeit)</t>
  </si>
  <si>
    <t>15 - Zeer ernstig (een dode, acuut of op termijn)</t>
  </si>
  <si>
    <t>40 - Ramp (enkele doden, acuut of op lange termijn)</t>
  </si>
  <si>
    <t xml:space="preserve">Selecteer in kolom “BRF” de relevante Basis Risico Factor (BRF)
Als er meerdere BRF’s van toepassing zijn dan selecteer je de optie “meerdere BRF’s”
Definitie van de BRF’s:
</t>
  </si>
  <si>
    <t>Organisatie (OR)</t>
  </si>
  <si>
    <t xml:space="preserve">Onduidelijkheden in de organisatiestructuur, met betrekking tot bevoegdheden en verantwoordelijkheden. De organisatiestructuur past niet (meer) in de huidige manier van werken. Dit kan te maken hebben met coördinatie, supervisie en de mogelijkheden voor terugkoppeling in de bestaande bedrijfsstructuur.
</t>
  </si>
  <si>
    <t>Strijdige doelstellingen (DO)</t>
  </si>
  <si>
    <t xml:space="preserve">De strijdigheid van verschillende doelstellingen. Bijvoorbeeld ten aanzien van productie, veiligheid, planning en economische belangen. Of de conflicten tussen de doelstellingen van individuen, groepen en het gehele bedrijf.
</t>
  </si>
  <si>
    <t>Communicatie (CO)</t>
  </si>
  <si>
    <t xml:space="preserve">Onduidelijke of gebrekkige communicatie: de doelgroep is bekend, maar het ‘verzonden bericht’ bereikt deze groep te laat of helemaal niet. Dit kan te maken hebben met de boodschap of de communicatiemiddelen. De noodzakelijke informatie wordt niet of te laat verstuurd of verkeerd geïnterpreteerd.
</t>
  </si>
  <si>
    <t>Procedures (PR)</t>
  </si>
  <si>
    <t xml:space="preserve">Het al dan niet voorhanden zijn van nauwkeurige, relevante en begrijpelijke regelgeving (richtlijnen, procedures, instructies, handleidingen). En of deze ook werkelijk bekend zijn, gebruikt en aangepast worden aan nieuwe situaties.
</t>
  </si>
  <si>
    <t>Training en Opleiding (TR)</t>
  </si>
  <si>
    <t xml:space="preserve">Het verstrekken van de juiste training en instructie aan diegenen die dit daadwerkelijk nodig hebben en de gelegenheid geven om ervaring op te doen.
</t>
  </si>
  <si>
    <t>Ontwerp (OW)</t>
  </si>
  <si>
    <t xml:space="preserve">De wijze waarop materiaal is ontworpen en componenten zijn samengesteld kunnen operaties moeizaam doen verlopen of oneigenlijk gebruik in de hand werken.
</t>
  </si>
  <si>
    <t>Materiaal en Middelen (MM)</t>
  </si>
  <si>
    <t>Onderhoud (OH)</t>
  </si>
  <si>
    <t xml:space="preserve">De effectiviteit van de onderhoudsstrategie met betrekking tot planning, beschikbaarheid van mensen en middelen en vormen van onderhoud.
</t>
  </si>
  <si>
    <t xml:space="preserve">Kwaliteit, conditie, beschikbaarheid en actualiteit versus verwachte levensduur van materialen, gereedschappen en componenten van installaties.
</t>
  </si>
  <si>
    <t>Orde en Netheid (ON)</t>
  </si>
  <si>
    <t xml:space="preserve">Orde en netheid van de werkomgeving. Hieronder valt ook het beschikbaar zijn van faciliteiten voor het opruimen, schoonmaken en het verwijderen van afval.
</t>
  </si>
  <si>
    <t>Omgevingsfactoren (OM)</t>
  </si>
  <si>
    <t xml:space="preserve">De omstandigheden waaronder mensen werken: fysieke werkomstandigheden (hitte, kou, lawaai, duisternis etc.) en medisch, psychisch en sociaal bepaalde factoren (ziekte, misbruik, verslaving, negatief gedrag, attitudes, sfeer in het bedrijf etc.).
</t>
  </si>
  <si>
    <t>Beschermingsmiddelen en -methoden (BM)</t>
  </si>
  <si>
    <t xml:space="preserve">Systeemfouten met betrekking tot detectie, waarschuwingsmethoden, herstel, beperking, ontsnapping en evacuatie, evenals het gebruik van beschermingsmiddelen en het voorbereid zijn op noodsituaties.
</t>
  </si>
  <si>
    <t>E12</t>
  </si>
  <si>
    <t>B12</t>
  </si>
  <si>
    <t>W12</t>
  </si>
  <si>
    <t>0,5 - Zeer zelden (1x per jaar)</t>
  </si>
  <si>
    <t>1 - Zelden (jaarlijks enkele malen)</t>
  </si>
  <si>
    <t>2 - Soms (maandelijks)</t>
  </si>
  <si>
    <t>3 - Af en toe (wekelijks)</t>
  </si>
  <si>
    <t>6 - Regelmatig (dagelijks)</t>
  </si>
  <si>
    <t>10 - Voortdurend</t>
  </si>
  <si>
    <t>E3</t>
  </si>
  <si>
    <t>B3</t>
  </si>
  <si>
    <t>W3</t>
  </si>
  <si>
    <t>?</t>
  </si>
  <si>
    <t>Het oranje deel, in te vullen door Opdrachtnemer.</t>
  </si>
  <si>
    <t>Aantal lichte risico's</t>
  </si>
  <si>
    <t>Volledig ingevuld risico</t>
  </si>
  <si>
    <t>Nog niets ingepland</t>
  </si>
  <si>
    <t>R-volledig</t>
  </si>
  <si>
    <t>Risico gereduceerd</t>
  </si>
  <si>
    <t>Reductie</t>
  </si>
  <si>
    <t>Initiele risico's</t>
  </si>
  <si>
    <t>Risico's na maatregelen</t>
  </si>
  <si>
    <t>Actueel risico</t>
  </si>
  <si>
    <t>R-actueel</t>
  </si>
  <si>
    <t>Ingepland</t>
  </si>
  <si>
    <t>In uitvoering</t>
  </si>
  <si>
    <t>Afgerond</t>
  </si>
  <si>
    <t>Zeer hoge risico's</t>
  </si>
  <si>
    <t>Hoge risico's</t>
  </si>
  <si>
    <t>Substantiele risico's</t>
  </si>
  <si>
    <t>Mogelijke risico's</t>
  </si>
  <si>
    <t>Volledig ingevulde risico's</t>
  </si>
  <si>
    <t>Onvolledige risico's ingevuld</t>
  </si>
  <si>
    <t>Aantal</t>
  </si>
  <si>
    <t>Risico's gereduceerd</t>
  </si>
  <si>
    <t>Risico's nog niet (voldoende) gereduceerd</t>
  </si>
  <si>
    <t>10 - Te verwachten</t>
  </si>
  <si>
    <t>Definities veiligheidsdomeinen</t>
  </si>
  <si>
    <t>Arbeidsveiligheid</t>
  </si>
  <si>
    <t>Verkeersveiligheid</t>
  </si>
  <si>
    <t>Nautische veiligheid</t>
  </si>
  <si>
    <t>Waterveiligheid</t>
  </si>
  <si>
    <t>Externe veiligheid</t>
  </si>
  <si>
    <t>Machineveiligheid</t>
  </si>
  <si>
    <t>Elektrische veiligheid</t>
  </si>
  <si>
    <t>Tunnelveiligheid</t>
  </si>
  <si>
    <t>Constructieve veiligheid</t>
  </si>
  <si>
    <t>Sociale veiligheid</t>
  </si>
  <si>
    <t>Brandveiligheid</t>
  </si>
  <si>
    <t>Integrale beveiliging</t>
  </si>
  <si>
    <t>NB Onderstaande veiligheidsdomeinen zijn van toepassing gedurende alle levensfasen van een object (kunstwerk, (vaar)wegvak, machine, installatie, etc.)</t>
  </si>
  <si>
    <t xml:space="preserve">Het wegnemen van en/of preventief beheersen van risico's voor verkeersdeelnemers op de weg.
</t>
  </si>
  <si>
    <t xml:space="preserve">Het wegnemen van en/of preventief beheersen van risico's voor verkeersdeelnemers op de vaarweg en op zee.
</t>
  </si>
  <si>
    <t xml:space="preserve">Het wegnemen van en/of preventief beheersen van risico's van overstromen, wateroverlast en waterschaarste.
</t>
  </si>
  <si>
    <t xml:space="preserve">Het wegnemen van en/of preventief beheersen van risico's van elektrische installaties.
</t>
  </si>
  <si>
    <t xml:space="preserve">Het wegnemen van en/of preventief beheersen van risico's voor verkeersdeelnemers in tunnels.
</t>
  </si>
  <si>
    <t xml:space="preserve">Het wegnemen van en (proactief) beschermen tegen risico's van bezwijken van een constructie.
</t>
  </si>
  <si>
    <t xml:space="preserve">Het wegnemen van en/of preventief beheersen van risico's voor medewerkers van RWS en gebruikers van onze voorzieningen tegen gevaar dat veroorzaakt wordt door of dreigt van de kant van menselijk handelen in de openbare ruimte.
</t>
  </si>
  <si>
    <t xml:space="preserve">Het wegnemen van en/of preventief beheersen van risico's van menselijk gedrag (bewust en onbewust, bedoeld en onbedoeld, gewild en ongewild) die de staat, aard en functionaliteit van het areaal van RWS kunnen aantasten.
</t>
  </si>
  <si>
    <t xml:space="preserve">Het wegnemen van en/of preventief beheersen van risico's van incidenten met gevaarlijke stoffen langs transportroutes (weg, water, spoor, buisleiding) of stationaire installaties.
</t>
  </si>
  <si>
    <t>Vervangen trapleuningen over lengte van 20 meter</t>
  </si>
  <si>
    <t>Vervangen tandwielkast met gewicht van 3 ton</t>
  </si>
  <si>
    <t>Graven sleuven tot diepte van 1,80m over lengte van 2 km</t>
  </si>
  <si>
    <t>Schutsluis "de kop", toegangsweg, links voor de rode trap naar beneden</t>
  </si>
  <si>
    <t>Areaal "De Dijk", trap naar hoofdgebouw</t>
  </si>
  <si>
    <t>Areaal "De Dijk", technische ruimte 1</t>
  </si>
  <si>
    <t>A16 langs afrit Dordrecht (afslag 20)</t>
  </si>
  <si>
    <t>A27 t.h.v. Houten tussen HP 102.3 en 103.1</t>
  </si>
  <si>
    <t>Locatie / Specifieke plek</t>
  </si>
  <si>
    <t>Oorzaak</t>
  </si>
  <si>
    <t>Effect</t>
  </si>
  <si>
    <t>* Bron: Wat maakt gevaar tot risico?, Het begrip ‘risico’ verklaard, Wim van Alphen, 2016, Dick Oosthuizen en Gerben Feslinga</t>
  </si>
  <si>
    <t>Over het algemeen bepalen de omstandigheden en de aanwezigheid van mensen en andere objecten in de directe omgeving van de gevaarbronnen dus of bepaalde gevaren zich daadwerkelijk tot een risico kunnen ontwikkelen. De grootte van het risico wordt daarbij bepaald door de waarschijnlijkheid van het optreden van een bepaalde gebeurtenis en de blootstellingsfrequentie, de blootstellingsduur en het aantal mensen en materialen in de directe nabijheid van de gevaarbron. Zoals gezegd vormen de gevaren zonder die factoren geen risico’s.</t>
  </si>
  <si>
    <t>Bordes op 13 meter hoogte</t>
  </si>
  <si>
    <t>Gladde traptreden</t>
  </si>
  <si>
    <t>Scherpe uitstekende machinedelen langs looppad</t>
  </si>
  <si>
    <t>Losse kabels op terrein</t>
  </si>
  <si>
    <t>Rijdend verkeer langs werkvak</t>
  </si>
  <si>
    <t>Naar beneden vallen</t>
  </si>
  <si>
    <t>Uitglijden en vallen van de trap</t>
  </si>
  <si>
    <t>Snijwonden aan lichaamsdelen en stoten tegen machinedelen</t>
  </si>
  <si>
    <t>Struikelen en vallen op terrein</t>
  </si>
  <si>
    <t>Aangereden worden door een voertuig</t>
  </si>
  <si>
    <t>Bordes is niet afgeschermd</t>
  </si>
  <si>
    <t>Aangroei mos en antislip laag versleten</t>
  </si>
  <si>
    <t>Scherpe delen niet afgeschermd en machine te dicht langs looppad opgesteld</t>
  </si>
  <si>
    <t>Geen afscherming aangebracht tussen rijbaan en werkvak</t>
  </si>
  <si>
    <t>Botbreuken, bloedingen, dodelijke afloop</t>
  </si>
  <si>
    <t>Botbreuken, kneuzingen en schaafwonden</t>
  </si>
  <si>
    <t>Kneuzingen en snijwonden</t>
  </si>
  <si>
    <t>Basis Risico Factor(en)</t>
  </si>
  <si>
    <t>Scherpe uitstekende machinedelen</t>
  </si>
  <si>
    <t>Losse kabels en leidingen op looppad</t>
  </si>
  <si>
    <t>Geen afscherming tussen rijweg en werkvak</t>
  </si>
  <si>
    <t>Orde en netheid (ON)</t>
  </si>
  <si>
    <t>6 - Zeer wel mogelijk</t>
  </si>
  <si>
    <t>3 - Ongewoon maar mogelijk</t>
  </si>
  <si>
    <t>1 - Onwaarschijnlijk maar mogelijk in grensgevallen</t>
  </si>
  <si>
    <t>0,5 - Denkbaar maar onwaarschijnlijk</t>
  </si>
  <si>
    <t>0,2 - Praktisch onmogelijk</t>
  </si>
  <si>
    <t>0,1 - Bijna niet denkbaar</t>
  </si>
  <si>
    <t>Risicoscore (R)</t>
  </si>
  <si>
    <t>Evaluatie van vastgestelde risico's</t>
  </si>
  <si>
    <t>Door de status aan te geven en vooral bij te werken, behoud je het overzicht met het doel dat alle beheersmaatregelen uiteindelijk ook daadwerkelijk uitgevoerd zijn.</t>
  </si>
  <si>
    <t>Effect (E)</t>
  </si>
  <si>
    <t>Opgesteld op</t>
  </si>
  <si>
    <t>Versie</t>
  </si>
  <si>
    <t>Opgesteld door</t>
  </si>
  <si>
    <t>Gecontroleerd door V&amp;G-coördinator</t>
  </si>
  <si>
    <t>Datum</t>
  </si>
  <si>
    <t>R22</t>
  </si>
  <si>
    <t>R12</t>
  </si>
  <si>
    <t>R11</t>
  </si>
  <si>
    <t>R21</t>
  </si>
  <si>
    <t>Datum risicosessie</t>
  </si>
  <si>
    <t>Scope risicosessie</t>
  </si>
  <si>
    <t>Aanwezigen risicosessie</t>
  </si>
  <si>
    <t>ON: Aandachtspunten / contracteis
of
OG: beheersmaatregelen</t>
  </si>
  <si>
    <t>Aandacht vereist</t>
  </si>
  <si>
    <t>Maatregelen vereist</t>
  </si>
  <si>
    <t>Onmiddellijke maatregelen vereist</t>
  </si>
  <si>
    <t>Activiteit niet starten / activiteit stopzetten</t>
  </si>
  <si>
    <t xml:space="preserve"> </t>
  </si>
  <si>
    <t>Voorblad 
Ontwerp RI&amp;E Veiligheid</t>
  </si>
  <si>
    <t>Risicosessies
Ontwerp RI&amp;E Veiligheid</t>
  </si>
  <si>
    <t>Dashboard
Ontwerp RI&amp;E Veiligheid</t>
  </si>
  <si>
    <t>Bronaanpak:
Collectieve maatregelen:
Individuele maatregelen:
PBM's:</t>
  </si>
  <si>
    <t>Status (allocatie OG)</t>
  </si>
  <si>
    <t>Status
(allocatie OG)</t>
  </si>
  <si>
    <t>Plaatsen van 2 lichtmasten van 3 meter hoog</t>
  </si>
  <si>
    <t>Aanbrengen van geleiderail over een lengte van 800 meter</t>
  </si>
  <si>
    <t>Kabels niet opgerold en opgeruimd</t>
  </si>
  <si>
    <t>Het wegnemen van en/of preventief beheersen van risico's van brand.</t>
  </si>
  <si>
    <t xml:space="preserve">Het wegnemen van en/of het preventief beheersen van risico's bij de uitvoering van werkzaamheden door medewerkers van Rijkswaterstaat en door diegenen die voor RWS werken.
</t>
  </si>
  <si>
    <t xml:space="preserve">Het wegnemen van en/of preventief beheersen van risico's van machines.
 </t>
  </si>
  <si>
    <t>Vermeld in kolom “bron” waar het geïnventariseerde risico ter sprake is gekomen.
Voorbeelden:
• Risicosessie [datum];
• VTW [referentie];
• IVD [referentie];
• BTO-keuze [referentie];
• Object RI&amp;E [referentie];
• Risicodatabase Veiligheid in Projecten;
• Vooronderzoek CE, Asbest, Chroom-6, verontreinigd grond, teerhoudend materialen [referentie];
• Voorgaande Ontwerp-RI&amp;E’s, bijv. bij prestatiecontracten.</t>
  </si>
  <si>
    <t>Vermeld in kolom "Gevaar" de bron, situatie of handeling die mogelijk tot letsel kan leiden.
Vermeld in kolom “Risico” de gevaarlijke gebeurtenis of blootstelling die zich voor kan doen.
Vermeld in kolom “Oorzaak” waardoor de bron van het gevaar, situatie of handeling veroorzaakt wordt.
Vermeld in kolom “Effect” wat realistisch gezien het gevolg is als de gevaarlijke gebeurtenis of blootstelling (risico) zich voordoet.
De beschrijving van de oorzaak moet helpen bij de omschrijving van een maatregel. De kolommen gevaar, risico, oorzaak en effect zijn nauw met elkaar verbonden. Benoem in de kolom risico of het om een objectrisico of een samenlooprisico gaat.</t>
  </si>
  <si>
    <t xml:space="preserve">Gevaren zijn intrinsieke eigenschappen van materialen, machines, stoffen en dergelijke. Het gaat dan om bijvoorbeeld materialen die de potentie hebben letsel of schade toe te brengen. Als dat gebeurt, kan daarbij sprake zijn van overdracht van energie. Bijvoorbeeld door bewegende onderdelen van machines, vallen van hoogte, vrijkomen van gevaarlijke stoffen of micro-organismen. Maar of dat ook gebeurt, hangt af van de aanwezigheid van mensen en andere objecten. Zonder die factoren blijft een gevaar (slechts) een gevaar en vormt dit geen risico, want er kan geen letsel of schade optreden. </t>
  </si>
  <si>
    <r>
      <rPr>
        <b/>
        <sz val="12"/>
        <color theme="3"/>
        <rFont val="Verdana"/>
        <family val="2"/>
      </rPr>
      <t>Definitie van gevaar</t>
    </r>
    <r>
      <rPr>
        <sz val="12"/>
        <color theme="3"/>
        <rFont val="Verdana"/>
        <family val="2"/>
      </rPr>
      <t xml:space="preserve">
</t>
    </r>
    <r>
      <rPr>
        <b/>
        <sz val="12"/>
        <color rgb="FF0070C0"/>
        <rFont val="Verdana"/>
        <family val="2"/>
      </rPr>
      <t>Bron, situatie of handeling die mogelijk tot menselijk letsel of ziekte (fysiek of mentaal) kan leiden of een combinatie daarvan*."</t>
    </r>
  </si>
  <si>
    <r>
      <rPr>
        <b/>
        <sz val="12"/>
        <color theme="3"/>
        <rFont val="Verdana"/>
        <family val="2"/>
      </rPr>
      <t>Definitie van risico</t>
    </r>
    <r>
      <rPr>
        <sz val="12"/>
        <color theme="3"/>
        <rFont val="Verdana"/>
        <family val="2"/>
      </rPr>
      <t xml:space="preserve">
</t>
    </r>
    <r>
      <rPr>
        <b/>
        <sz val="12"/>
        <color rgb="FF0070C0"/>
        <rFont val="Verdana"/>
        <family val="2"/>
      </rPr>
      <t>Combinatie van de waarschijnlijkheid dat een gevaarlijke gebeurtenis of blootstelling zich voordoet en de ernst van het letsel of de ziekte die daardoor kan worden veroorzaakt."</t>
    </r>
  </si>
  <si>
    <t>Aanbrengen van geleiderails over een lengte van 800 meter</t>
  </si>
  <si>
    <r>
      <t xml:space="preserve">Maak een goede inschatting van het effect van het risico, de waarschijnlijkheid dat het risico optreedt en de mate waarin medewerkers worden blootgesteld aan het risico. Vul in de kolommen W, B en E onder “Fine &amp; Kinney” de waarden in.
De evaluatie van de vastgestelde risico's vindt plaats op basis van de risico ranking-methode zoals die is ontwikkeld door Fine en Kinney. Deze methode gaat uit van de formule: 
</t>
    </r>
    <r>
      <rPr>
        <i/>
        <sz val="12"/>
        <rFont val="Verdana"/>
        <family val="2"/>
      </rPr>
      <t xml:space="preserve">
Risico (R) = Blootstelling (B) x Waarschijnlijkheid (W) x Effect (E)</t>
    </r>
    <r>
      <rPr>
        <sz val="12"/>
        <rFont val="Verdana"/>
        <family val="2"/>
      </rPr>
      <t xml:space="preserve">
Aan de letters B, W en E wordt op basis van een omschrijving een numerieke waarde toegekend. In onderstaande tabellen zijn deze voor elk van de letters weergegeven.
</t>
    </r>
  </si>
  <si>
    <t xml:space="preserve">Richtlijn:
• Hier wordt er uitsluitend gescoord op veiligheid, maar vergeet niet om mogelijke economische en imago consequenties bij de gevolgeninventarisatie te beschrijven in de kolom ‘mogelijke effecten’;
• Elk risico dient gekwantificeerd te worden vanuit het perspectief van RWS;
• Bij het bepalen van de gevolgscore: vergeet niet rekening te houden met eventuele verzwarende omgevingsfactoren (bijvoorbeeld de aanwezigheid van een school/ treinstation) in de buurt van de locatie waar het risico kan optreden;
• Ken waar mogelijk scores meteen toe aan elk risico, maar uiterlijk voordat het project in uitvoering gaat;
• De inschatting van de veiligheidsscores kan in de risicosessie plaatsvinden, maar dit kan vaak beter door na de risicosessie de specialisten onafhankelijk van elkaar de risico’s te laten ranken. Na individuele inschatting kom je in een sessie bij elkaar om tot overeenstemming te komen over de ingeschatte scores.
</t>
  </si>
  <si>
    <t>Nadat voor elk voorkomend risico de B, W en E waarden zijn vastgesteld, worden deze waarden met elkaar vermenigvuldigd. De uitkomst hiervan is de risicoscore R. De betekenis van deze score en de mate van prioriteit die beheersing van het betreffende risico hierdoor krijgt, is weergegeven in onderstaande tabel. Deze betekenis wordt ook naast de risicoscore in het sjabloon weergegeven.</t>
  </si>
  <si>
    <t xml:space="preserve">Nadat de risico-inschatting is afgerond moet een risico-evaluatie worden uitgevoerd om te bepalen welke beheersmaatregelen uitgevoerd moeten worden. Deze beheersmaatregelen moeten genomen worden op alle risico’s van klasse 2 t/m 5. </t>
  </si>
  <si>
    <t xml:space="preserve">Vul in kolom “Status (allocatie OG)” welke actie-status een maatregel heeft voor de OG.
</t>
  </si>
  <si>
    <t xml:space="preserve">Selecteer uit de volgende statusmogelijkheden:
• Nog niets ingepland;
• Ingepland;
• In uitvoering;
• Afgerond.
</t>
  </si>
  <si>
    <t xml:space="preserve">Risico’s kunnen toegewezen worden aan de opdrachtgever (OG) of opdrachtnemer (ON). 
Selecteer in kolom “Allocatie” of het geïnventariseerde risico voor de opdrachtgever (OG) of opdrachtnemer (ON) is. 
In geval dit een OG allocatie betreft kun je dit specificeren in Projectmanager (PM), Technisch Manager (TM), Contractmanager (CM), Omgevingsmanager (OM), Manager Projectbeheersing (MPb) en Informatie Voorziening-manager (IV)
</t>
  </si>
  <si>
    <t xml:space="preserve">Let op:
De risico’s met allocatie OG dienen voor de aanbesteding te zijn gemitigeerd. Uiteindelijk wil je voor de aanbesteding als OG alles hebben gedaan om risico’s of onduidelijkheden beheerst te hebben (risicoscore &lt; 20). Wat overblijft zijn restrisico’s die de ON moet beheersen. Het ‘eindresultaat’ van de Ontwerp RI&amp;E wordt overgedragen aan ON.
</t>
  </si>
  <si>
    <r>
      <t xml:space="preserve">ON: Aandachtspunten / contracteis </t>
    </r>
    <r>
      <rPr>
        <sz val="22"/>
        <rFont val="Verdana"/>
        <family val="2"/>
      </rPr>
      <t>of</t>
    </r>
    <r>
      <rPr>
        <b/>
        <sz val="22"/>
        <rFont val="Verdana"/>
        <family val="2"/>
      </rPr>
      <t xml:space="preserve"> OG: beheersmaatregelen</t>
    </r>
  </si>
  <si>
    <r>
      <t xml:space="preserve">In de kolom ‘aandachtspunten/ contracteis’ zijn drie mogelijkheden voor de vervolgroute in te vullen:
</t>
    </r>
    <r>
      <rPr>
        <b/>
        <sz val="12"/>
        <rFont val="Verdana"/>
        <family val="2"/>
      </rPr>
      <t xml:space="preserve">
1. Invullen beheersmaatregelen OG</t>
    </r>
    <r>
      <rPr>
        <sz val="12"/>
        <rFont val="Verdana"/>
        <family val="2"/>
      </rPr>
      <t xml:space="preserve">
Voor de risico’s die toegewezen worden aan de OG kan de toewijzing verder worden gespecificeerd aan een IPM-rolhouder. Deze (vroege) risico’s met allocatie OG moeten in de ontwerpfase worden gemitigeerd. Risico’s die niet gemitigeerd kunnen worden krijgen uiteindelijk de allocatie ON. Eventuele nieuw ontstane risico’s kunnen toegevoegd worden. Zie hiervoor ook het stroomschema hieronder.
Let op: voor de aanbesteding zullen de risico’s die gealloceerd zijn aan OG beheerst moeten zijn. Dit betekent dat de Ontwerp RI&amp;E die beschikbaar gesteld wordt aan ON alleen risico’s bevat die gealloceerd zijn aan de ON. 
</t>
    </r>
    <r>
      <rPr>
        <b/>
        <sz val="12"/>
        <rFont val="Verdana"/>
        <family val="2"/>
      </rPr>
      <t xml:space="preserve">2. Verwijzen naar contracteis ON </t>
    </r>
    <r>
      <rPr>
        <sz val="12"/>
        <rFont val="Verdana"/>
        <family val="2"/>
      </rPr>
      <t xml:space="preserve">
Voor de risico’s die toegewezen zijn aan de ON kan de OG bepaalde (bewezen effectieve) beheersmaatregelen opnemen in het contract als contracteis. 
Indien er beheersmaatregelen of andere eisen zijn die door de ON uitgevoerd dienen te worden (omdat wij als OG dat voorschrijven) dan moet dit in de contracteis opgenomen worden. Vul hier dan ten aanzien van het geïnventariseerde risico een verwijzing naar de betreffende contracteis in. 
</t>
    </r>
    <r>
      <rPr>
        <b/>
        <sz val="12"/>
        <rFont val="Verdana"/>
        <family val="2"/>
      </rPr>
      <t>3. Invullen aandachtspunten ON</t>
    </r>
    <r>
      <rPr>
        <sz val="12"/>
        <rFont val="Verdana"/>
        <family val="2"/>
      </rPr>
      <t xml:space="preserve">
Voor de risico’s die toegewezen zijn aan de ON kan de OG bepaalde aandachtspunten meegeven. In principe geeft de OG enkel beheersmaatregelen mee aan ON door het opnemen van contracteisen. In sommige gevallen zijn er echter wel aandachtspunten die OG kenbaar wil maken. Vul deze alleen in, indien van toepassing. De uiteindelijke maatregelen worden door ON genomen.
</t>
    </r>
  </si>
  <si>
    <t>Vermeld in kolom “Werkzaamheden / activiteit” welke werkzaamheden of activiteit verricht gaan worden. 
Wees specifiek en volledig in de omschrijving zodat de situatie duidelijk is. Dit is later essentieel voor de risicobeoordeling en afweging. 
Voorbeelden:</t>
  </si>
  <si>
    <t>Vermeld in kolom “locatie / specifieke plek” waar de werkzaamheden verricht gaan worden.
Bij het identificeren van risico’s moet in de omschrijving duidelijk zijn op welke specifieke plek het risico zich exact bevindt. Er mogen hier geen twijfels over bestaan, zodat er geen mogelijkheid meer bestaat voor aannames en verkeerde interpretaties. Dit is later essentieel voor de risicobeoordeling en afweging.
Hiermee wordt voorkomen dat tijdens de realisatie medewerkers nog steeds blootgesteld worden aan het betreffende risico doordat er geen beheersmaatregelen genomen zijn op een van de locatie(s) waar blootstelling aan het risico kan plaatsvinden.
TIPS:
• geef het nummer van de hectometerpaal en/of de afstand tot dichtstbijzijnde paal;
• beschrijf de specifieke details van de plek waar het risico bestaat;
• beschrijf duidelijke herkenningspunten van de plek waar het risico bestaat;
• als er kaarten/luchtfoto’s beschikbaar zijn, markeer op de foto de plek aan waar het risico bestaat.
Voorbeelden:</t>
  </si>
  <si>
    <t>Risicodossier</t>
  </si>
  <si>
    <t>Kolom “Risicodossier” wordt automatisch ingevuld op basis van de uitkomst in kolom R.
De kolom Risicodossier wordt automatisch aangevinkt als aan de volgende voorwaarden voldaan wordt:
1) Indien de factor ernst (E) van het risico 15 of hoger bedraagt. Er is hier dus sprake dat het risico in potentie minimaal 1 dode als effect oplevert als er geen doeltreffende beheersmaatregelen genomen worden of;
2) Indien risicoscore (R) 70 of hoger bedraagt. Er is hier dus sprake dat het risico substantieel, hoog of zeer hoog is. 
Als voldaan wordt aan bovenstaande voorwaarden is het van belang te overwegen de betreffende risico’s (al dan niet opgebost) op te nemen in het risicodossier. Op deze wijze leggen we een directe link met het risicodossier.</t>
  </si>
  <si>
    <r>
      <rPr>
        <sz val="7.5"/>
        <color theme="0" tint="-0.499984740745262"/>
        <rFont val="Verdana"/>
        <family val="2"/>
      </rPr>
      <t>Overweeg opname in</t>
    </r>
    <r>
      <rPr>
        <b/>
        <sz val="9"/>
        <rFont val="Verdana"/>
        <family val="2"/>
      </rPr>
      <t xml:space="preserve"> Risicodossier</t>
    </r>
  </si>
  <si>
    <r>
      <t xml:space="preserve">Werkzaamheden/ activiteit 
</t>
    </r>
    <r>
      <rPr>
        <sz val="7.5"/>
        <color theme="3"/>
        <rFont val="Verdana"/>
        <family val="2"/>
      </rPr>
      <t>(indien van toepassing)</t>
    </r>
  </si>
  <si>
    <t xml:space="preserve">                                                                                     Versie gebruikte sjabloon: 2.1 d.d. 02-02-2021 / Sjabloon beheerder: Cluster Veiligheid in Projecten (VeiligheidInProjecten@rws.nl)</t>
  </si>
  <si>
    <t>Blootstelling</t>
  </si>
  <si>
    <t>Waarschijn-
lijkheid</t>
  </si>
  <si>
    <t>Risicoscore</t>
  </si>
  <si>
    <t>IM-Droog</t>
  </si>
  <si>
    <t>Zware bergingen</t>
  </si>
  <si>
    <t>(Dienstverlenings)Overeenkomst</t>
  </si>
  <si>
    <t>Incidentlocatie</t>
  </si>
  <si>
    <t xml:space="preserve">Projectrisico's worden onvoldoende beheerst tijdens de uitvoering </t>
  </si>
  <si>
    <t>Instortgevaar</t>
  </si>
  <si>
    <t>Risicosessie</t>
  </si>
  <si>
    <t xml:space="preserve">Blootstelling aan effecten van gevaarlijke stoffen </t>
  </si>
  <si>
    <t>ON</t>
  </si>
  <si>
    <t xml:space="preserve">Beknelling of afklemming </t>
  </si>
  <si>
    <t>Rondslaande lierdraad of hijsband</t>
  </si>
  <si>
    <t>Vallen van hoogte</t>
  </si>
  <si>
    <t>Werken onder een zwaar en loszittend onderdeel</t>
  </si>
  <si>
    <t>Werken in de directe nabijheid van een instabiel voertuig</t>
  </si>
  <si>
    <t>1. Ladder glijdt weg (geen stabiele ondergrond);
2. Ladder glijdt weg (voertuig verschuift).</t>
  </si>
  <si>
    <t>Beknelling</t>
  </si>
  <si>
    <t>Explosiegevaar</t>
  </si>
  <si>
    <t>Uitvoeren van reguliere bergingswerkzaamheden</t>
  </si>
  <si>
    <t>Schadelijk omgevingsgeluid</t>
  </si>
  <si>
    <t>Blootstelling aan lawaai</t>
  </si>
  <si>
    <t>1. Voorbij rijdend verkeer;
2. Draaiende motoren bergingsvoertuig(en).</t>
  </si>
  <si>
    <t>Blootstelling aan DME</t>
  </si>
  <si>
    <t>Lichamelijke (over)belasting</t>
  </si>
  <si>
    <t>1. Zwaar tillen, duwen en trekken;
2. Ongunstige werkhouding.</t>
  </si>
  <si>
    <t>Fysiek zwaar werk</t>
  </si>
  <si>
    <t>Gevaarlijke stoffen</t>
  </si>
  <si>
    <t>Agressie en geweld</t>
  </si>
  <si>
    <t>Blootstelling aan agressie en/of geweld</t>
  </si>
  <si>
    <t>Rijdend verkeer langs incidentlocatie</t>
  </si>
  <si>
    <t>Vermoeidheid</t>
  </si>
  <si>
    <t>Verminderd reactievermogen</t>
  </si>
  <si>
    <t>1. Lange werkdagen;
2. Te veel aaneengesloten dagen achter elkaar werken;
3. Te weinig personeel.</t>
  </si>
  <si>
    <t>- Incidentlocatie;
- Loslocatie.</t>
  </si>
  <si>
    <t>RI&amp;E Zware Bergingen</t>
  </si>
  <si>
    <t>Extreme winterse weersomstandigheden</t>
  </si>
  <si>
    <t>Extreme zomerse weersomstandigheden</t>
  </si>
  <si>
    <t>1. Voorbij rijdend verkeer;
2. Draaiende verbrandingsmotoren en/of hydrauliekset kraan/lier;
3. Gebruiken van elektrisch- of luchtgereedschap.</t>
  </si>
  <si>
    <t xml:space="preserve">1. Onenigheid met chauffeur over kosten "verplichte" CMV-berging;
2. Onenigheid/opstootje met weggebruikers die (volgens hen) te lang vast staan in de file. </t>
  </si>
  <si>
    <t>Werken langs de waterkant</t>
  </si>
  <si>
    <t>Te water raken</t>
  </si>
  <si>
    <t>1. Kapotte verpakking in de lading;
2. Lekkage uit motorblok (ongeval);
3. Onbekendheid met lading (geen juiste/volledige vrachtbrief);
4. Onjuiste benadering vrachtauto (vanaf benedenwindse zijde) bij brand.</t>
  </si>
  <si>
    <t xml:space="preserve">Werken vanaf een ladder </t>
  </si>
  <si>
    <t>Wisselen band-velgcombinatie</t>
  </si>
  <si>
    <t>Handmatig (de)monteren en verplaatsen van zware, onhandelbare onderdelen</t>
  </si>
  <si>
    <t xml:space="preserve">1. Krik verzakt of kantelt weg;
2. Reservewiel valt uit steun.
</t>
  </si>
  <si>
    <t>Van hoogte vallende delen</t>
  </si>
  <si>
    <t>1. Geen stabiele ondergrond t.p.v. steunpunten/stempels;
2. Kraan staat niet goed opgesteld t.o.v. gekantelde vrachtauto;
3. Overbelasting;
4. Ondeskundig gebruik.</t>
  </si>
  <si>
    <t>Falen (breken) hijsmiddelen</t>
  </si>
  <si>
    <t xml:space="preserve">Falen (kantelen) van het hijswerktuig/ kraan </t>
  </si>
  <si>
    <t>Aangereden worden</t>
  </si>
  <si>
    <t>Afleiding van passerend verkeer</t>
  </si>
  <si>
    <t>Vervolgincident</t>
  </si>
  <si>
    <t>Voorbereiden op hijsen/heffen/lieren vrachtauto</t>
  </si>
  <si>
    <t>Hijsen/heffen/lieren van te bergen vrachtauto</t>
  </si>
  <si>
    <t>Hijsen/heffen/lieren van een vrachtauto betrokken bij een ongeval</t>
  </si>
  <si>
    <t>Loslopend vee op bereden deel van de (snel)weg</t>
  </si>
  <si>
    <t>Verbranden</t>
  </si>
  <si>
    <t>Werken in de directe nabijheid van hete onderdelen</t>
  </si>
  <si>
    <t>Demontage aandrijf- of steekas</t>
  </si>
  <si>
    <t xml:space="preserve">Aanraken van hete en niet afgeschermde delen (uitlaat, motorblok, enz.) </t>
  </si>
  <si>
    <t>Ondeskundig gebruik van machine (bergingsvoertuig)</t>
  </si>
  <si>
    <t xml:space="preserve">1. Sneeuw/ijzel;
2. Sneeuw/ijs;
3. Vorst/wind en geen gebruik van juiste PBM's;
4. Ondergrond t.p.v. steunpunten/ stempels bergingsvoertuig is niet sneeuw- en ijsvrij.
</t>
  </si>
  <si>
    <t>Bergingsvoertuig met "sleep" is onvoldoende bestuurbaar</t>
  </si>
  <si>
    <t>Onjuist gebruik van zwaailichtdiscipline</t>
  </si>
  <si>
    <t>Elektrisch voertuig wat ongewenst in beweging komt</t>
  </si>
  <si>
    <t>Beveiligen van incidentlocatie (berger is als eerste ter plaatse)</t>
  </si>
  <si>
    <t>1. Aanraken van hete oppervlakken;
2. Geen hoofdbedekking;
3. Zware inspanning bij hoge temperaturen met te dikke kleding / te weinig drinken.</t>
  </si>
  <si>
    <t>1. Ontbreken fysieke afscheiding;
2. Struikelen of uitglijden op talud.</t>
  </si>
  <si>
    <t>Onnodig lang in stand houden van een gevaarlijke situatie</t>
  </si>
  <si>
    <t xml:space="preserve">1. Bedienaar heeft geen opleiding/instructie gehad;
2. Bedienaar is onervaren.
 </t>
  </si>
  <si>
    <t>Aangereden worden (Vervolgincident)</t>
  </si>
  <si>
    <t>Beknelling
(Vervolgincident)</t>
  </si>
  <si>
    <t>1. Scherpe delen/randen aan de te bergen vrachtauto;
2. Onjuist gebruik van hijsmiddelen;
3. Ondeugedelijke hijsmiddelen.</t>
  </si>
  <si>
    <t>Voertuig verschuift tijdens aanbrengen hulpgereedschap/hijsmiddelen.</t>
  </si>
  <si>
    <t>Niet verwijderen van beschadigde en losgeraakte delen van vrachtauto of lading.</t>
  </si>
  <si>
    <t>Elektrisch voertuig staat nog in de "rijstand".</t>
  </si>
  <si>
    <t>Blootstelling aan effecten van extreem zomerweer:
1. Verbranden;
2. Zonnesteek;
3. Hitte uitputting.</t>
  </si>
  <si>
    <t xml:space="preserve">Overbelasting in elektrisch HV-circuit </t>
  </si>
  <si>
    <t>Brand
(Vervolgincident)</t>
  </si>
  <si>
    <t>Het pechgeval afslepen met een te hoge snelheid (en meedraaiende achterwielen).</t>
  </si>
  <si>
    <t>Electrocutie</t>
  </si>
  <si>
    <t>Aanraken van onder spanning staande delen</t>
  </si>
  <si>
    <t>Beschadigde en blootliggende bekabeling van het elektrisch HV-circuit of beschadigd accupakket.</t>
  </si>
  <si>
    <t>Opvangen en overladen levende have bij ongeval met veewagen</t>
  </si>
  <si>
    <t>Alle werkzaamheden voortvloeiende uit de Dienstverleningsovereenkomst:
- Aanrijden naar een incidentlocatie; 
- Het op de incidentlocatie uitvoeren van alle voorkomende werkzaamheden aangaande de eerste berging van een vrachtauto* incl. lading. Hierbij kan het een gestrande vrachtauto met pech betreffen of een vrachtauto die betrokken is bij een ongeval.  
- Transporteren en elders (op een veilige locatie) lossen van de vrachtauto.
* Met een vrachtauto worden alle motorvoertuigen bedoeld met een toegestaane maximummassa groter dan 3.500 kg bedoeld (een bus/touringcar valt hier dus ook onder)</t>
  </si>
  <si>
    <t>Verliezen van het gesleept voertuig of de lading daarvan</t>
  </si>
  <si>
    <t xml:space="preserve">Bergen van een elektrische vrachtauto </t>
  </si>
  <si>
    <t>Bergen van een elektrische vrachtauto</t>
  </si>
  <si>
    <t>Bergen van een bij een ongeval betrokken elektrische vrachtauto</t>
  </si>
  <si>
    <t>Niet of onvoldoende ondersteunen van aandrijf- of steeksas</t>
  </si>
  <si>
    <t>Bergen van een vrachtauto die een civiele constructie (portaal, viaduct, geluidsscherm, oid) heeft aangereden</t>
  </si>
  <si>
    <t>Gebrekkige of niet goed functionerende machine (bergingsvoertuig)</t>
  </si>
  <si>
    <t xml:space="preserve">1. Onvoldoende onderhoud;
2. Niet doorgeven van gebreken;
3. Gebruik van machine bij toepassingen/situaties waarvoor deze niet is ontworpen.
</t>
  </si>
  <si>
    <t>1. Te zware last achter bergingsvoertuig;
2. Rijden met te hoge snelheid.</t>
  </si>
  <si>
    <t>Ernstig letsel, beperkt blijvend verzuim</t>
  </si>
  <si>
    <t>Dieselmotoremissie (DME)/ (Ultra)fijnstof</t>
  </si>
  <si>
    <t>Lichamelijk letsel, lawaaidoofheid</t>
  </si>
  <si>
    <t>Lichamelijk letsel zoals: hart- en vaatziekte of longaandoeningen/ longkanker</t>
  </si>
  <si>
    <t>Licht letsel, kort verzuim</t>
  </si>
  <si>
    <t xml:space="preserve">Blootstelling aan effecten van extreem winterweer: 
1. Slipgevaar bergingsvoertuig;
2. Uitglijden en vallen;
3. Bevriezing ledematen;
4. Wegglijden bergingsvoertuig tijdens hijsen/lieren.
</t>
  </si>
  <si>
    <t>- Ernstig letsel, beperkt blijvend verzuim
- Overlijden</t>
  </si>
  <si>
    <t xml:space="preserve">- Lichamelijk letsel, onwelwording
- Licht letsel, kort verzuim
</t>
  </si>
  <si>
    <t>Lichamelijk letsel, slijtage van rug en knieen</t>
  </si>
  <si>
    <t>- Ernstig letsel, beperkt blijvend verzuim
- Materiele schade</t>
  </si>
  <si>
    <t>- Ernstig letsel, beperkt blijvend verzuim
- Overlijden
- Materiele schade</t>
  </si>
  <si>
    <t>- Incidentlocatie
- Loslocatie</t>
  </si>
  <si>
    <t>- Gehele rit
- Incidentlocatie
- Loslocatie</t>
  </si>
  <si>
    <t xml:space="preserve">- Ernstig letsel, beperkt blijvend verzuim
- Materiele schade
</t>
  </si>
  <si>
    <t xml:space="preserve">Contractbijlage "Eisen van RWS bij zware berging", Hd C- kwalificatie personeel </t>
  </si>
  <si>
    <t xml:space="preserve">Contractbijlage "Eisen van RWS bij zware berging", Hd B- keuring materieel + Hd C- kwalificatie personeel </t>
  </si>
  <si>
    <t>N.v.t.</t>
  </si>
  <si>
    <t xml:space="preserve">Linde Gasseling (OM)
Nicolaas Kerkmeijer (Materiedeskundige)
Geralt van 't Veld (Materiedeskundige)
Ab Brandsen (TM)
</t>
  </si>
  <si>
    <t xml:space="preserve">Proces van veiligheidsmanagement (PDCA-cirkel) is onvoldoende doorgevoerd in de werkprocessen en procedures van Opdrachtnemer (ON) </t>
  </si>
  <si>
    <t xml:space="preserve">Gestrest vee wat uitbreekt.
</t>
  </si>
  <si>
    <t xml:space="preserve">Bezwijken van (delen van) de infrastructuur.  </t>
  </si>
  <si>
    <t>Contractfase</t>
  </si>
  <si>
    <t>Biologische agentia</t>
  </si>
  <si>
    <t>Demontage elementen van schadevoertuig en lading</t>
  </si>
  <si>
    <t>Zich in gevarenzone begeven</t>
  </si>
  <si>
    <t>Aanrijden naar incidentlocatie</t>
  </si>
  <si>
    <t>Kraan tijdens rit omhoog laten staan</t>
  </si>
  <si>
    <t xml:space="preserve"> 1. Haast om incidentlocatie te verlaten en bijkomende onzorgvuldigheid;
2. Duisternis en onvoldoende checken van stand kraan.
 </t>
  </si>
  <si>
    <t>Losschietende onderdelen na explosie band</t>
  </si>
  <si>
    <t>Ontploffen/exploderen van band.</t>
  </si>
  <si>
    <t>1. Zich bij brandend voertuig in de gevarenzone van ontploffende band bevinden;
2. Onbekendheid met gevaren van brand en brandende banden.</t>
  </si>
  <si>
    <t>Hijsen/heffen/lieren van te bergen voertuig/lading</t>
  </si>
  <si>
    <t xml:space="preserve">Vallen van het te hijsen voertuig/lading </t>
  </si>
  <si>
    <t>Opruimen/overladen van kadavers</t>
  </si>
  <si>
    <t>1. Uitwerpselen van dode dieren; 
2. Lichaamssappen van dode dieren;
3. Vliegen.</t>
  </si>
  <si>
    <t>Ziekte, beperkt blijvend verzuim</t>
  </si>
  <si>
    <t>Blootstelling aan biologische agentia</t>
  </si>
  <si>
    <t>1. Aangereden worden;
2. Beknelling;
3. Vallen (van hoogte);
4. Te water raken.</t>
  </si>
  <si>
    <t>-  Ernstig letsel, beperkt blijvend verzuim
- Materiele schade</t>
  </si>
  <si>
    <t>Transport van incidentlocatie naar loslocatie</t>
  </si>
  <si>
    <t xml:space="preserve">Transporteren geborgen vrachtauto </t>
  </si>
  <si>
    <t xml:space="preserve">1. Berger is onvoldoende bekend met en/of werkt niet volgens REVI;
2. Incidentlocatie niet correct beveiligd;
3. Onvoldoende aandacht voor gevaren van het verkeer.
 </t>
  </si>
  <si>
    <t>Inhalen/passeren van (rijdend) verkeer</t>
  </si>
  <si>
    <t>1. Drukke verkeerssituatie;
2. Weinig ruimte om groot bergingsvoertuig langs verkeer te manouvreren (over b.v. vluchtstrook of delen waar geen vluchtstrook is).</t>
  </si>
  <si>
    <t>- Licht letsel, kort verzuim
- Materiele schade</t>
  </si>
  <si>
    <t>Ontploffen/exploderen van: 
1. lading; 
2. airbag/ gordelspanner;
3. hefkussen.</t>
  </si>
  <si>
    <t>1. Brand;
2. Instabiel door ongeval;
3. Defecte beveiliging.</t>
  </si>
  <si>
    <t xml:space="preserve"> Aanrijden van portaal/ viaduct;
(Vervolgincident).</t>
  </si>
  <si>
    <t>Aangereden worden door bergingsmaterieel</t>
  </si>
  <si>
    <t>Bekneling of afklemming
Snijden</t>
  </si>
  <si>
    <t xml:space="preserve">Geen of onjuist gebruik van pbm's zoals veiligheidsschoenen, handschoenen, stootpet/veiligheidshelm </t>
  </si>
  <si>
    <t xml:space="preserve">-Ernstig letsel, beperkt blijvend verzuim
</t>
  </si>
  <si>
    <t xml:space="preserve">- Ernstig letsel, beperkt blijvend verzuim
- Overlijden
</t>
  </si>
  <si>
    <t>Rit naar incidentlocatie</t>
  </si>
  <si>
    <t>1. Onoplettende verkeersdeelnemer;
2. Onvoldoende zichtbaar door het dragen van vuile en niet gesloten retro-reflecterende veiligheidskleding of door het niet dragen van kl. 3 veiligheidskleding.</t>
  </si>
  <si>
    <t xml:space="preserve">1. Achteruit rijden bergingsvoertuig;
2. Onvoldoende zichtbaar door het dragen van vuile en niet gesloten retro-reflecterende veiligheidskleding of door het niet dragen van kl. 3 veiligheidskleding.
 </t>
  </si>
  <si>
    <t>Werken aan en in de buurt van scherpe, zware of  loslatende onderdelen van schadevoertuig en lading.</t>
  </si>
  <si>
    <t>1. Onjuist bergingsplan;
2. Onvoldoende getraind personeel.</t>
  </si>
  <si>
    <t>1.1</t>
  </si>
  <si>
    <t>Projectteam Zware Bergingen</t>
  </si>
  <si>
    <t>Christian Bazen</t>
  </si>
  <si>
    <t>Aanrijding</t>
  </si>
  <si>
    <t>verwerking collegiale review en review VGC</t>
  </si>
  <si>
    <t>Ab brandsen (TM)
Christian Bazen (VGC)</t>
  </si>
  <si>
    <t xml:space="preserve">Bedrijfsnaam:
Vestiging(en):
Toepassingsgebied: </t>
  </si>
  <si>
    <t>1. Onoplettende verkeersdeelnemer die niet goed anticipeert op een onverwachte situatie;
2. Onjuiste wijze van plaatsen van het bergingsvoertuig als buffer.</t>
  </si>
  <si>
    <t xml:space="preserve">1. Berger is te laat ter plaatse;
2. Lichamelijke conditie berger (stram en versleten)
3. Er ontstaat discussie over incidentafhandeling.
 </t>
  </si>
  <si>
    <t>1. Ondeugdelijk materiaal/materieel gebruikt;
2. Vrachtauto is niet goed gekoppeld (onjuist gezekerd, luchtslang niet goed aaangesloten, enz);
3. Rijden met te hoge snelheid;
4. Te hoge combinatie (overschrijding max. doorrijhoogte);
5. Loszittende delen van schadevoertuig en -lading zijn onvoldoende gezekerd (ongevalsberging).</t>
  </si>
  <si>
    <t xml:space="preserve">1. Eis van aanbestedingsleidraad; V&amp;G-plan (IVP en RI&amp;E) ter acceptatie voorleggen bij OG 
2. Contracteisen tav veiligheid in Hd 8 van VSD en de bijlage "Eisen van RWS bij zware berging"
3. Toezicht vanuit OG tijdens uitvoering (steekproefsgewijze waarnemingen) </t>
  </si>
  <si>
    <t>Contractbijlage "Eisen van RWS bij zware berging", Hd C- kwalificatie personeel (waaronder het REVI-certificaat)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</si>
</sst>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 #,##0.00_);_(* \(#,##0.00\);_(* &quot;-&quot;??_);_(@_)"/>
    <numFmt numFmtId="165" formatCode="_-* #,##0.00_-;_-* #,##0.00\-;_-* &quot;-&quot;??_-;_-@_-"/>
    <numFmt numFmtId="166" formatCode="General_)"/>
  </numFmts>
  <fonts count="66">
    <font>
      <sz val="9"/>
      <color theme="1"/>
      <name val="Verdana"/>
      <family val="2"/>
    </font>
    <font>
      <sz val="9"/>
      <name val="Verdana"/>
      <family val="2"/>
    </font>
    <font>
      <b/>
      <sz val="9"/>
      <name val="Verdana"/>
      <family val="2"/>
    </font>
    <font>
      <sz val="10"/>
      <name val="Arial"/>
      <family val="2"/>
    </font>
    <font>
      <sz val="11"/>
      <color theme="1"/>
      <name val="Verdana"/>
      <family val="2"/>
      <scheme val="minor"/>
    </font>
    <font>
      <sz val="10"/>
      <name val="Arial"/>
      <family val="2"/>
    </font>
    <font>
      <b/>
      <sz val="10"/>
      <color indexed="8"/>
      <name val="Arial"/>
      <family val="2"/>
    </font>
    <font>
      <b/>
      <sz val="10"/>
      <color indexed="39"/>
      <name val="Arial"/>
      <family val="2"/>
    </font>
    <font>
      <sz val="10"/>
      <color indexed="8"/>
      <name val="Arial"/>
      <family val="2"/>
    </font>
    <font>
      <b/>
      <sz val="12"/>
      <color indexed="8"/>
      <name val="Arial"/>
      <family val="2"/>
    </font>
    <font>
      <sz val="10"/>
      <color indexed="39"/>
      <name val="Arial"/>
      <family val="2"/>
    </font>
    <font>
      <sz val="19"/>
      <color indexed="48"/>
      <name val="Arial"/>
      <family val="2"/>
    </font>
    <font>
      <sz val="10"/>
      <color indexed="10"/>
      <name val="Arial"/>
      <family val="2"/>
    </font>
    <font>
      <b/>
      <sz val="18"/>
      <color theme="3"/>
      <name val="Verdana"/>
      <family val="2"/>
      <scheme val="major"/>
    </font>
    <font>
      <sz val="9"/>
      <color rgb="FFFF0000"/>
      <name val="Verdana"/>
      <family val="2"/>
    </font>
    <font>
      <b/>
      <sz val="12"/>
      <name val="Verdana"/>
      <family val="2"/>
    </font>
    <font>
      <sz val="11"/>
      <color theme="0"/>
      <name val="Verdana"/>
      <family val="2"/>
      <scheme val="minor"/>
    </font>
    <font>
      <sz val="11"/>
      <color rgb="FFFF0000"/>
      <name val="Verdana"/>
      <family val="2"/>
      <scheme val="minor"/>
    </font>
    <font>
      <b/>
      <sz val="11"/>
      <color rgb="FFFA7D00"/>
      <name val="Verdana"/>
      <family val="2"/>
      <scheme val="minor"/>
    </font>
    <font>
      <sz val="11"/>
      <color rgb="FFFA7D00"/>
      <name val="Verdana"/>
      <family val="2"/>
      <scheme val="minor"/>
    </font>
    <font>
      <sz val="11"/>
      <color rgb="FF3F3F76"/>
      <name val="Verdana"/>
      <family val="2"/>
      <scheme val="minor"/>
    </font>
    <font>
      <sz val="11"/>
      <color rgb="FF9C0006"/>
      <name val="Verdana"/>
      <family val="2"/>
      <scheme val="minor"/>
    </font>
    <font>
      <sz val="11"/>
      <color rgb="FF9C6500"/>
      <name val="Verdana"/>
      <family val="2"/>
      <scheme val="minor"/>
    </font>
    <font>
      <sz val="11"/>
      <color rgb="FF006100"/>
      <name val="Verdana"/>
      <family val="2"/>
      <scheme val="minor"/>
    </font>
    <font>
      <b/>
      <sz val="11"/>
      <color rgb="FF3F3F3F"/>
      <name val="Verdana"/>
      <family val="2"/>
      <scheme val="minor"/>
    </font>
    <font>
      <i/>
      <sz val="11"/>
      <color rgb="FF7F7F7F"/>
      <name val="Verdana"/>
      <family val="2"/>
      <scheme val="minor"/>
    </font>
    <font>
      <b/>
      <sz val="15"/>
      <color theme="3"/>
      <name val="Verdana"/>
      <family val="2"/>
      <scheme val="minor"/>
    </font>
    <font>
      <b/>
      <sz val="13"/>
      <color theme="3"/>
      <name val="Verdana"/>
      <family val="2"/>
      <scheme val="minor"/>
    </font>
    <font>
      <b/>
      <sz val="11"/>
      <color theme="3"/>
      <name val="Verdana"/>
      <family val="2"/>
      <scheme val="minor"/>
    </font>
    <font>
      <b/>
      <sz val="11"/>
      <color theme="1"/>
      <name val="Verdana"/>
      <family val="2"/>
      <scheme val="minor"/>
    </font>
    <font>
      <b/>
      <sz val="11"/>
      <color theme="0"/>
      <name val="Verdana"/>
      <family val="2"/>
      <scheme val="minor"/>
    </font>
    <font>
      <b/>
      <sz val="18"/>
      <name val="Verdana"/>
      <family val="2"/>
    </font>
    <font>
      <sz val="8"/>
      <name val="Verdana"/>
      <family val="2"/>
    </font>
    <font>
      <sz val="10"/>
      <color indexed="81"/>
      <name val="Verdana"/>
      <family val="2"/>
      <scheme val="major"/>
    </font>
    <font>
      <b/>
      <sz val="8"/>
      <color theme="0"/>
      <name val="Verdana"/>
      <family val="2"/>
    </font>
    <font>
      <sz val="9"/>
      <name val="Verdana"/>
      <family val="2"/>
      <scheme val="major"/>
    </font>
    <font>
      <b/>
      <sz val="22"/>
      <color theme="3"/>
      <name val="Verdana"/>
      <family val="2"/>
    </font>
    <font>
      <sz val="12"/>
      <color theme="3"/>
      <name val="Verdana"/>
      <family val="2"/>
    </font>
    <font>
      <b/>
      <sz val="22"/>
      <name val="Verdana"/>
      <family val="2"/>
    </font>
    <font>
      <sz val="12"/>
      <name val="Verdana"/>
      <family val="2"/>
    </font>
    <font>
      <u/>
      <sz val="9"/>
      <color theme="10"/>
      <name val="Verdana"/>
      <family val="2"/>
    </font>
    <font>
      <i/>
      <u/>
      <sz val="8"/>
      <color theme="1"/>
      <name val="Verdana"/>
      <family val="2"/>
    </font>
    <font>
      <sz val="8"/>
      <color theme="3"/>
      <name val="Verdana"/>
      <family val="2"/>
    </font>
    <font>
      <b/>
      <sz val="12"/>
      <color theme="3"/>
      <name val="Verdana"/>
      <family val="2"/>
    </font>
    <font>
      <b/>
      <sz val="12"/>
      <color rgb="FF0070C0"/>
      <name val="Verdana"/>
      <family val="2"/>
    </font>
    <font>
      <sz val="9"/>
      <color theme="0" tint="-0.499984740745262"/>
      <name val="Verdana"/>
      <family val="2"/>
    </font>
    <font>
      <i/>
      <u/>
      <sz val="8"/>
      <color theme="0" tint="-0.499984740745262"/>
      <name val="Verdana"/>
      <family val="2"/>
    </font>
    <font>
      <sz val="8"/>
      <name val="Verdana"/>
      <family val="2"/>
      <scheme val="major"/>
    </font>
    <font>
      <sz val="8"/>
      <color theme="0"/>
      <name val="Verdana"/>
      <family val="2"/>
      <scheme val="major"/>
    </font>
    <font>
      <sz val="10"/>
      <name val="Verdana"/>
      <family val="2"/>
    </font>
    <font>
      <b/>
      <sz val="10"/>
      <name val="Verdana"/>
      <family val="2"/>
    </font>
    <font>
      <i/>
      <sz val="8"/>
      <color theme="1"/>
      <name val="Verdana"/>
      <family val="2"/>
    </font>
    <font>
      <i/>
      <sz val="8"/>
      <color theme="10"/>
      <name val="Verdana"/>
      <family val="2"/>
    </font>
    <font>
      <b/>
      <sz val="9"/>
      <color theme="3"/>
      <name val="Verdana"/>
      <family val="2"/>
    </font>
    <font>
      <i/>
      <sz val="12"/>
      <name val="Verdana"/>
      <family val="2"/>
    </font>
    <font>
      <sz val="22"/>
      <name val="Verdana"/>
      <family val="2"/>
    </font>
    <font>
      <sz val="7.5"/>
      <color theme="0" tint="-0.499984740745262"/>
      <name val="Verdana"/>
      <family val="2"/>
    </font>
    <font>
      <sz val="7.5"/>
      <color theme="3"/>
      <name val="Verdana"/>
      <family val="2"/>
    </font>
    <font>
      <sz val="9"/>
      <name val="Verdana"/>
      <scheme val="major"/>
    </font>
    <font>
      <sz val="8"/>
      <name val="Verdana"/>
      <scheme val="major"/>
    </font>
    <font>
      <sz val="9"/>
      <name val="Verdana"/>
    </font>
    <font>
      <sz val="9"/>
      <name val="Verdana"/>
      <family val="2"/>
      <scheme val="minor"/>
    </font>
    <font>
      <sz val="9"/>
      <color theme="1"/>
      <name val="Verdana"/>
      <family val="2"/>
    </font>
    <font>
      <sz val="9"/>
      <color rgb="FFFF0000"/>
      <name val="Verdana"/>
      <family val="2"/>
      <scheme val="major"/>
    </font>
    <font>
      <sz val="8"/>
      <color rgb="FFFF0000"/>
      <name val="Verdana"/>
      <family val="2"/>
      <scheme val="major"/>
    </font>
    <font>
      <sz val="9"/>
      <color rgb="FFFF0000"/>
      <name val="Verdana"/>
      <family val="2"/>
      <scheme val="minor"/>
    </font>
  </fonts>
  <fills count="60">
    <fill>
      <patternFill patternType="none"/>
    </fill>
    <fill>
      <patternFill patternType="gray125"/>
    </fill>
    <fill>
      <patternFill patternType="solid">
        <fgColor indexed="40"/>
      </patternFill>
    </fill>
    <fill>
      <patternFill patternType="solid">
        <fgColor indexed="29"/>
      </patternFill>
    </fill>
    <fill>
      <patternFill patternType="solid">
        <fgColor indexed="45"/>
      </patternFill>
    </fill>
    <fill>
      <patternFill patternType="solid">
        <fgColor indexed="57"/>
      </patternFill>
    </fill>
    <fill>
      <patternFill patternType="solid">
        <fgColor indexed="10"/>
      </patternFill>
    </fill>
    <fill>
      <patternFill patternType="solid">
        <fgColor indexed="51"/>
      </patternFill>
    </fill>
    <fill>
      <patternFill patternType="solid">
        <fgColor indexed="50"/>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52"/>
      </patternFill>
    </fill>
    <fill>
      <patternFill patternType="solid">
        <fgColor indexed="53"/>
      </patternFill>
    </fill>
    <fill>
      <patternFill patternType="solid">
        <fgColor indexed="11"/>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0000"/>
        <bgColor indexed="64"/>
      </patternFill>
    </fill>
    <fill>
      <patternFill patternType="solid">
        <fgColor theme="0" tint="-0.14999847407452621"/>
        <bgColor indexed="64"/>
      </patternFill>
    </fill>
    <fill>
      <patternFill patternType="solid">
        <fgColor theme="1" tint="0.79998168889431442"/>
        <bgColor indexed="64"/>
      </patternFill>
    </fill>
    <fill>
      <patternFill patternType="solid">
        <fgColor theme="0"/>
        <bgColor indexed="64"/>
      </patternFill>
    </fill>
    <fill>
      <patternFill patternType="solid">
        <fgColor rgb="FFFFC000"/>
        <bgColor indexed="64"/>
      </patternFill>
    </fill>
    <fill>
      <patternFill patternType="solid">
        <fgColor theme="0" tint="-0.249977111117893"/>
        <bgColor indexed="64"/>
      </patternFill>
    </fill>
    <fill>
      <patternFill patternType="solid">
        <fgColor rgb="FF0070C0"/>
        <bgColor indexed="64"/>
      </patternFill>
    </fill>
    <fill>
      <patternFill patternType="solid">
        <fgColor rgb="FFC00000"/>
        <bgColor indexed="64"/>
      </patternFill>
    </fill>
    <fill>
      <patternFill patternType="solid">
        <fgColor rgb="FF00FF00"/>
        <bgColor indexed="64"/>
      </patternFill>
    </fill>
    <fill>
      <patternFill patternType="solid">
        <fgColor rgb="FFFFFF00"/>
        <bgColor indexed="64"/>
      </patternFill>
    </fill>
    <fill>
      <patternFill patternType="solid">
        <fgColor theme="7" tint="-0.249977111117893"/>
        <bgColor indexed="64"/>
      </patternFill>
    </fill>
    <fill>
      <patternFill patternType="solid">
        <fgColor theme="5" tint="0.79998168889431442"/>
        <bgColor indexed="64"/>
      </patternFill>
    </fill>
    <fill>
      <patternFill patternType="solid">
        <fgColor theme="0"/>
        <bgColor rgb="FF000000"/>
      </patternFill>
    </fill>
  </fills>
  <borders count="43">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auto="1"/>
      </left>
      <right style="thin">
        <color auto="1"/>
      </right>
      <top style="medium">
        <color auto="1"/>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auto="1"/>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143">
    <xf numFmtId="0" fontId="0" fillId="0" borderId="0"/>
    <xf numFmtId="166" fontId="3" fillId="0" borderId="0"/>
    <xf numFmtId="4" fontId="6" fillId="9" borderId="1" applyNumberFormat="0" applyProtection="0">
      <alignment vertical="center"/>
    </xf>
    <xf numFmtId="4" fontId="7" fillId="10" borderId="1" applyNumberFormat="0" applyProtection="0">
      <alignment vertical="center"/>
    </xf>
    <xf numFmtId="4" fontId="6" fillId="10" borderId="1" applyNumberFormat="0" applyProtection="0">
      <alignment horizontal="left" vertical="center" indent="1"/>
    </xf>
    <xf numFmtId="0" fontId="6" fillId="10" borderId="1" applyNumberFormat="0" applyProtection="0">
      <alignment horizontal="left" vertical="top" indent="1"/>
    </xf>
    <xf numFmtId="4" fontId="6" fillId="11" borderId="0" applyNumberFormat="0" applyProtection="0">
      <alignment horizontal="left" vertical="center" indent="1"/>
    </xf>
    <xf numFmtId="4" fontId="8" fillId="4" borderId="1" applyNumberFormat="0" applyProtection="0">
      <alignment horizontal="right" vertical="center"/>
    </xf>
    <xf numFmtId="4" fontId="8" fillId="3" borderId="1" applyNumberFormat="0" applyProtection="0">
      <alignment horizontal="right" vertical="center"/>
    </xf>
    <xf numFmtId="4" fontId="8" fillId="6" borderId="1" applyNumberFormat="0" applyProtection="0">
      <alignment horizontal="right" vertical="center"/>
    </xf>
    <xf numFmtId="4" fontId="8" fillId="7" borderId="1" applyNumberFormat="0" applyProtection="0">
      <alignment horizontal="right" vertical="center"/>
    </xf>
    <xf numFmtId="4" fontId="8" fillId="12" borderId="1" applyNumberFormat="0" applyProtection="0">
      <alignment horizontal="right" vertical="center"/>
    </xf>
    <xf numFmtId="4" fontId="8" fillId="13" borderId="1" applyNumberFormat="0" applyProtection="0">
      <alignment horizontal="right" vertical="center"/>
    </xf>
    <xf numFmtId="4" fontId="8" fillId="5" borderId="1" applyNumberFormat="0" applyProtection="0">
      <alignment horizontal="right" vertical="center"/>
    </xf>
    <xf numFmtId="4" fontId="8" fillId="8" borderId="1" applyNumberFormat="0" applyProtection="0">
      <alignment horizontal="right" vertical="center"/>
    </xf>
    <xf numFmtId="4" fontId="8" fillId="14" borderId="1" applyNumberFormat="0" applyProtection="0">
      <alignment horizontal="right" vertical="center"/>
    </xf>
    <xf numFmtId="4" fontId="6" fillId="15" borderId="2" applyNumberFormat="0" applyProtection="0">
      <alignment horizontal="left" vertical="center" indent="1"/>
    </xf>
    <xf numFmtId="4" fontId="8" fillId="16" borderId="0" applyNumberFormat="0" applyProtection="0">
      <alignment horizontal="left" vertical="center" indent="1"/>
    </xf>
    <xf numFmtId="4" fontId="9" fillId="17" borderId="0" applyNumberFormat="0" applyProtection="0">
      <alignment horizontal="left" vertical="center" indent="1"/>
    </xf>
    <xf numFmtId="4" fontId="8" fillId="2" borderId="1" applyNumberFormat="0" applyProtection="0">
      <alignment horizontal="right" vertical="center"/>
    </xf>
    <xf numFmtId="4" fontId="8" fillId="16" borderId="0" applyNumberFormat="0" applyProtection="0">
      <alignment horizontal="left" vertical="center" indent="1"/>
    </xf>
    <xf numFmtId="4" fontId="8" fillId="16" borderId="0" applyNumberFormat="0" applyProtection="0">
      <alignment horizontal="left" vertical="center" indent="1"/>
    </xf>
    <xf numFmtId="4" fontId="8" fillId="11" borderId="0" applyNumberFormat="0" applyProtection="0">
      <alignment horizontal="left" vertical="center" indent="1"/>
    </xf>
    <xf numFmtId="4" fontId="8" fillId="11" borderId="0" applyNumberFormat="0" applyProtection="0">
      <alignment horizontal="left" vertical="center" indent="1"/>
    </xf>
    <xf numFmtId="0" fontId="5" fillId="17" borderId="1" applyNumberFormat="0" applyProtection="0">
      <alignment horizontal="left" vertical="center" indent="1"/>
    </xf>
    <xf numFmtId="0" fontId="5" fillId="17" borderId="1" applyNumberFormat="0" applyProtection="0">
      <alignment horizontal="left" vertical="center" indent="1"/>
    </xf>
    <xf numFmtId="0" fontId="5" fillId="17" borderId="1" applyNumberFormat="0" applyProtection="0">
      <alignment horizontal="left" vertical="center" indent="1"/>
    </xf>
    <xf numFmtId="0" fontId="5" fillId="17" borderId="1" applyNumberFormat="0" applyProtection="0">
      <alignment horizontal="left" vertical="center" indent="1"/>
    </xf>
    <xf numFmtId="0" fontId="5" fillId="17" borderId="1" applyNumberFormat="0" applyProtection="0">
      <alignment horizontal="left" vertical="center" indent="1"/>
    </xf>
    <xf numFmtId="0" fontId="5" fillId="17" borderId="1" applyNumberFormat="0" applyProtection="0">
      <alignment horizontal="left" vertical="top" indent="1"/>
    </xf>
    <xf numFmtId="0" fontId="5" fillId="17" borderId="1" applyNumberFormat="0" applyProtection="0">
      <alignment horizontal="left" vertical="top" indent="1"/>
    </xf>
    <xf numFmtId="0" fontId="5" fillId="17" borderId="1" applyNumberFormat="0" applyProtection="0">
      <alignment horizontal="left" vertical="top" indent="1"/>
    </xf>
    <xf numFmtId="0" fontId="5" fillId="17" borderId="1" applyNumberFormat="0" applyProtection="0">
      <alignment horizontal="left" vertical="top" indent="1"/>
    </xf>
    <xf numFmtId="0" fontId="5" fillId="17" borderId="1" applyNumberFormat="0" applyProtection="0">
      <alignment horizontal="left" vertical="top" indent="1"/>
    </xf>
    <xf numFmtId="0" fontId="5" fillId="11" borderId="1" applyNumberFormat="0" applyProtection="0">
      <alignment horizontal="left" vertical="center" indent="1"/>
    </xf>
    <xf numFmtId="0" fontId="5" fillId="11" borderId="1" applyNumberFormat="0" applyProtection="0">
      <alignment horizontal="left" vertical="center" indent="1"/>
    </xf>
    <xf numFmtId="0" fontId="5" fillId="11" borderId="1" applyNumberFormat="0" applyProtection="0">
      <alignment horizontal="left" vertical="center" indent="1"/>
    </xf>
    <xf numFmtId="0" fontId="5" fillId="11" borderId="1" applyNumberFormat="0" applyProtection="0">
      <alignment horizontal="left" vertical="center" indent="1"/>
    </xf>
    <xf numFmtId="0" fontId="5" fillId="11" borderId="1" applyNumberFormat="0" applyProtection="0">
      <alignment horizontal="left" vertical="center" indent="1"/>
    </xf>
    <xf numFmtId="0" fontId="5" fillId="11" borderId="1" applyNumberFormat="0" applyProtection="0">
      <alignment horizontal="left" vertical="top" indent="1"/>
    </xf>
    <xf numFmtId="0" fontId="5" fillId="11" borderId="1" applyNumberFormat="0" applyProtection="0">
      <alignment horizontal="left" vertical="top" indent="1"/>
    </xf>
    <xf numFmtId="0" fontId="5" fillId="11" borderId="1" applyNumberFormat="0" applyProtection="0">
      <alignment horizontal="left" vertical="top" indent="1"/>
    </xf>
    <xf numFmtId="0" fontId="5" fillId="11" borderId="1" applyNumberFormat="0" applyProtection="0">
      <alignment horizontal="left" vertical="top" indent="1"/>
    </xf>
    <xf numFmtId="0" fontId="5" fillId="11" borderId="1" applyNumberFormat="0" applyProtection="0">
      <alignment horizontal="left" vertical="top" indent="1"/>
    </xf>
    <xf numFmtId="0" fontId="5" fillId="18" borderId="1" applyNumberFormat="0" applyProtection="0">
      <alignment horizontal="left" vertical="center" indent="1"/>
    </xf>
    <xf numFmtId="0" fontId="5" fillId="18" borderId="1" applyNumberFormat="0" applyProtection="0">
      <alignment horizontal="left" vertical="center" indent="1"/>
    </xf>
    <xf numFmtId="0" fontId="5" fillId="18" borderId="1" applyNumberFormat="0" applyProtection="0">
      <alignment horizontal="left" vertical="center" indent="1"/>
    </xf>
    <xf numFmtId="0" fontId="5" fillId="18" borderId="1" applyNumberFormat="0" applyProtection="0">
      <alignment horizontal="left" vertical="center" indent="1"/>
    </xf>
    <xf numFmtId="0" fontId="5" fillId="18" borderId="1" applyNumberFormat="0" applyProtection="0">
      <alignment horizontal="left" vertical="center" indent="1"/>
    </xf>
    <xf numFmtId="0" fontId="5" fillId="18" borderId="1" applyNumberFormat="0" applyProtection="0">
      <alignment horizontal="left" vertical="top" indent="1"/>
    </xf>
    <xf numFmtId="0" fontId="5" fillId="18" borderId="1" applyNumberFormat="0" applyProtection="0">
      <alignment horizontal="left" vertical="top" indent="1"/>
    </xf>
    <xf numFmtId="0" fontId="5" fillId="18" borderId="1" applyNumberFormat="0" applyProtection="0">
      <alignment horizontal="left" vertical="top" indent="1"/>
    </xf>
    <xf numFmtId="0" fontId="5" fillId="18" borderId="1" applyNumberFormat="0" applyProtection="0">
      <alignment horizontal="left" vertical="top" indent="1"/>
    </xf>
    <xf numFmtId="0" fontId="5" fillId="18" borderId="1" applyNumberFormat="0" applyProtection="0">
      <alignment horizontal="left" vertical="top" indent="1"/>
    </xf>
    <xf numFmtId="0" fontId="5" fillId="19" borderId="1" applyNumberFormat="0" applyProtection="0">
      <alignment horizontal="left" vertical="center" indent="1"/>
    </xf>
    <xf numFmtId="0" fontId="5" fillId="19" borderId="1" applyNumberFormat="0" applyProtection="0">
      <alignment horizontal="left" vertical="center" indent="1"/>
    </xf>
    <xf numFmtId="0" fontId="5" fillId="19" borderId="1" applyNumberFormat="0" applyProtection="0">
      <alignment horizontal="left" vertical="center" indent="1"/>
    </xf>
    <xf numFmtId="0" fontId="5" fillId="19" borderId="1" applyNumberFormat="0" applyProtection="0">
      <alignment horizontal="left" vertical="center" indent="1"/>
    </xf>
    <xf numFmtId="0" fontId="5" fillId="19" borderId="1" applyNumberFormat="0" applyProtection="0">
      <alignment horizontal="left" vertical="center" indent="1"/>
    </xf>
    <xf numFmtId="0" fontId="5" fillId="19" borderId="1" applyNumberFormat="0" applyProtection="0">
      <alignment horizontal="left" vertical="top" indent="1"/>
    </xf>
    <xf numFmtId="0" fontId="5" fillId="19" borderId="1" applyNumberFormat="0" applyProtection="0">
      <alignment horizontal="left" vertical="top" indent="1"/>
    </xf>
    <xf numFmtId="0" fontId="5" fillId="19" borderId="1" applyNumberFormat="0" applyProtection="0">
      <alignment horizontal="left" vertical="top" indent="1"/>
    </xf>
    <xf numFmtId="0" fontId="5" fillId="19" borderId="1" applyNumberFormat="0" applyProtection="0">
      <alignment horizontal="left" vertical="top" indent="1"/>
    </xf>
    <xf numFmtId="0" fontId="5" fillId="19" borderId="1" applyNumberFormat="0" applyProtection="0">
      <alignment horizontal="left" vertical="top" indent="1"/>
    </xf>
    <xf numFmtId="4" fontId="8" fillId="20" borderId="1" applyNumberFormat="0" applyProtection="0">
      <alignment vertical="center"/>
    </xf>
    <xf numFmtId="4" fontId="10" fillId="20" borderId="1" applyNumberFormat="0" applyProtection="0">
      <alignment vertical="center"/>
    </xf>
    <xf numFmtId="4" fontId="8" fillId="20" borderId="1" applyNumberFormat="0" applyProtection="0">
      <alignment horizontal="left" vertical="center" indent="1"/>
    </xf>
    <xf numFmtId="0" fontId="8" fillId="20" borderId="1" applyNumberFormat="0" applyProtection="0">
      <alignment horizontal="left" vertical="top" indent="1"/>
    </xf>
    <xf numFmtId="4" fontId="8" fillId="16" borderId="1" applyNumberFormat="0" applyProtection="0">
      <alignment horizontal="right" vertical="center"/>
    </xf>
    <xf numFmtId="4" fontId="10" fillId="16" borderId="1" applyNumberFormat="0" applyProtection="0">
      <alignment horizontal="right" vertical="center"/>
    </xf>
    <xf numFmtId="4" fontId="8" fillId="2" borderId="1" applyNumberFormat="0" applyProtection="0">
      <alignment horizontal="left" vertical="center" indent="1"/>
    </xf>
    <xf numFmtId="0" fontId="8" fillId="11" borderId="1" applyNumberFormat="0" applyProtection="0">
      <alignment horizontal="left" vertical="top" indent="1"/>
    </xf>
    <xf numFmtId="4" fontId="11" fillId="21" borderId="0" applyNumberFormat="0" applyProtection="0">
      <alignment horizontal="left" vertical="center" indent="1"/>
    </xf>
    <xf numFmtId="4" fontId="12" fillId="16" borderId="1" applyNumberFormat="0" applyProtection="0">
      <alignment horizontal="right" vertical="center"/>
    </xf>
    <xf numFmtId="166" fontId="5" fillId="0" borderId="0"/>
    <xf numFmtId="166" fontId="5" fillId="0" borderId="0"/>
    <xf numFmtId="166" fontId="5" fillId="0" borderId="0"/>
    <xf numFmtId="166" fontId="5" fillId="0" borderId="0"/>
    <xf numFmtId="0" fontId="4" fillId="0" borderId="0"/>
    <xf numFmtId="0" fontId="4" fillId="0" borderId="0"/>
    <xf numFmtId="166" fontId="5"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6" fontId="5" fillId="0" borderId="0"/>
    <xf numFmtId="165" fontId="5" fillId="0" borderId="0" applyFont="0" applyFill="0" applyBorder="0" applyAlignment="0" applyProtection="0"/>
    <xf numFmtId="0" fontId="4" fillId="29" borderId="0" applyNumberFormat="0" applyBorder="0" applyAlignment="0" applyProtection="0"/>
    <xf numFmtId="0" fontId="4" fillId="32" borderId="0" applyNumberFormat="0" applyBorder="0" applyAlignment="0" applyProtection="0"/>
    <xf numFmtId="0" fontId="4" fillId="35" borderId="0" applyNumberFormat="0" applyBorder="0" applyAlignment="0" applyProtection="0"/>
    <xf numFmtId="0" fontId="4" fillId="38" borderId="0" applyNumberFormat="0" applyBorder="0" applyAlignment="0" applyProtection="0"/>
    <xf numFmtId="0" fontId="4" fillId="41" borderId="0" applyNumberFormat="0" applyBorder="0" applyAlignment="0" applyProtection="0"/>
    <xf numFmtId="0" fontId="4" fillId="44" borderId="0" applyNumberFormat="0" applyBorder="0" applyAlignment="0" applyProtection="0"/>
    <xf numFmtId="0" fontId="4" fillId="30" borderId="0" applyNumberFormat="0" applyBorder="0" applyAlignment="0" applyProtection="0"/>
    <xf numFmtId="0" fontId="4" fillId="33" borderId="0" applyNumberFormat="0" applyBorder="0" applyAlignment="0" applyProtection="0"/>
    <xf numFmtId="0" fontId="4" fillId="36" borderId="0" applyNumberFormat="0" applyBorder="0" applyAlignment="0" applyProtection="0"/>
    <xf numFmtId="0" fontId="4" fillId="39" borderId="0" applyNumberFormat="0" applyBorder="0" applyAlignment="0" applyProtection="0"/>
    <xf numFmtId="0" fontId="4" fillId="42" borderId="0" applyNumberFormat="0" applyBorder="0" applyAlignment="0" applyProtection="0"/>
    <xf numFmtId="0" fontId="4" fillId="45" borderId="0" applyNumberFormat="0" applyBorder="0" applyAlignment="0" applyProtection="0"/>
    <xf numFmtId="0" fontId="16" fillId="31" borderId="0" applyNumberFormat="0" applyBorder="0" applyAlignment="0" applyProtection="0"/>
    <xf numFmtId="0" fontId="16" fillId="34" borderId="0" applyNumberFormat="0" applyBorder="0" applyAlignment="0" applyProtection="0"/>
    <xf numFmtId="0" fontId="16" fillId="37" borderId="0" applyNumberFormat="0" applyBorder="0" applyAlignment="0" applyProtection="0"/>
    <xf numFmtId="0" fontId="16" fillId="40" borderId="0" applyNumberFormat="0" applyBorder="0" applyAlignment="0" applyProtection="0"/>
    <xf numFmtId="0" fontId="16" fillId="43" borderId="0" applyNumberFormat="0" applyBorder="0" applyAlignment="0" applyProtection="0"/>
    <xf numFmtId="0" fontId="16" fillId="46" borderId="0" applyNumberFormat="0" applyBorder="0" applyAlignment="0" applyProtection="0"/>
    <xf numFmtId="0" fontId="17" fillId="0" borderId="0" applyNumberFormat="0" applyFill="0" applyBorder="0" applyAlignment="0" applyProtection="0"/>
    <xf numFmtId="0" fontId="18" fillId="26" borderId="6" applyNumberFormat="0" applyAlignment="0" applyProtection="0"/>
    <xf numFmtId="0" fontId="19" fillId="0" borderId="8" applyNumberFormat="0" applyFill="0" applyAlignment="0" applyProtection="0"/>
    <xf numFmtId="0" fontId="4" fillId="28" borderId="10" applyNumberFormat="0" applyFont="0" applyAlignment="0" applyProtection="0"/>
    <xf numFmtId="0" fontId="20" fillId="25" borderId="6" applyNumberFormat="0" applyAlignment="0" applyProtection="0"/>
    <xf numFmtId="0" fontId="21" fillId="23" borderId="0" applyNumberFormat="0" applyBorder="0" applyAlignment="0" applyProtection="0"/>
    <xf numFmtId="0" fontId="22" fillId="24" borderId="0" applyNumberFormat="0" applyBorder="0" applyAlignment="0" applyProtection="0"/>
    <xf numFmtId="0" fontId="23" fillId="22" borderId="0" applyNumberFormat="0" applyBorder="0" applyAlignment="0" applyProtection="0"/>
    <xf numFmtId="0" fontId="24" fillId="26" borderId="7" applyNumberFormat="0" applyAlignment="0" applyProtection="0"/>
    <xf numFmtId="0" fontId="25" fillId="0" borderId="0" applyNumberFormat="0" applyFill="0" applyBorder="0" applyAlignment="0" applyProtection="0"/>
    <xf numFmtId="0" fontId="13" fillId="0" borderId="0" applyNumberFormat="0" applyFill="0" applyBorder="0" applyAlignment="0" applyProtection="0"/>
    <xf numFmtId="0" fontId="26" fillId="0" borderId="3" applyNumberFormat="0" applyFill="0" applyAlignment="0" applyProtection="0"/>
    <xf numFmtId="0" fontId="27" fillId="0" borderId="4" applyNumberFormat="0" applyFill="0" applyAlignment="0" applyProtection="0"/>
    <xf numFmtId="0" fontId="28" fillId="0" borderId="5" applyNumberFormat="0" applyFill="0" applyAlignment="0" applyProtection="0"/>
    <xf numFmtId="0" fontId="28" fillId="0" borderId="0" applyNumberFormat="0" applyFill="0" applyBorder="0" applyAlignment="0" applyProtection="0"/>
    <xf numFmtId="0" fontId="29" fillId="0" borderId="11" applyNumberFormat="0" applyFill="0" applyAlignment="0" applyProtection="0"/>
    <xf numFmtId="0" fontId="30" fillId="27" borderId="9" applyNumberFormat="0" applyAlignment="0" applyProtection="0"/>
    <xf numFmtId="0" fontId="40" fillId="0" borderId="0" applyNumberFormat="0" applyFill="0" applyBorder="0" applyAlignment="0" applyProtection="0"/>
    <xf numFmtId="164" fontId="62" fillId="0" borderId="0" applyFont="0" applyFill="0" applyBorder="0" applyAlignment="0" applyProtection="0"/>
  </cellStyleXfs>
  <cellXfs count="276">
    <xf numFmtId="0" fontId="0" fillId="0" borderId="0" xfId="0"/>
    <xf numFmtId="0" fontId="1" fillId="0" borderId="0" xfId="0" applyFont="1"/>
    <xf numFmtId="0" fontId="15" fillId="0" borderId="0" xfId="0" applyFont="1"/>
    <xf numFmtId="0" fontId="1" fillId="0" borderId="0" xfId="0" applyFont="1" applyFill="1"/>
    <xf numFmtId="0" fontId="1" fillId="0" borderId="0" xfId="0" applyFont="1" applyBorder="1" applyAlignment="1">
      <alignment horizontal="center"/>
    </xf>
    <xf numFmtId="0" fontId="32" fillId="0" borderId="0" xfId="0" applyFont="1"/>
    <xf numFmtId="0" fontId="32" fillId="0" borderId="0" xfId="0" applyFont="1" applyAlignment="1">
      <alignment horizontal="left"/>
    </xf>
    <xf numFmtId="0" fontId="36" fillId="0" borderId="0" xfId="0" applyFont="1"/>
    <xf numFmtId="0" fontId="38" fillId="0" borderId="0" xfId="0" applyFont="1"/>
    <xf numFmtId="0" fontId="39" fillId="0" borderId="0" xfId="0" applyFont="1" applyAlignment="1">
      <alignment wrapText="1"/>
    </xf>
    <xf numFmtId="0" fontId="1" fillId="0" borderId="0" xfId="0" applyFont="1" applyBorder="1" applyAlignment="1">
      <alignment horizontal="center" vertical="center"/>
    </xf>
    <xf numFmtId="0" fontId="2" fillId="0" borderId="0" xfId="0" applyFont="1" applyAlignment="1">
      <alignment horizontal="center" vertical="center" wrapText="1"/>
    </xf>
    <xf numFmtId="0" fontId="38" fillId="0" borderId="0" xfId="0" applyFont="1" applyAlignment="1">
      <alignment wrapText="1"/>
    </xf>
    <xf numFmtId="0" fontId="0" fillId="0" borderId="0" xfId="0" applyAlignment="1">
      <alignment wrapText="1"/>
    </xf>
    <xf numFmtId="0" fontId="37" fillId="0" borderId="0" xfId="0" applyFont="1" applyAlignment="1">
      <alignment vertical="top" wrapText="1"/>
    </xf>
    <xf numFmtId="0" fontId="1" fillId="0" borderId="30" xfId="0" applyFont="1" applyBorder="1" applyAlignment="1">
      <alignment horizontal="center" vertical="center"/>
    </xf>
    <xf numFmtId="0" fontId="1" fillId="0" borderId="30" xfId="0" applyFont="1" applyBorder="1" applyAlignment="1">
      <alignment horizontal="center"/>
    </xf>
    <xf numFmtId="0" fontId="1" fillId="0" borderId="30" xfId="0" applyFont="1" applyBorder="1"/>
    <xf numFmtId="0" fontId="1" fillId="0" borderId="30" xfId="0" applyFont="1" applyBorder="1" applyAlignment="1">
      <alignment horizontal="left" vertical="center" wrapText="1"/>
    </xf>
    <xf numFmtId="0" fontId="1" fillId="0" borderId="30" xfId="0" applyFont="1" applyBorder="1" applyAlignment="1">
      <alignment horizontal="center" vertical="center" wrapText="1"/>
    </xf>
    <xf numFmtId="0" fontId="1" fillId="48" borderId="30" xfId="0" applyFont="1" applyFill="1" applyBorder="1"/>
    <xf numFmtId="0" fontId="1" fillId="48" borderId="30" xfId="0" applyFont="1" applyFill="1" applyBorder="1" applyAlignment="1">
      <alignment horizontal="center"/>
    </xf>
    <xf numFmtId="0" fontId="39" fillId="0" borderId="36" xfId="0" applyFont="1" applyBorder="1" applyAlignment="1">
      <alignment wrapText="1"/>
    </xf>
    <xf numFmtId="0" fontId="15" fillId="0" borderId="36" xfId="0" applyFont="1" applyBorder="1"/>
    <xf numFmtId="0" fontId="49" fillId="0" borderId="36" xfId="0" applyFont="1" applyBorder="1" applyAlignment="1">
      <alignment horizontal="left" vertical="top" wrapText="1"/>
    </xf>
    <xf numFmtId="0" fontId="15" fillId="0" borderId="36" xfId="0" applyFont="1" applyBorder="1" applyAlignment="1">
      <alignment vertical="top"/>
    </xf>
    <xf numFmtId="0" fontId="50" fillId="0" borderId="36" xfId="0" applyFont="1" applyBorder="1" applyAlignment="1">
      <alignment horizontal="left" vertical="top" wrapText="1"/>
    </xf>
    <xf numFmtId="0" fontId="0" fillId="0" borderId="0" xfId="0" applyFill="1"/>
    <xf numFmtId="0" fontId="39" fillId="0" borderId="0" xfId="0" applyFont="1" applyAlignment="1">
      <alignment horizontal="left"/>
    </xf>
    <xf numFmtId="0" fontId="1" fillId="0" borderId="0" xfId="0" applyFont="1" applyBorder="1" applyAlignment="1">
      <alignment vertical="center"/>
    </xf>
    <xf numFmtId="0" fontId="39" fillId="0" borderId="26" xfId="0" applyFont="1" applyBorder="1"/>
    <xf numFmtId="0" fontId="39" fillId="0" borderId="24" xfId="0" applyFont="1" applyBorder="1" applyAlignment="1">
      <alignment horizontal="center" vertical="center"/>
    </xf>
    <xf numFmtId="0" fontId="39" fillId="0" borderId="28" xfId="0" applyFont="1" applyBorder="1"/>
    <xf numFmtId="0" fontId="39" fillId="0" borderId="29" xfId="0" applyNumberFormat="1" applyFont="1" applyBorder="1" applyAlignment="1">
      <alignment horizontal="center" vertical="center"/>
    </xf>
    <xf numFmtId="0" fontId="39" fillId="0" borderId="0" xfId="0" applyFont="1" applyAlignment="1">
      <alignment horizontal="center"/>
    </xf>
    <xf numFmtId="0" fontId="39" fillId="0" borderId="26" xfId="0" applyFont="1" applyBorder="1" applyAlignment="1">
      <alignment horizontal="left"/>
    </xf>
    <xf numFmtId="0" fontId="39" fillId="0" borderId="24" xfId="0" applyFont="1" applyBorder="1" applyAlignment="1">
      <alignment horizontal="center"/>
    </xf>
    <xf numFmtId="0" fontId="39" fillId="0" borderId="28" xfId="0" applyNumberFormat="1" applyFont="1" applyBorder="1" applyAlignment="1">
      <alignment horizontal="left"/>
    </xf>
    <xf numFmtId="0" fontId="39" fillId="0" borderId="29" xfId="0" applyFont="1" applyBorder="1" applyAlignment="1">
      <alignment horizontal="center"/>
    </xf>
    <xf numFmtId="0" fontId="39" fillId="54" borderId="26" xfId="0" applyFont="1" applyFill="1" applyBorder="1" applyAlignment="1">
      <alignment vertical="center"/>
    </xf>
    <xf numFmtId="0" fontId="39" fillId="0" borderId="23" xfId="0" applyFont="1" applyBorder="1" applyAlignment="1">
      <alignment vertical="center"/>
    </xf>
    <xf numFmtId="0" fontId="39" fillId="0" borderId="24" xfId="0" applyFont="1" applyBorder="1" applyAlignment="1">
      <alignment vertical="center"/>
    </xf>
    <xf numFmtId="0" fontId="39" fillId="47" borderId="26" xfId="0" applyFont="1" applyFill="1" applyBorder="1" applyAlignment="1">
      <alignment vertical="center"/>
    </xf>
    <xf numFmtId="0" fontId="39" fillId="51" borderId="26" xfId="0" applyFont="1" applyFill="1" applyBorder="1" applyAlignment="1">
      <alignment vertical="center"/>
    </xf>
    <xf numFmtId="0" fontId="39" fillId="56" borderId="26" xfId="0" applyFont="1" applyFill="1" applyBorder="1" applyAlignment="1">
      <alignment vertical="center"/>
    </xf>
    <xf numFmtId="0" fontId="39" fillId="55" borderId="28" xfId="0" applyFont="1" applyFill="1" applyBorder="1" applyAlignment="1">
      <alignment vertical="center"/>
    </xf>
    <xf numFmtId="0" fontId="39" fillId="0" borderId="22" xfId="0" applyFont="1" applyBorder="1" applyAlignment="1">
      <alignment vertical="center"/>
    </xf>
    <xf numFmtId="0" fontId="39" fillId="0" borderId="29" xfId="0" applyFont="1" applyBorder="1" applyAlignment="1">
      <alignment vertical="center"/>
    </xf>
    <xf numFmtId="0" fontId="15" fillId="49" borderId="21" xfId="0" applyFont="1" applyFill="1" applyBorder="1"/>
    <xf numFmtId="0" fontId="15" fillId="49" borderId="27" xfId="0" applyFont="1" applyFill="1" applyBorder="1" applyAlignment="1">
      <alignment horizontal="center" vertical="center"/>
    </xf>
    <xf numFmtId="0" fontId="15" fillId="49" borderId="21" xfId="0" applyFont="1" applyFill="1" applyBorder="1" applyAlignment="1">
      <alignment vertical="center"/>
    </xf>
    <xf numFmtId="0" fontId="15" fillId="49" borderId="12" xfId="0" applyFont="1" applyFill="1" applyBorder="1" applyAlignment="1">
      <alignment vertical="center"/>
    </xf>
    <xf numFmtId="0" fontId="15" fillId="49" borderId="27" xfId="0" applyFont="1" applyFill="1" applyBorder="1" applyAlignment="1">
      <alignment vertical="center"/>
    </xf>
    <xf numFmtId="0" fontId="15" fillId="49" borderId="27" xfId="0" applyFont="1" applyFill="1" applyBorder="1" applyAlignment="1">
      <alignment horizontal="center"/>
    </xf>
    <xf numFmtId="0" fontId="15" fillId="49" borderId="21" xfId="0" applyFont="1" applyFill="1" applyBorder="1" applyAlignment="1">
      <alignment horizontal="left"/>
    </xf>
    <xf numFmtId="0" fontId="39" fillId="0" borderId="36" xfId="0" applyFont="1" applyBorder="1" applyAlignment="1">
      <alignment vertical="top" wrapText="1"/>
    </xf>
    <xf numFmtId="0" fontId="15" fillId="0" borderId="36" xfId="0" applyFont="1" applyBorder="1" applyAlignment="1">
      <alignment vertical="top" wrapText="1"/>
    </xf>
    <xf numFmtId="0" fontId="39" fillId="0" borderId="0" xfId="0" applyFont="1" applyBorder="1" applyAlignment="1">
      <alignment vertical="top" wrapText="1"/>
    </xf>
    <xf numFmtId="0" fontId="39" fillId="0" borderId="0" xfId="0" applyFont="1" applyAlignment="1">
      <alignment vertical="top" wrapText="1"/>
    </xf>
    <xf numFmtId="0" fontId="39" fillId="0" borderId="0" xfId="0" applyFont="1" applyAlignment="1">
      <alignment horizontal="left" vertical="top" wrapText="1"/>
    </xf>
    <xf numFmtId="14" fontId="1" fillId="0" borderId="0" xfId="0" applyNumberFormat="1" applyFont="1" applyFill="1" applyBorder="1" applyAlignment="1" applyProtection="1">
      <alignment horizontal="left" vertical="center" wrapText="1"/>
      <protection locked="0"/>
    </xf>
    <xf numFmtId="49" fontId="39" fillId="0" borderId="0" xfId="0" applyNumberFormat="1" applyFont="1" applyAlignment="1">
      <alignment vertical="top" wrapText="1"/>
    </xf>
    <xf numFmtId="49" fontId="1" fillId="0" borderId="0" xfId="0" applyNumberFormat="1" applyFont="1" applyAlignment="1">
      <alignment wrapText="1"/>
    </xf>
    <xf numFmtId="49" fontId="15" fillId="0" borderId="0" xfId="0" applyNumberFormat="1" applyFont="1" applyAlignment="1">
      <alignment vertical="top" wrapText="1"/>
    </xf>
    <xf numFmtId="49" fontId="2" fillId="0" borderId="0" xfId="0" applyNumberFormat="1" applyFont="1" applyAlignment="1">
      <alignment wrapText="1"/>
    </xf>
    <xf numFmtId="49" fontId="15" fillId="0" borderId="0" xfId="0" applyNumberFormat="1" applyFont="1" applyBorder="1" applyAlignment="1">
      <alignment vertical="top" wrapText="1"/>
    </xf>
    <xf numFmtId="49" fontId="39" fillId="0" borderId="0" xfId="0" applyNumberFormat="1" applyFont="1" applyBorder="1" applyAlignment="1">
      <alignment vertical="top" wrapText="1"/>
    </xf>
    <xf numFmtId="0" fontId="39" fillId="0" borderId="0" xfId="0" applyFont="1"/>
    <xf numFmtId="0" fontId="1" fillId="0" borderId="0" xfId="0" applyFont="1" applyAlignment="1">
      <alignment wrapText="1"/>
    </xf>
    <xf numFmtId="0" fontId="39" fillId="53" borderId="0" xfId="0" applyFont="1" applyFill="1" applyAlignment="1">
      <alignment vertical="top" wrapText="1"/>
    </xf>
    <xf numFmtId="0" fontId="1" fillId="0" borderId="0" xfId="0" applyFont="1" applyAlignment="1">
      <alignment vertical="top" wrapText="1"/>
    </xf>
    <xf numFmtId="0" fontId="15" fillId="0" borderId="0" xfId="0" applyFont="1" applyAlignment="1">
      <alignment vertical="top" wrapText="1"/>
    </xf>
    <xf numFmtId="0" fontId="32" fillId="0" borderId="0" xfId="0" applyFont="1" applyAlignment="1">
      <alignment vertical="top" wrapText="1"/>
    </xf>
    <xf numFmtId="0" fontId="32" fillId="0" borderId="0" xfId="0" applyFont="1" applyAlignment="1">
      <alignment wrapText="1"/>
    </xf>
    <xf numFmtId="0" fontId="15" fillId="0" borderId="36" xfId="0" applyFont="1" applyBorder="1" applyAlignment="1">
      <alignment horizontal="left" vertical="top" wrapText="1"/>
    </xf>
    <xf numFmtId="0" fontId="39" fillId="0" borderId="36" xfId="0" applyFont="1" applyBorder="1" applyAlignment="1">
      <alignment horizontal="left" vertical="top" wrapText="1"/>
    </xf>
    <xf numFmtId="0" fontId="0" fillId="0" borderId="0" xfId="0" applyFill="1" applyAlignment="1">
      <alignment wrapText="1"/>
    </xf>
    <xf numFmtId="0" fontId="0" fillId="0" borderId="0" xfId="0" applyAlignment="1">
      <alignment wrapText="1"/>
    </xf>
    <xf numFmtId="0" fontId="1" fillId="0" borderId="0" xfId="0" applyFont="1" applyAlignment="1" applyProtection="1">
      <alignment horizontal="center" vertical="center" wrapText="1"/>
      <protection locked="0"/>
    </xf>
    <xf numFmtId="0" fontId="14" fillId="0" borderId="0" xfId="0" applyFont="1" applyProtection="1">
      <protection locked="0"/>
    </xf>
    <xf numFmtId="0" fontId="1" fillId="0" borderId="0" xfId="0" applyFont="1" applyAlignment="1" applyProtection="1">
      <alignment horizontal="center"/>
      <protection locked="0"/>
    </xf>
    <xf numFmtId="0" fontId="1" fillId="0" borderId="0" xfId="0" applyFont="1" applyBorder="1" applyAlignment="1" applyProtection="1">
      <alignment horizontal="center"/>
      <protection locked="0"/>
    </xf>
    <xf numFmtId="0" fontId="1" fillId="0" borderId="0" xfId="0" applyFont="1" applyProtection="1">
      <protection locked="0"/>
    </xf>
    <xf numFmtId="0" fontId="35" fillId="0" borderId="0" xfId="0" applyFont="1" applyFill="1" applyBorder="1" applyAlignment="1" applyProtection="1">
      <alignment horizontal="left" vertical="top" wrapText="1"/>
      <protection locked="0"/>
    </xf>
    <xf numFmtId="0" fontId="47" fillId="0" borderId="0" xfId="0" applyFont="1" applyFill="1" applyBorder="1" applyAlignment="1" applyProtection="1">
      <alignment horizontal="center" vertical="center" wrapText="1"/>
      <protection locked="0"/>
    </xf>
    <xf numFmtId="0" fontId="35" fillId="0" borderId="0" xfId="0" applyFont="1" applyFill="1" applyBorder="1" applyAlignment="1" applyProtection="1">
      <alignment horizontal="center" vertical="center" wrapText="1"/>
      <protection locked="0"/>
    </xf>
    <xf numFmtId="14" fontId="35" fillId="0" borderId="0" xfId="0" quotePrefix="1" applyNumberFormat="1" applyFont="1" applyFill="1" applyBorder="1" applyAlignment="1" applyProtection="1">
      <alignment horizontal="center" vertical="top" wrapText="1"/>
      <protection locked="0"/>
    </xf>
    <xf numFmtId="14" fontId="35" fillId="0" borderId="0" xfId="0" applyNumberFormat="1" applyFont="1" applyFill="1" applyBorder="1" applyAlignment="1" applyProtection="1">
      <alignment horizontal="center" vertical="top" wrapText="1"/>
      <protection locked="0"/>
    </xf>
    <xf numFmtId="0" fontId="1" fillId="0" borderId="0" xfId="0" applyFont="1" applyBorder="1" applyAlignment="1" applyProtection="1">
      <protection locked="0"/>
    </xf>
    <xf numFmtId="0" fontId="35" fillId="0" borderId="0" xfId="0" quotePrefix="1" applyFont="1" applyFill="1" applyBorder="1" applyAlignment="1" applyProtection="1">
      <alignment horizontal="left" vertical="top" wrapText="1"/>
      <protection locked="0"/>
    </xf>
    <xf numFmtId="0" fontId="35" fillId="0" borderId="0" xfId="0" applyFont="1" applyFill="1" applyBorder="1" applyAlignment="1" applyProtection="1">
      <alignment horizontal="left" vertical="center" wrapText="1"/>
      <protection locked="0"/>
    </xf>
    <xf numFmtId="0" fontId="35" fillId="0" borderId="0" xfId="0" applyFont="1" applyFill="1" applyBorder="1" applyAlignment="1" applyProtection="1">
      <alignment horizontal="center" vertical="top" wrapText="1"/>
      <protection locked="0"/>
    </xf>
    <xf numFmtId="0" fontId="1" fillId="0" borderId="0" xfId="0" applyFont="1" applyBorder="1" applyAlignment="1" applyProtection="1">
      <alignment horizontal="center" vertical="center"/>
      <protection locked="0"/>
    </xf>
    <xf numFmtId="0" fontId="2" fillId="0" borderId="0" xfId="0" applyFont="1" applyAlignment="1" applyProtection="1">
      <alignment horizontal="center" vertical="center" wrapText="1"/>
      <protection locked="0"/>
    </xf>
    <xf numFmtId="0" fontId="14" fillId="0" borderId="0" xfId="0" applyFont="1" applyAlignment="1" applyProtection="1">
      <alignment horizontal="center" vertical="center"/>
      <protection locked="0"/>
    </xf>
    <xf numFmtId="0" fontId="32" fillId="0" borderId="0" xfId="0" applyFont="1" applyAlignment="1" applyProtection="1">
      <alignment horizontal="center" vertical="top" wrapText="1"/>
      <protection locked="0"/>
    </xf>
    <xf numFmtId="0" fontId="1" fillId="0" borderId="0" xfId="0" applyFont="1" applyAlignment="1" applyProtection="1">
      <alignment horizontal="center" vertical="center" wrapText="1"/>
    </xf>
    <xf numFmtId="0" fontId="31" fillId="0" borderId="0" xfId="0" applyFont="1" applyAlignment="1" applyProtection="1">
      <alignment horizontal="center" vertical="center"/>
    </xf>
    <xf numFmtId="0" fontId="14" fillId="0" borderId="0" xfId="0" applyFont="1" applyProtection="1"/>
    <xf numFmtId="0" fontId="1" fillId="0" borderId="0" xfId="0" applyFont="1" applyAlignment="1" applyProtection="1">
      <alignment horizontal="center"/>
    </xf>
    <xf numFmtId="0" fontId="1" fillId="0" borderId="0" xfId="0" applyFont="1" applyBorder="1" applyAlignment="1" applyProtection="1">
      <alignment horizontal="center"/>
    </xf>
    <xf numFmtId="0" fontId="48" fillId="0" borderId="0" xfId="0" applyFont="1" applyBorder="1" applyAlignment="1" applyProtection="1">
      <alignment horizontal="left" vertical="top" wrapText="1"/>
    </xf>
    <xf numFmtId="0" fontId="34" fillId="50" borderId="0" xfId="0" applyFont="1" applyFill="1" applyBorder="1" applyAlignment="1" applyProtection="1">
      <alignment horizontal="center" vertical="top" wrapText="1"/>
    </xf>
    <xf numFmtId="0" fontId="1" fillId="0" borderId="0" xfId="0" applyFont="1" applyProtection="1"/>
    <xf numFmtId="0" fontId="2" fillId="0" borderId="0" xfId="0" applyFont="1" applyAlignment="1" applyProtection="1">
      <alignment horizontal="center" vertical="center"/>
    </xf>
    <xf numFmtId="0" fontId="31" fillId="0" borderId="0" xfId="0" applyFont="1" applyAlignment="1" applyProtection="1">
      <alignment horizontal="center" vertical="center" wrapText="1"/>
    </xf>
    <xf numFmtId="0" fontId="1" fillId="0" borderId="0" xfId="0" applyFont="1" applyAlignment="1" applyProtection="1">
      <alignment horizontal="center" vertical="center"/>
    </xf>
    <xf numFmtId="0" fontId="1" fillId="57" borderId="35" xfId="0" applyFont="1" applyFill="1" applyBorder="1" applyAlignment="1" applyProtection="1">
      <alignment horizontal="center" vertical="center"/>
    </xf>
    <xf numFmtId="0" fontId="1" fillId="57" borderId="30" xfId="0" applyFont="1" applyFill="1" applyBorder="1" applyAlignment="1" applyProtection="1">
      <alignment horizontal="center" vertical="center"/>
    </xf>
    <xf numFmtId="0" fontId="1" fillId="0" borderId="0" xfId="0" applyFont="1" applyAlignment="1" applyProtection="1">
      <alignment vertical="center"/>
    </xf>
    <xf numFmtId="0" fontId="51" fillId="52" borderId="41" xfId="141" applyFont="1" applyFill="1" applyBorder="1" applyAlignment="1" applyProtection="1">
      <alignment horizontal="center" vertical="center"/>
    </xf>
    <xf numFmtId="0" fontId="51" fillId="52" borderId="22" xfId="141" applyFont="1" applyFill="1" applyBorder="1" applyAlignment="1" applyProtection="1">
      <alignment horizontal="center" vertical="center"/>
    </xf>
    <xf numFmtId="0" fontId="52" fillId="52" borderId="22" xfId="141" applyFont="1" applyFill="1" applyBorder="1" applyAlignment="1" applyProtection="1">
      <alignment horizontal="center" vertical="center"/>
    </xf>
    <xf numFmtId="0" fontId="52" fillId="52" borderId="42" xfId="141" applyFont="1" applyFill="1" applyBorder="1" applyAlignment="1" applyProtection="1">
      <alignment horizontal="center" vertical="center"/>
    </xf>
    <xf numFmtId="0" fontId="51" fillId="0" borderId="0" xfId="0" applyFont="1" applyAlignment="1" applyProtection="1">
      <alignment horizontal="center" vertical="center"/>
    </xf>
    <xf numFmtId="0" fontId="45" fillId="0" borderId="0" xfId="0" applyFont="1" applyFill="1" applyBorder="1" applyAlignment="1" applyProtection="1">
      <alignment horizontal="center" vertical="center"/>
    </xf>
    <xf numFmtId="0" fontId="46" fillId="0" borderId="0" xfId="0" applyFont="1" applyFill="1" applyBorder="1" applyAlignment="1" applyProtection="1">
      <alignment horizontal="center" vertical="center"/>
    </xf>
    <xf numFmtId="0" fontId="41" fillId="0" borderId="0" xfId="0" applyFont="1" applyBorder="1" applyAlignment="1" applyProtection="1">
      <alignment horizontal="center" vertical="center"/>
    </xf>
    <xf numFmtId="0" fontId="1" fillId="0" borderId="0" xfId="0" applyFont="1" applyBorder="1" applyAlignment="1" applyProtection="1"/>
    <xf numFmtId="0" fontId="35" fillId="0" borderId="0" xfId="0" applyFont="1" applyFill="1" applyBorder="1" applyAlignment="1" applyProtection="1">
      <alignment horizontal="center" vertical="center"/>
    </xf>
    <xf numFmtId="0" fontId="35" fillId="0" borderId="0" xfId="0" applyNumberFormat="1" applyFont="1" applyFill="1" applyBorder="1" applyAlignment="1" applyProtection="1">
      <alignment horizontal="center" vertical="center"/>
    </xf>
    <xf numFmtId="0" fontId="14" fillId="0" borderId="0" xfId="0" applyFont="1" applyAlignment="1" applyProtection="1">
      <alignment horizontal="center" vertical="center"/>
    </xf>
    <xf numFmtId="0" fontId="35" fillId="0" borderId="0" xfId="0" applyFont="1" applyFill="1" applyBorder="1" applyAlignment="1" applyProtection="1">
      <alignment horizontal="center" vertical="center" wrapText="1"/>
    </xf>
    <xf numFmtId="0" fontId="35" fillId="0" borderId="0" xfId="0" applyNumberFormat="1" applyFont="1" applyFill="1" applyBorder="1" applyAlignment="1" applyProtection="1">
      <alignment horizontal="center" vertical="center" wrapText="1"/>
    </xf>
    <xf numFmtId="0" fontId="47" fillId="0" borderId="0" xfId="0" applyFont="1" applyFill="1" applyBorder="1" applyAlignment="1" applyProtection="1">
      <alignment horizontal="left" vertical="center" wrapText="1"/>
    </xf>
    <xf numFmtId="0" fontId="1" fillId="0" borderId="0" xfId="0" applyFont="1" applyFill="1" applyBorder="1" applyAlignment="1" applyProtection="1">
      <alignment horizontal="center" vertical="center" wrapText="1"/>
    </xf>
    <xf numFmtId="0" fontId="1" fillId="0" borderId="0" xfId="0" applyNumberFormat="1" applyFont="1" applyFill="1" applyBorder="1" applyAlignment="1" applyProtection="1">
      <alignment horizontal="center" vertical="center" wrapText="1"/>
    </xf>
    <xf numFmtId="0" fontId="14" fillId="0" borderId="0" xfId="0" applyFont="1" applyAlignment="1" applyProtection="1">
      <alignment horizontal="center"/>
    </xf>
    <xf numFmtId="0" fontId="47" fillId="0" borderId="0" xfId="0" applyFont="1" applyFill="1" applyBorder="1" applyAlignment="1" applyProtection="1">
      <alignment horizontal="right" vertical="top" wrapText="1"/>
    </xf>
    <xf numFmtId="0" fontId="47" fillId="0" borderId="0" xfId="0" applyNumberFormat="1" applyFont="1" applyFill="1" applyBorder="1" applyAlignment="1" applyProtection="1">
      <alignment horizontal="right" vertical="top" wrapText="1"/>
    </xf>
    <xf numFmtId="0" fontId="32" fillId="0" borderId="0" xfId="0" applyFont="1" applyAlignment="1" applyProtection="1">
      <alignment horizontal="center" vertical="top" wrapText="1"/>
    </xf>
    <xf numFmtId="0" fontId="1" fillId="0" borderId="0" xfId="0"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1" fillId="0" borderId="0" xfId="0" applyFont="1" applyAlignment="1" applyProtection="1">
      <alignment horizontal="left" vertical="center"/>
      <protection locked="0"/>
    </xf>
    <xf numFmtId="0" fontId="1" fillId="0" borderId="0" xfId="0" applyFont="1" applyFill="1" applyBorder="1" applyAlignment="1" applyProtection="1">
      <alignment horizontal="left" vertical="center" wrapText="1"/>
      <protection locked="0"/>
    </xf>
    <xf numFmtId="0" fontId="1" fillId="0" borderId="0" xfId="0" applyFont="1" applyFill="1" applyBorder="1" applyAlignment="1" applyProtection="1">
      <alignment horizontal="left" vertical="top" wrapText="1"/>
      <protection locked="0"/>
    </xf>
    <xf numFmtId="0" fontId="1" fillId="0" borderId="0" xfId="0" applyFont="1" applyAlignment="1" applyProtection="1">
      <alignment horizontal="left" vertical="center"/>
    </xf>
    <xf numFmtId="0" fontId="1" fillId="0" borderId="0" xfId="0" applyFont="1" applyFill="1" applyBorder="1" applyAlignment="1" applyProtection="1">
      <alignment horizontal="left" vertical="center" wrapText="1"/>
    </xf>
    <xf numFmtId="49" fontId="1" fillId="49" borderId="13" xfId="0" applyNumberFormat="1" applyFont="1" applyFill="1" applyBorder="1" applyAlignment="1" applyProtection="1">
      <alignment horizontal="left" vertical="center" wrapText="1"/>
      <protection locked="0"/>
    </xf>
    <xf numFmtId="0" fontId="1" fillId="0" borderId="0" xfId="0" applyFont="1" applyFill="1" applyAlignment="1" applyProtection="1">
      <alignment horizontal="left" vertical="center" wrapText="1"/>
      <protection locked="0"/>
    </xf>
    <xf numFmtId="14" fontId="1" fillId="49" borderId="13" xfId="0" applyNumberFormat="1" applyFont="1" applyFill="1" applyBorder="1" applyAlignment="1" applyProtection="1">
      <alignment horizontal="left" vertical="center"/>
      <protection locked="0"/>
    </xf>
    <xf numFmtId="0" fontId="1" fillId="49" borderId="34" xfId="0" applyFont="1" applyFill="1" applyBorder="1" applyAlignment="1" applyProtection="1">
      <alignment horizontal="left" vertical="center" wrapText="1"/>
      <protection locked="0"/>
    </xf>
    <xf numFmtId="0" fontId="1" fillId="49" borderId="34" xfId="0" applyFont="1" applyFill="1" applyBorder="1" applyAlignment="1" applyProtection="1">
      <alignment horizontal="left" vertical="center"/>
      <protection locked="0"/>
    </xf>
    <xf numFmtId="49" fontId="1" fillId="49" borderId="14" xfId="0" applyNumberFormat="1" applyFont="1" applyFill="1" applyBorder="1" applyAlignment="1" applyProtection="1">
      <alignment horizontal="left" vertical="center" wrapText="1"/>
      <protection locked="0"/>
    </xf>
    <xf numFmtId="49" fontId="1" fillId="49" borderId="14" xfId="0" applyNumberFormat="1" applyFont="1" applyFill="1" applyBorder="1" applyAlignment="1" applyProtection="1">
      <alignment horizontal="left" vertical="center"/>
      <protection locked="0"/>
    </xf>
    <xf numFmtId="49" fontId="1" fillId="49" borderId="18" xfId="0" applyNumberFormat="1" applyFont="1" applyFill="1" applyBorder="1" applyAlignment="1" applyProtection="1">
      <alignment horizontal="left" vertical="center"/>
      <protection locked="0"/>
    </xf>
    <xf numFmtId="0" fontId="32" fillId="0" borderId="0" xfId="0" applyFont="1" applyAlignment="1" applyProtection="1">
      <alignment horizontal="left" vertical="center"/>
      <protection locked="0"/>
    </xf>
    <xf numFmtId="0" fontId="32" fillId="0" borderId="0" xfId="0" applyFont="1" applyAlignment="1" applyProtection="1">
      <alignment horizontal="right" vertical="center"/>
      <protection locked="0"/>
    </xf>
    <xf numFmtId="0" fontId="1" fillId="0" borderId="0" xfId="0" applyFont="1" applyAlignment="1" applyProtection="1">
      <alignment horizontal="right" vertical="center"/>
      <protection locked="0"/>
    </xf>
    <xf numFmtId="0" fontId="1" fillId="0" borderId="0" xfId="0" applyFont="1" applyFill="1" applyAlignment="1" applyProtection="1">
      <alignment horizontal="left" vertical="center"/>
    </xf>
    <xf numFmtId="0" fontId="14" fillId="0" borderId="0" xfId="0" applyFont="1" applyAlignment="1" applyProtection="1">
      <alignment horizontal="left" vertical="center"/>
    </xf>
    <xf numFmtId="0" fontId="14" fillId="0" borderId="0" xfId="0" applyFont="1" applyFill="1" applyBorder="1" applyAlignment="1" applyProtection="1">
      <alignment horizontal="left" vertical="center" wrapText="1"/>
    </xf>
    <xf numFmtId="0" fontId="1" fillId="0" borderId="0" xfId="0" applyFont="1" applyFill="1" applyBorder="1" applyAlignment="1" applyProtection="1">
      <alignment horizontal="left" vertical="center"/>
    </xf>
    <xf numFmtId="0" fontId="1" fillId="0" borderId="0" xfId="0" applyFont="1" applyBorder="1" applyAlignment="1" applyProtection="1">
      <alignment horizontal="left" vertical="center" wrapText="1"/>
    </xf>
    <xf numFmtId="14" fontId="1" fillId="0" borderId="0" xfId="0" applyNumberFormat="1" applyFont="1" applyFill="1" applyBorder="1" applyAlignment="1" applyProtection="1">
      <alignment horizontal="left" vertical="center" wrapText="1"/>
    </xf>
    <xf numFmtId="0" fontId="2" fillId="0" borderId="13" xfId="0" applyFont="1" applyBorder="1" applyAlignment="1" applyProtection="1">
      <alignment horizontal="left" vertical="center"/>
    </xf>
    <xf numFmtId="0" fontId="2" fillId="0" borderId="34" xfId="0" applyFont="1" applyBorder="1" applyAlignment="1" applyProtection="1">
      <alignment horizontal="left" vertical="center"/>
    </xf>
    <xf numFmtId="0" fontId="2" fillId="0" borderId="14" xfId="0" applyFont="1" applyBorder="1" applyAlignment="1" applyProtection="1">
      <alignment horizontal="left" vertical="center" wrapText="1"/>
    </xf>
    <xf numFmtId="0" fontId="1" fillId="0" borderId="13" xfId="0" applyFont="1" applyFill="1" applyBorder="1" applyAlignment="1" applyProtection="1">
      <alignment horizontal="left" vertical="center"/>
    </xf>
    <xf numFmtId="0" fontId="1" fillId="0" borderId="34" xfId="0" applyFont="1" applyFill="1" applyBorder="1" applyAlignment="1" applyProtection="1">
      <alignment horizontal="left" vertical="center"/>
    </xf>
    <xf numFmtId="0" fontId="1" fillId="0" borderId="14" xfId="0" applyFont="1" applyFill="1" applyBorder="1" applyAlignment="1" applyProtection="1">
      <alignment horizontal="left" vertical="center"/>
    </xf>
    <xf numFmtId="0" fontId="1" fillId="0" borderId="18" xfId="0" applyFont="1" applyFill="1" applyBorder="1" applyAlignment="1" applyProtection="1">
      <alignment horizontal="left" vertical="center"/>
    </xf>
    <xf numFmtId="0" fontId="1" fillId="0" borderId="18" xfId="0" applyFont="1" applyBorder="1" applyAlignment="1" applyProtection="1">
      <alignment horizontal="left" vertical="top" wrapText="1"/>
    </xf>
    <xf numFmtId="0" fontId="39" fillId="0" borderId="0" xfId="0" applyFont="1" applyAlignment="1">
      <alignment vertical="top" wrapText="1"/>
    </xf>
    <xf numFmtId="0" fontId="35" fillId="0" borderId="0" xfId="0" applyFont="1" applyFill="1" applyBorder="1" applyAlignment="1" applyProtection="1">
      <alignment horizontal="center" vertical="center"/>
      <protection locked="0"/>
    </xf>
    <xf numFmtId="0" fontId="58" fillId="0" borderId="0" xfId="0" applyFont="1" applyFill="1" applyBorder="1" applyAlignment="1" applyProtection="1">
      <alignment horizontal="left" vertical="top" wrapText="1"/>
      <protection locked="0"/>
    </xf>
    <xf numFmtId="0" fontId="58" fillId="0" borderId="0" xfId="0" applyFont="1" applyFill="1" applyAlignment="1" applyProtection="1">
      <alignment horizontal="left" vertical="top" wrapText="1"/>
      <protection locked="0"/>
    </xf>
    <xf numFmtId="0" fontId="58" fillId="0" borderId="0" xfId="0" applyNumberFormat="1" applyFont="1" applyFill="1" applyAlignment="1" applyProtection="1">
      <alignment horizontal="left" vertical="top" wrapText="1"/>
      <protection locked="0"/>
    </xf>
    <xf numFmtId="0" fontId="59" fillId="0" borderId="0" xfId="0" applyFont="1" applyFill="1" applyAlignment="1" applyProtection="1">
      <alignment horizontal="center" vertical="center" wrapText="1"/>
      <protection locked="0"/>
    </xf>
    <xf numFmtId="0" fontId="58" fillId="0" borderId="0" xfId="0" applyNumberFormat="1" applyFont="1" applyFill="1" applyAlignment="1" applyProtection="1">
      <alignment horizontal="center" vertical="center"/>
    </xf>
    <xf numFmtId="0" fontId="58" fillId="0" borderId="0" xfId="0" applyNumberFormat="1" applyFont="1" applyFill="1" applyAlignment="1" applyProtection="1">
      <alignment horizontal="center" vertical="center" wrapText="1"/>
    </xf>
    <xf numFmtId="0" fontId="59" fillId="0" borderId="0" xfId="0" applyNumberFormat="1" applyFont="1" applyFill="1" applyAlignment="1" applyProtection="1">
      <alignment horizontal="center" vertical="center" wrapText="1"/>
    </xf>
    <xf numFmtId="0" fontId="58" fillId="0" borderId="0" xfId="0" applyFont="1" applyFill="1" applyAlignment="1" applyProtection="1">
      <alignment horizontal="center" vertical="center" wrapText="1"/>
    </xf>
    <xf numFmtId="0" fontId="60" fillId="0" borderId="0" xfId="0" applyNumberFormat="1" applyFont="1" applyFill="1" applyAlignment="1" applyProtection="1">
      <alignment horizontal="center" vertical="center" wrapText="1"/>
    </xf>
    <xf numFmtId="0" fontId="58" fillId="0" borderId="0" xfId="0" applyFont="1" applyFill="1" applyAlignment="1" applyProtection="1">
      <alignment horizontal="center" vertical="center" wrapText="1"/>
      <protection locked="0"/>
    </xf>
    <xf numFmtId="0" fontId="58" fillId="0" borderId="0" xfId="0" applyFont="1" applyFill="1" applyAlignment="1" applyProtection="1">
      <alignment horizontal="left" vertical="center" wrapText="1"/>
      <protection locked="0"/>
    </xf>
    <xf numFmtId="14" fontId="58" fillId="0" borderId="0" xfId="0" applyNumberFormat="1" applyFont="1" applyFill="1" applyAlignment="1" applyProtection="1">
      <alignment horizontal="center" vertical="top" wrapText="1"/>
      <protection locked="0"/>
    </xf>
    <xf numFmtId="0" fontId="59" fillId="0" borderId="0" xfId="0" applyNumberFormat="1" applyFont="1" applyFill="1" applyAlignment="1" applyProtection="1">
      <alignment horizontal="right" vertical="top" wrapText="1"/>
    </xf>
    <xf numFmtId="0" fontId="58" fillId="0" borderId="0" xfId="0" applyFont="1" applyFill="1" applyAlignment="1" applyProtection="1">
      <alignment horizontal="center" vertical="top" wrapText="1"/>
      <protection locked="0"/>
    </xf>
    <xf numFmtId="0" fontId="60" fillId="0" borderId="0" xfId="0" applyNumberFormat="1" applyFont="1" applyFill="1" applyAlignment="1" applyProtection="1">
      <alignment horizontal="center" vertical="center"/>
    </xf>
    <xf numFmtId="0" fontId="1" fillId="50" borderId="36" xfId="0" quotePrefix="1" applyFont="1" applyFill="1" applyBorder="1" applyAlignment="1">
      <alignment vertical="top" wrapText="1"/>
    </xf>
    <xf numFmtId="0" fontId="1" fillId="50" borderId="36" xfId="0" quotePrefix="1" applyFont="1" applyFill="1" applyBorder="1" applyAlignment="1">
      <alignment horizontal="left" vertical="top" wrapText="1"/>
    </xf>
    <xf numFmtId="166" fontId="61" fillId="0" borderId="36" xfId="104" quotePrefix="1" applyFont="1" applyFill="1" applyBorder="1" applyAlignment="1">
      <alignment vertical="top" wrapText="1"/>
    </xf>
    <xf numFmtId="0" fontId="35" fillId="0" borderId="0" xfId="0" applyNumberFormat="1" applyFont="1" applyFill="1" applyAlignment="1" applyProtection="1">
      <alignment horizontal="left" vertical="top" wrapText="1"/>
      <protection locked="0"/>
    </xf>
    <xf numFmtId="0" fontId="35" fillId="0" borderId="0" xfId="0" applyFont="1" applyFill="1" applyAlignment="1" applyProtection="1">
      <alignment horizontal="left" vertical="top" wrapText="1"/>
      <protection locked="0"/>
    </xf>
    <xf numFmtId="0" fontId="35" fillId="0" borderId="0" xfId="0" quotePrefix="1" applyNumberFormat="1" applyFont="1" applyFill="1" applyAlignment="1" applyProtection="1">
      <alignment horizontal="left" vertical="top" wrapText="1"/>
      <protection locked="0"/>
    </xf>
    <xf numFmtId="0" fontId="35" fillId="0" borderId="0" xfId="0" quotePrefix="1" applyFont="1" applyFill="1" applyAlignment="1" applyProtection="1">
      <alignment horizontal="left" vertical="top" wrapText="1"/>
      <protection locked="0"/>
    </xf>
    <xf numFmtId="164" fontId="1" fillId="0" borderId="0" xfId="142" applyFont="1" applyProtection="1"/>
    <xf numFmtId="164" fontId="58" fillId="0" borderId="0" xfId="142" applyFont="1" applyFill="1" applyAlignment="1" applyProtection="1">
      <alignment horizontal="left" vertical="top" wrapText="1"/>
      <protection locked="0"/>
    </xf>
    <xf numFmtId="164" fontId="58" fillId="0" borderId="0" xfId="142" applyFont="1" applyFill="1" applyAlignment="1" applyProtection="1">
      <alignment horizontal="center" vertical="center" wrapText="1"/>
    </xf>
    <xf numFmtId="164" fontId="60" fillId="0" borderId="0" xfId="142" applyFont="1" applyFill="1" applyAlignment="1" applyProtection="1">
      <alignment horizontal="center" vertical="center" wrapText="1"/>
    </xf>
    <xf numFmtId="164" fontId="58" fillId="0" borderId="0" xfId="142" applyFont="1" applyFill="1" applyAlignment="1" applyProtection="1">
      <alignment horizontal="center" vertical="center" wrapText="1"/>
      <protection locked="0"/>
    </xf>
    <xf numFmtId="164" fontId="58" fillId="0" borderId="0" xfId="142" applyFont="1" applyFill="1" applyAlignment="1" applyProtection="1">
      <alignment horizontal="left" vertical="center" wrapText="1"/>
      <protection locked="0"/>
    </xf>
    <xf numFmtId="164" fontId="58" fillId="0" borderId="0" xfId="142" applyFont="1" applyFill="1" applyAlignment="1" applyProtection="1">
      <alignment horizontal="center" vertical="top" wrapText="1"/>
      <protection locked="0"/>
    </xf>
    <xf numFmtId="164" fontId="59" fillId="0" borderId="0" xfId="142" applyFont="1" applyFill="1" applyAlignment="1" applyProtection="1">
      <alignment horizontal="right" vertical="top" wrapText="1"/>
    </xf>
    <xf numFmtId="164" fontId="60" fillId="0" borderId="0" xfId="142" applyFont="1" applyFill="1" applyAlignment="1" applyProtection="1">
      <alignment horizontal="center" vertical="center"/>
    </xf>
    <xf numFmtId="164" fontId="1" fillId="0" borderId="0" xfId="142" applyFont="1" applyProtection="1">
      <protection locked="0"/>
    </xf>
    <xf numFmtId="164" fontId="35" fillId="0" borderId="0" xfId="142" applyFont="1" applyFill="1" applyAlignment="1" applyProtection="1">
      <alignment horizontal="left" vertical="top" wrapText="1"/>
      <protection locked="0"/>
    </xf>
    <xf numFmtId="0" fontId="61" fillId="0" borderId="0" xfId="0" applyFont="1" applyAlignment="1">
      <alignment vertical="top" wrapText="1"/>
    </xf>
    <xf numFmtId="0" fontId="63" fillId="0" borderId="0" xfId="0" applyFont="1" applyFill="1" applyBorder="1" applyAlignment="1" applyProtection="1">
      <alignment horizontal="left" vertical="top" wrapText="1"/>
      <protection locked="0"/>
    </xf>
    <xf numFmtId="0" fontId="63" fillId="0" borderId="0" xfId="0" applyFont="1" applyFill="1" applyAlignment="1" applyProtection="1">
      <alignment horizontal="left" vertical="top" wrapText="1"/>
      <protection locked="0"/>
    </xf>
    <xf numFmtId="0" fontId="63" fillId="0" borderId="0" xfId="0" applyNumberFormat="1" applyFont="1" applyFill="1" applyAlignment="1" applyProtection="1">
      <alignment horizontal="left" vertical="top" wrapText="1"/>
      <protection locked="0"/>
    </xf>
    <xf numFmtId="0" fontId="64" fillId="0" borderId="0" xfId="0" applyFont="1" applyFill="1" applyAlignment="1" applyProtection="1">
      <alignment horizontal="center" vertical="center" wrapText="1"/>
      <protection locked="0"/>
    </xf>
    <xf numFmtId="0" fontId="63" fillId="0" borderId="0" xfId="0" applyNumberFormat="1" applyFont="1" applyFill="1" applyAlignment="1" applyProtection="1">
      <alignment horizontal="center" vertical="center"/>
    </xf>
    <xf numFmtId="0" fontId="63" fillId="0" borderId="0" xfId="0" applyNumberFormat="1" applyFont="1" applyFill="1" applyAlignment="1" applyProtection="1">
      <alignment horizontal="center" vertical="center" wrapText="1"/>
    </xf>
    <xf numFmtId="164" fontId="63" fillId="0" borderId="0" xfId="142" applyFont="1" applyFill="1" applyBorder="1" applyAlignment="1" applyProtection="1">
      <alignment horizontal="left" vertical="top" wrapText="1"/>
      <protection locked="0"/>
    </xf>
    <xf numFmtId="164" fontId="63" fillId="0" borderId="0" xfId="142" applyFont="1" applyFill="1" applyAlignment="1" applyProtection="1">
      <alignment horizontal="left" vertical="top" wrapText="1"/>
      <protection locked="0"/>
    </xf>
    <xf numFmtId="0" fontId="63" fillId="0" borderId="0" xfId="0" quotePrefix="1" applyFont="1" applyFill="1" applyAlignment="1" applyProtection="1">
      <alignment horizontal="left" vertical="top" wrapText="1"/>
      <protection locked="0"/>
    </xf>
    <xf numFmtId="0" fontId="63" fillId="0" borderId="0" xfId="0" quotePrefix="1" applyFont="1" applyFill="1" applyBorder="1" applyAlignment="1" applyProtection="1">
      <alignment horizontal="left" vertical="top" wrapText="1"/>
      <protection locked="0"/>
    </xf>
    <xf numFmtId="166" fontId="65" fillId="59" borderId="36" xfId="104" applyFont="1" applyFill="1" applyBorder="1" applyAlignment="1">
      <alignment vertical="top" wrapText="1"/>
    </xf>
    <xf numFmtId="164" fontId="63" fillId="0" borderId="0" xfId="142" quotePrefix="1" applyFont="1" applyFill="1" applyAlignment="1" applyProtection="1">
      <alignment horizontal="left" vertical="top" wrapText="1"/>
      <protection locked="0"/>
    </xf>
    <xf numFmtId="0" fontId="64" fillId="0" borderId="0" xfId="0" applyNumberFormat="1" applyFont="1" applyFill="1" applyAlignment="1" applyProtection="1">
      <alignment horizontal="center" vertical="center" wrapText="1"/>
    </xf>
    <xf numFmtId="0" fontId="35" fillId="0" borderId="0" xfId="0" applyFont="1" applyFill="1" applyAlignment="1" applyProtection="1">
      <alignment horizontal="center" vertical="center" wrapText="1"/>
      <protection locked="0"/>
    </xf>
    <xf numFmtId="0" fontId="31" fillId="0" borderId="0" xfId="0" applyFont="1" applyAlignment="1" applyProtection="1">
      <alignment horizontal="center" vertical="center" wrapText="1"/>
    </xf>
    <xf numFmtId="49" fontId="1" fillId="49" borderId="15" xfId="0" applyNumberFormat="1" applyFont="1" applyFill="1" applyBorder="1" applyAlignment="1" applyProtection="1">
      <alignment horizontal="left" vertical="top" wrapText="1"/>
      <protection locked="0"/>
    </xf>
    <xf numFmtId="49" fontId="1" fillId="49" borderId="17" xfId="0" applyNumberFormat="1" applyFont="1" applyFill="1" applyBorder="1" applyAlignment="1" applyProtection="1">
      <alignment horizontal="left" vertical="top" wrapText="1"/>
      <protection locked="0"/>
    </xf>
    <xf numFmtId="49" fontId="1" fillId="49" borderId="16" xfId="0" applyNumberFormat="1" applyFont="1" applyFill="1" applyBorder="1" applyAlignment="1" applyProtection="1">
      <alignment horizontal="left" vertical="top" wrapText="1"/>
      <protection locked="0"/>
    </xf>
    <xf numFmtId="0" fontId="32" fillId="0" borderId="0" xfId="0" applyFont="1" applyAlignment="1" applyProtection="1">
      <alignment horizontal="right" vertical="center"/>
      <protection locked="0"/>
    </xf>
    <xf numFmtId="0" fontId="32" fillId="0" borderId="0" xfId="0" applyFont="1" applyAlignment="1" applyProtection="1">
      <alignment horizontal="center" wrapText="1"/>
    </xf>
    <xf numFmtId="0" fontId="0" fillId="0" borderId="33" xfId="0" applyBorder="1" applyAlignment="1" applyProtection="1">
      <alignment horizontal="center" wrapText="1"/>
    </xf>
    <xf numFmtId="0" fontId="2" fillId="48" borderId="20" xfId="0" applyFont="1" applyFill="1" applyBorder="1" applyAlignment="1" applyProtection="1">
      <alignment horizontal="center" vertical="center" wrapText="1"/>
    </xf>
    <xf numFmtId="0" fontId="0" fillId="0" borderId="36" xfId="0" applyFont="1" applyBorder="1" applyAlignment="1" applyProtection="1">
      <alignment horizontal="center" vertical="center" wrapText="1"/>
    </xf>
    <xf numFmtId="0" fontId="2" fillId="51" borderId="39" xfId="0" applyFont="1" applyFill="1" applyBorder="1" applyAlignment="1" applyProtection="1">
      <alignment horizontal="center" vertical="center" wrapText="1"/>
    </xf>
    <xf numFmtId="0" fontId="0" fillId="0" borderId="35" xfId="0" applyFont="1" applyBorder="1" applyAlignment="1" applyProtection="1">
      <alignment horizontal="center" vertical="center" wrapText="1"/>
    </xf>
    <xf numFmtId="0" fontId="1" fillId="51" borderId="19" xfId="0" applyFont="1" applyFill="1" applyBorder="1" applyAlignment="1" applyProtection="1">
      <alignment horizontal="center" vertical="center" wrapText="1"/>
    </xf>
    <xf numFmtId="0" fontId="0" fillId="0" borderId="31" xfId="0" applyBorder="1" applyAlignment="1" applyProtection="1">
      <alignment horizontal="center" vertical="center" wrapText="1"/>
    </xf>
    <xf numFmtId="0" fontId="0" fillId="0" borderId="32" xfId="0" applyBorder="1" applyAlignment="1" applyProtection="1">
      <alignment horizontal="center" vertical="center" wrapText="1"/>
    </xf>
    <xf numFmtId="0" fontId="2" fillId="51" borderId="20" xfId="0" applyFont="1" applyFill="1" applyBorder="1" applyAlignment="1" applyProtection="1">
      <alignment horizontal="center" vertical="center" wrapText="1"/>
    </xf>
    <xf numFmtId="0" fontId="0" fillId="0" borderId="36" xfId="0" applyFont="1" applyBorder="1" applyAlignment="1" applyProtection="1">
      <alignment horizontal="center" wrapText="1"/>
    </xf>
    <xf numFmtId="0" fontId="2" fillId="51" borderId="37" xfId="0" applyFont="1" applyFill="1" applyBorder="1" applyAlignment="1" applyProtection="1">
      <alignment horizontal="center" vertical="center" wrapText="1"/>
    </xf>
    <xf numFmtId="0" fontId="0" fillId="0" borderId="40" xfId="0" applyFont="1" applyBorder="1" applyAlignment="1" applyProtection="1">
      <alignment horizontal="center" wrapText="1"/>
    </xf>
    <xf numFmtId="0" fontId="1" fillId="0" borderId="0" xfId="0" applyFont="1" applyAlignment="1" applyProtection="1">
      <alignment horizontal="center" wrapText="1"/>
    </xf>
    <xf numFmtId="0" fontId="0" fillId="0" borderId="33" xfId="0" applyFont="1" applyBorder="1" applyAlignment="1" applyProtection="1">
      <alignment horizontal="center" wrapText="1"/>
    </xf>
    <xf numFmtId="0" fontId="2" fillId="48" borderId="39" xfId="141" applyFont="1" applyFill="1" applyBorder="1" applyAlignment="1" applyProtection="1">
      <alignment horizontal="center" vertical="center"/>
    </xf>
    <xf numFmtId="0" fontId="0" fillId="0" borderId="35" xfId="0" applyFont="1" applyBorder="1" applyAlignment="1" applyProtection="1">
      <alignment horizontal="center" vertical="center"/>
    </xf>
    <xf numFmtId="0" fontId="2" fillId="48" borderId="39" xfId="141" applyFont="1" applyFill="1" applyBorder="1" applyAlignment="1" applyProtection="1">
      <alignment horizontal="center" vertical="center" wrapText="1"/>
    </xf>
    <xf numFmtId="0" fontId="2" fillId="48" borderId="20" xfId="141" applyFont="1" applyFill="1" applyBorder="1" applyAlignment="1" applyProtection="1">
      <alignment horizontal="center" vertical="center" wrapText="1"/>
    </xf>
    <xf numFmtId="0" fontId="0" fillId="0" borderId="20" xfId="0" applyFont="1" applyBorder="1" applyAlignment="1" applyProtection="1">
      <alignment horizontal="center" wrapText="1"/>
    </xf>
    <xf numFmtId="0" fontId="0" fillId="0" borderId="36" xfId="0" applyFont="1" applyBorder="1" applyAlignment="1" applyProtection="1">
      <alignment horizontal="center"/>
    </xf>
    <xf numFmtId="0" fontId="0" fillId="0" borderId="20" xfId="0" applyFont="1" applyBorder="1" applyAlignment="1" applyProtection="1">
      <alignment horizontal="center" vertical="center" wrapText="1"/>
    </xf>
    <xf numFmtId="0" fontId="0" fillId="0" borderId="0" xfId="0" applyAlignment="1" applyProtection="1">
      <alignment horizontal="center" wrapText="1"/>
    </xf>
    <xf numFmtId="0" fontId="51" fillId="52" borderId="29" xfId="141" applyFont="1" applyFill="1" applyBorder="1" applyAlignment="1" applyProtection="1">
      <alignment horizontal="center" vertical="center"/>
    </xf>
    <xf numFmtId="0" fontId="51" fillId="52" borderId="28" xfId="141" applyFont="1" applyFill="1" applyBorder="1" applyAlignment="1" applyProtection="1">
      <alignment horizontal="center" vertical="center"/>
    </xf>
    <xf numFmtId="0" fontId="52" fillId="52" borderId="22" xfId="141" applyFont="1" applyFill="1" applyBorder="1" applyAlignment="1" applyProtection="1">
      <alignment horizontal="center" vertical="center"/>
    </xf>
    <xf numFmtId="0" fontId="2" fillId="48" borderId="25" xfId="0" applyFont="1" applyFill="1" applyBorder="1" applyAlignment="1" applyProtection="1">
      <alignment horizontal="center" vertical="center" wrapText="1"/>
    </xf>
    <xf numFmtId="0" fontId="0" fillId="0" borderId="38" xfId="0" applyFont="1" applyBorder="1" applyAlignment="1" applyProtection="1">
      <alignment horizontal="center" vertical="center" wrapText="1"/>
    </xf>
    <xf numFmtId="0" fontId="53" fillId="48" borderId="20" xfId="141" applyFont="1" applyFill="1" applyBorder="1" applyAlignment="1" applyProtection="1">
      <alignment horizontal="center" vertical="center" wrapText="1"/>
    </xf>
    <xf numFmtId="0" fontId="2" fillId="58" borderId="20" xfId="141" applyFont="1" applyFill="1" applyBorder="1" applyAlignment="1" applyProtection="1">
      <alignment horizontal="center" vertical="center" wrapText="1"/>
    </xf>
    <xf numFmtId="0" fontId="2" fillId="58" borderId="36" xfId="141" applyFont="1" applyFill="1" applyBorder="1" applyAlignment="1" applyProtection="1">
      <alignment horizontal="center" vertical="center" wrapText="1"/>
    </xf>
    <xf numFmtId="0" fontId="31" fillId="0" borderId="0" xfId="0" applyFont="1" applyAlignment="1">
      <alignment horizontal="center" vertical="center" wrapText="1"/>
    </xf>
    <xf numFmtId="0" fontId="0" fillId="0" borderId="0" xfId="0" applyAlignment="1"/>
    <xf numFmtId="49" fontId="39" fillId="0" borderId="0" xfId="0" applyNumberFormat="1" applyFont="1" applyAlignment="1">
      <alignment vertical="top" wrapText="1"/>
    </xf>
    <xf numFmtId="49" fontId="1" fillId="0" borderId="0" xfId="0" applyNumberFormat="1" applyFont="1" applyAlignment="1">
      <alignment wrapText="1"/>
    </xf>
    <xf numFmtId="49" fontId="15" fillId="0" borderId="0" xfId="0" applyNumberFormat="1" applyFont="1" applyAlignment="1">
      <alignment vertical="top" wrapText="1"/>
    </xf>
    <xf numFmtId="49" fontId="2" fillId="0" borderId="0" xfId="0" applyNumberFormat="1" applyFont="1" applyAlignment="1">
      <alignment wrapText="1"/>
    </xf>
    <xf numFmtId="0" fontId="39" fillId="0" borderId="0" xfId="0" applyFont="1" applyAlignment="1">
      <alignment vertical="top" wrapText="1"/>
    </xf>
    <xf numFmtId="0" fontId="1" fillId="0" borderId="0" xfId="0" applyFont="1" applyAlignment="1">
      <alignment wrapText="1"/>
    </xf>
    <xf numFmtId="0" fontId="37" fillId="0" borderId="0" xfId="0" applyFont="1" applyFill="1" applyAlignment="1">
      <alignment vertical="top" wrapText="1"/>
    </xf>
    <xf numFmtId="0" fontId="42" fillId="0" borderId="0" xfId="0" applyFont="1" applyFill="1" applyAlignment="1">
      <alignment vertical="top" wrapText="1"/>
    </xf>
    <xf numFmtId="0" fontId="39" fillId="0" borderId="39" xfId="0" applyFont="1" applyBorder="1" applyAlignment="1">
      <alignment vertical="top" wrapText="1"/>
    </xf>
    <xf numFmtId="0" fontId="1" fillId="0" borderId="35" xfId="0" applyFont="1" applyBorder="1" applyAlignment="1">
      <alignment wrapText="1"/>
    </xf>
    <xf numFmtId="0" fontId="15" fillId="0" borderId="39" xfId="0" applyFont="1" applyBorder="1" applyAlignment="1">
      <alignment vertical="top" wrapText="1"/>
    </xf>
    <xf numFmtId="0" fontId="39" fillId="0" borderId="0" xfId="0" applyFont="1" applyBorder="1" applyAlignment="1">
      <alignment vertical="top" wrapText="1"/>
    </xf>
    <xf numFmtId="0" fontId="39" fillId="0" borderId="0" xfId="0" applyFont="1" applyAlignment="1">
      <alignment horizontal="left" vertical="top" wrapText="1"/>
    </xf>
    <xf numFmtId="0" fontId="1" fillId="0" borderId="0" xfId="0" applyFont="1" applyAlignment="1">
      <alignment vertical="top" wrapText="1"/>
    </xf>
    <xf numFmtId="0" fontId="0" fillId="0" borderId="0" xfId="0" applyAlignment="1">
      <alignment wrapText="1"/>
    </xf>
    <xf numFmtId="0" fontId="47" fillId="0" borderId="0" xfId="0" applyFont="1" applyFill="1" applyAlignment="1" applyProtection="1">
      <alignment horizontal="center" vertical="center" wrapText="1"/>
      <protection locked="0"/>
    </xf>
    <xf numFmtId="0" fontId="35" fillId="0" borderId="0" xfId="0" applyNumberFormat="1" applyFont="1" applyFill="1" applyAlignment="1" applyProtection="1">
      <alignment horizontal="center" vertical="center"/>
    </xf>
    <xf numFmtId="0" fontId="35" fillId="0" borderId="0" xfId="0" applyNumberFormat="1" applyFont="1" applyFill="1" applyAlignment="1" applyProtection="1">
      <alignment horizontal="center" vertical="center" wrapText="1"/>
    </xf>
    <xf numFmtId="0" fontId="47" fillId="0" borderId="0" xfId="0" applyNumberFormat="1" applyFont="1" applyFill="1" applyAlignment="1" applyProtection="1">
      <alignment horizontal="center" vertical="center" wrapText="1"/>
    </xf>
    <xf numFmtId="164" fontId="35" fillId="0" borderId="0" xfId="142" applyFont="1" applyFill="1" applyBorder="1" applyAlignment="1" applyProtection="1">
      <alignment horizontal="left" vertical="top" wrapText="1"/>
      <protection locked="0"/>
    </xf>
    <xf numFmtId="164" fontId="47" fillId="0" borderId="0" xfId="142" applyFont="1" applyFill="1" applyAlignment="1" applyProtection="1">
      <alignment horizontal="center" vertical="center" wrapText="1"/>
      <protection locked="0"/>
    </xf>
    <xf numFmtId="164" fontId="35" fillId="0" borderId="0" xfId="142" applyFont="1" applyFill="1" applyAlignment="1" applyProtection="1">
      <alignment horizontal="center" vertical="center"/>
    </xf>
    <xf numFmtId="164" fontId="35" fillId="0" borderId="0" xfId="142" applyFont="1" applyFill="1" applyAlignment="1" applyProtection="1">
      <alignment horizontal="center" vertical="center" wrapText="1"/>
    </xf>
    <xf numFmtId="164" fontId="47" fillId="0" borderId="0" xfId="142" applyFont="1" applyFill="1" applyAlignment="1" applyProtection="1">
      <alignment horizontal="center" vertical="center" wrapText="1"/>
    </xf>
    <xf numFmtId="164" fontId="35" fillId="0" borderId="0" xfId="142" quotePrefix="1" applyFont="1" applyFill="1" applyAlignment="1" applyProtection="1">
      <alignment horizontal="left" vertical="top" wrapText="1"/>
      <protection locked="0"/>
    </xf>
  </cellXfs>
  <cellStyles count="143">
    <cellStyle name="20 % - Accent1" xfId="106"/>
    <cellStyle name="20 % - Accent2" xfId="107"/>
    <cellStyle name="20 % - Accent3" xfId="108"/>
    <cellStyle name="20 % - Accent4" xfId="109"/>
    <cellStyle name="20 % - Accent5" xfId="110"/>
    <cellStyle name="20 % - Accent6" xfId="111"/>
    <cellStyle name="40 % - Accent1" xfId="112"/>
    <cellStyle name="40 % - Accent2" xfId="113"/>
    <cellStyle name="40 % - Accent3" xfId="114"/>
    <cellStyle name="40 % - Accent4" xfId="115"/>
    <cellStyle name="40 % - Accent5" xfId="116"/>
    <cellStyle name="40 % - Accent6" xfId="117"/>
    <cellStyle name="60 % - Accent1" xfId="118"/>
    <cellStyle name="60 % - Accent2" xfId="119"/>
    <cellStyle name="60 % - Accent3" xfId="120"/>
    <cellStyle name="60 % - Accent4" xfId="121"/>
    <cellStyle name="60 % - Accent5" xfId="122"/>
    <cellStyle name="60 % - Accent6" xfId="123"/>
    <cellStyle name="Avertissement" xfId="124"/>
    <cellStyle name="Calcul" xfId="125"/>
    <cellStyle name="Cellule liée" xfId="126"/>
    <cellStyle name="Commentaire" xfId="127"/>
    <cellStyle name="Entrée" xfId="128"/>
    <cellStyle name="Hyperlink" xfId="141" builtinId="8"/>
    <cellStyle name="Insatisfaisant" xfId="129"/>
    <cellStyle name="Komma" xfId="142" builtinId="3"/>
    <cellStyle name="Komma 2" xfId="105"/>
    <cellStyle name="Neutre" xfId="130"/>
    <cellStyle name="Normal 2" xfId="104"/>
    <cellStyle name="Procent 2" xfId="89"/>
    <cellStyle name="SAPBEXaggData" xfId="2"/>
    <cellStyle name="SAPBEXaggDataEmph" xfId="3"/>
    <cellStyle name="SAPBEXaggItem" xfId="4"/>
    <cellStyle name="SAPBEXaggItemX" xfId="5"/>
    <cellStyle name="SAPBEXchaText" xfId="6"/>
    <cellStyle name="SAPBEXexcBad7" xfId="7"/>
    <cellStyle name="SAPBEXexcBad8" xfId="8"/>
    <cellStyle name="SAPBEXexcBad9" xfId="9"/>
    <cellStyle name="SAPBEXexcCritical4" xfId="10"/>
    <cellStyle name="SAPBEXexcCritical5" xfId="11"/>
    <cellStyle name="SAPBEXexcCritical6" xfId="12"/>
    <cellStyle name="SAPBEXexcGood1" xfId="13"/>
    <cellStyle name="SAPBEXexcGood2" xfId="14"/>
    <cellStyle name="SAPBEXexcGood3" xfId="15"/>
    <cellStyle name="SAPBEXfilterDrill" xfId="16"/>
    <cellStyle name="SAPBEXfilterItem" xfId="17"/>
    <cellStyle name="SAPBEXfilterText" xfId="18"/>
    <cellStyle name="SAPBEXformats" xfId="19"/>
    <cellStyle name="SAPBEXheaderItem" xfId="20"/>
    <cellStyle name="SAPBEXheaderItem 2" xfId="21"/>
    <cellStyle name="SAPBEXheaderText" xfId="22"/>
    <cellStyle name="SAPBEXheaderText 2" xfId="23"/>
    <cellStyle name="SAPBEXHLevel0" xfId="24"/>
    <cellStyle name="SAPBEXHLevel0 2" xfId="25"/>
    <cellStyle name="SAPBEXHLevel0 2 2" xfId="26"/>
    <cellStyle name="SAPBEXHLevel0 3" xfId="27"/>
    <cellStyle name="SAPBEXHLevel0 3 2" xfId="28"/>
    <cellStyle name="SAPBEXHLevel0X" xfId="29"/>
    <cellStyle name="SAPBEXHLevel0X 2" xfId="30"/>
    <cellStyle name="SAPBEXHLevel0X 2 2" xfId="31"/>
    <cellStyle name="SAPBEXHLevel0X 3" xfId="32"/>
    <cellStyle name="SAPBEXHLevel0X 3 2" xfId="33"/>
    <cellStyle name="SAPBEXHLevel1" xfId="34"/>
    <cellStyle name="SAPBEXHLevel1 2" xfId="35"/>
    <cellStyle name="SAPBEXHLevel1 2 2" xfId="36"/>
    <cellStyle name="SAPBEXHLevel1 3" xfId="37"/>
    <cellStyle name="SAPBEXHLevel1 3 2" xfId="38"/>
    <cellStyle name="SAPBEXHLevel1X" xfId="39"/>
    <cellStyle name="SAPBEXHLevel1X 2" xfId="40"/>
    <cellStyle name="SAPBEXHLevel1X 2 2" xfId="41"/>
    <cellStyle name="SAPBEXHLevel1X 3" xfId="42"/>
    <cellStyle name="SAPBEXHLevel1X 3 2" xfId="43"/>
    <cellStyle name="SAPBEXHLevel2" xfId="44"/>
    <cellStyle name="SAPBEXHLevel2 2" xfId="45"/>
    <cellStyle name="SAPBEXHLevel2 2 2" xfId="46"/>
    <cellStyle name="SAPBEXHLevel2 3" xfId="47"/>
    <cellStyle name="SAPBEXHLevel2 3 2" xfId="48"/>
    <cellStyle name="SAPBEXHLevel2X" xfId="49"/>
    <cellStyle name="SAPBEXHLevel2X 2" xfId="50"/>
    <cellStyle name="SAPBEXHLevel2X 2 2" xfId="51"/>
    <cellStyle name="SAPBEXHLevel2X 3" xfId="52"/>
    <cellStyle name="SAPBEXHLevel2X 3 2" xfId="53"/>
    <cellStyle name="SAPBEXHLevel3" xfId="54"/>
    <cellStyle name="SAPBEXHLevel3 2" xfId="55"/>
    <cellStyle name="SAPBEXHLevel3 2 2" xfId="56"/>
    <cellStyle name="SAPBEXHLevel3 3" xfId="57"/>
    <cellStyle name="SAPBEXHLevel3 3 2" xfId="58"/>
    <cellStyle name="SAPBEXHLevel3X" xfId="59"/>
    <cellStyle name="SAPBEXHLevel3X 2" xfId="60"/>
    <cellStyle name="SAPBEXHLevel3X 2 2" xfId="61"/>
    <cellStyle name="SAPBEXHLevel3X 3" xfId="62"/>
    <cellStyle name="SAPBEXHLevel3X 3 2" xfId="63"/>
    <cellStyle name="SAPBEXresData" xfId="64"/>
    <cellStyle name="SAPBEXresDataEmph" xfId="65"/>
    <cellStyle name="SAPBEXresItem" xfId="66"/>
    <cellStyle name="SAPBEXresItemX" xfId="67"/>
    <cellStyle name="SAPBEXstdData" xfId="68"/>
    <cellStyle name="SAPBEXstdDataEmph" xfId="69"/>
    <cellStyle name="SAPBEXstdItem" xfId="70"/>
    <cellStyle name="SAPBEXstdItemX" xfId="71"/>
    <cellStyle name="SAPBEXtitle" xfId="72"/>
    <cellStyle name="SAPBEXundefined" xfId="73"/>
    <cellStyle name="Satisfaisant" xfId="131"/>
    <cellStyle name="Sortie" xfId="132"/>
    <cellStyle name="Standaard" xfId="0" builtinId="0"/>
    <cellStyle name="Standaard 10" xfId="85"/>
    <cellStyle name="Standaard 11" xfId="86"/>
    <cellStyle name="Standaard 12" xfId="87"/>
    <cellStyle name="Standaard 13" xfId="88"/>
    <cellStyle name="Standaard 14" xfId="90"/>
    <cellStyle name="Standaard 15" xfId="91"/>
    <cellStyle name="Standaard 16" xfId="92"/>
    <cellStyle name="Standaard 17" xfId="93"/>
    <cellStyle name="Standaard 18" xfId="94"/>
    <cellStyle name="Standaard 19" xfId="95"/>
    <cellStyle name="Standaard 2" xfId="74"/>
    <cellStyle name="Standaard 2 2" xfId="75"/>
    <cellStyle name="Standaard 20" xfId="96"/>
    <cellStyle name="Standaard 21" xfId="97"/>
    <cellStyle name="Standaard 22" xfId="98"/>
    <cellStyle name="Standaard 23" xfId="99"/>
    <cellStyle name="Standaard 24" xfId="100"/>
    <cellStyle name="Standaard 25" xfId="101"/>
    <cellStyle name="Standaard 26" xfId="102"/>
    <cellStyle name="Standaard 27" xfId="103"/>
    <cellStyle name="Standaard 28" xfId="1"/>
    <cellStyle name="Standaard 3" xfId="76"/>
    <cellStyle name="Standaard 3 2" xfId="77"/>
    <cellStyle name="Standaard 4" xfId="78"/>
    <cellStyle name="Standaard 4 2" xfId="79"/>
    <cellStyle name="Standaard 5" xfId="80"/>
    <cellStyle name="Standaard 6" xfId="81"/>
    <cellStyle name="Standaard 7" xfId="82"/>
    <cellStyle name="Standaard 8" xfId="83"/>
    <cellStyle name="Standaard 9" xfId="84"/>
    <cellStyle name="Texte explicatif" xfId="133"/>
    <cellStyle name="Titre" xfId="134"/>
    <cellStyle name="Titre 1" xfId="135"/>
    <cellStyle name="Titre 2" xfId="136"/>
    <cellStyle name="Titre 3" xfId="137"/>
    <cellStyle name="Titre 4" xfId="138"/>
    <cellStyle name="Total" xfId="139"/>
    <cellStyle name="Vérification" xfId="140"/>
  </cellStyles>
  <dxfs count="3290">
    <dxf>
      <font>
        <b val="0"/>
        <i val="0"/>
        <strike val="0"/>
        <condense val="0"/>
        <extend val="0"/>
        <outline val="0"/>
        <shadow val="0"/>
        <u val="none"/>
        <vertAlign val="baseline"/>
        <sz val="12"/>
        <color auto="1"/>
        <name val="Verdana"/>
        <scheme val="none"/>
      </font>
      <alignment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Verdana"/>
        <scheme val="none"/>
      </font>
      <alignmen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auto="1"/>
        <name val="Verdana"/>
        <scheme val="none"/>
      </font>
      <alignment vertical="center" textRotation="0" wrapText="0" indent="0" justifyLastLine="0" shrinkToFit="0" readingOrder="0"/>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2"/>
        <color auto="1"/>
        <name val="Verdana"/>
        <scheme val="none"/>
      </font>
      <alignment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2"/>
        <color auto="1"/>
        <name val="Verdana"/>
        <scheme val="none"/>
      </font>
      <fill>
        <patternFill patternType="solid">
          <fgColor indexed="64"/>
          <bgColor theme="1" tint="0.79998168889431442"/>
        </patternFill>
      </fill>
      <alignment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Verdana"/>
        <scheme val="none"/>
      </font>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Verdana"/>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2"/>
        <color auto="1"/>
        <name val="Verdana"/>
        <scheme val="none"/>
      </font>
    </dxf>
    <dxf>
      <border outline="0">
        <bottom style="thin">
          <color indexed="64"/>
        </bottom>
      </border>
    </dxf>
    <dxf>
      <font>
        <b/>
        <strike val="0"/>
        <outline val="0"/>
        <shadow val="0"/>
        <u val="none"/>
        <vertAlign val="baseline"/>
        <sz val="12"/>
        <color auto="1"/>
        <name val="Verdana"/>
        <scheme val="none"/>
      </font>
    </dxf>
    <dxf>
      <font>
        <b val="0"/>
        <i val="0"/>
        <strike val="0"/>
        <condense val="0"/>
        <extend val="0"/>
        <outline val="0"/>
        <shadow val="0"/>
        <u val="none"/>
        <vertAlign val="baseline"/>
        <sz val="12"/>
        <color auto="1"/>
        <name val="Verdana"/>
        <scheme val="none"/>
      </font>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Verdana"/>
        <scheme val="none"/>
      </font>
      <alignment horizontal="left" vertical="bottom" textRotation="0" wrapText="0"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2"/>
        <color auto="1"/>
        <name val="Verdana"/>
        <scheme val="none"/>
      </font>
    </dxf>
    <dxf>
      <border outline="0">
        <bottom style="thin">
          <color indexed="64"/>
        </bottom>
      </border>
    </dxf>
    <dxf>
      <font>
        <b/>
        <strike val="0"/>
        <outline val="0"/>
        <shadow val="0"/>
        <u val="none"/>
        <vertAlign val="baseline"/>
        <sz val="12"/>
        <color auto="1"/>
        <name val="Verdana"/>
        <scheme val="none"/>
      </font>
    </dxf>
    <dxf>
      <font>
        <b val="0"/>
        <i val="0"/>
        <strike val="0"/>
        <condense val="0"/>
        <extend val="0"/>
        <outline val="0"/>
        <shadow val="0"/>
        <u val="none"/>
        <vertAlign val="baseline"/>
        <sz val="12"/>
        <color auto="1"/>
        <name val="Verdana"/>
        <scheme val="none"/>
      </font>
      <alignment horizontal="center" vertical="center"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Verdana"/>
        <scheme val="none"/>
      </font>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strike val="0"/>
        <outline val="0"/>
        <shadow val="0"/>
        <u val="none"/>
        <vertAlign val="baseline"/>
        <sz val="12"/>
        <color auto="1"/>
        <name val="Verdana"/>
        <scheme val="none"/>
      </font>
    </dxf>
    <dxf>
      <border outline="0">
        <bottom style="thin">
          <color indexed="64"/>
        </bottom>
      </border>
    </dxf>
    <dxf>
      <font>
        <b/>
        <strike val="0"/>
        <outline val="0"/>
        <shadow val="0"/>
        <u val="none"/>
        <vertAlign val="baseline"/>
        <sz val="12"/>
        <color auto="1"/>
        <name val="Verdana"/>
        <scheme val="none"/>
      </font>
    </dxf>
    <dxf>
      <font>
        <b val="0"/>
        <i val="0"/>
        <strike val="0"/>
        <condense val="0"/>
        <extend val="0"/>
        <outline val="0"/>
        <shadow val="0"/>
        <u val="none"/>
        <vertAlign val="baseline"/>
        <sz val="12"/>
        <color auto="1"/>
        <name val="Verdana"/>
        <scheme val="none"/>
      </font>
      <numFmt numFmtId="30" formatCode="@"/>
      <alignment horizontal="general" vertical="top" textRotation="0" wrapText="1" indent="0" justifyLastLine="0" shrinkToFit="0" readingOrder="0"/>
    </dxf>
    <dxf>
      <font>
        <b val="0"/>
        <i val="0"/>
        <strike val="0"/>
        <condense val="0"/>
        <extend val="0"/>
        <outline val="0"/>
        <shadow val="0"/>
        <u val="none"/>
        <vertAlign val="baseline"/>
        <sz val="12"/>
        <color theme="3"/>
        <name val="Verdana"/>
        <scheme val="none"/>
      </font>
      <numFmt numFmtId="30" formatCode="@"/>
      <alignment horizontal="general" vertical="top" textRotation="0" wrapText="1" indent="0" justifyLastLine="0" shrinkToFit="0" readingOrder="0"/>
      <border diagonalUp="0" diagonalDown="0" outline="0">
        <left style="thin">
          <color indexed="64"/>
        </left>
        <right/>
        <top/>
        <bottom style="thin">
          <color indexed="64"/>
        </bottom>
      </border>
    </dxf>
    <dxf>
      <font>
        <b/>
        <i val="0"/>
        <strike val="0"/>
        <condense val="0"/>
        <extend val="0"/>
        <outline val="0"/>
        <shadow val="0"/>
        <u val="none"/>
        <vertAlign val="baseline"/>
        <sz val="12"/>
        <color auto="1"/>
        <name val="Verdana"/>
        <scheme val="none"/>
      </font>
      <numFmt numFmtId="30" formatCode="@"/>
      <alignment horizontal="general" vertical="top" textRotation="0" wrapText="1" indent="0" justifyLastLine="0" shrinkToFit="0" readingOrder="0"/>
    </dxf>
    <dxf>
      <font>
        <b/>
        <i val="0"/>
        <strike val="0"/>
        <condense val="0"/>
        <extend val="0"/>
        <outline val="0"/>
        <shadow val="0"/>
        <u val="none"/>
        <vertAlign val="baseline"/>
        <sz val="12"/>
        <color theme="3"/>
        <name val="Verdana"/>
        <scheme val="none"/>
      </font>
      <numFmt numFmtId="30" formatCode="@"/>
      <alignment horizontal="general" vertical="top" textRotation="0" wrapText="1" indent="0" justifyLastLine="0" shrinkToFit="0" readingOrder="0"/>
      <border diagonalUp="0" diagonalDown="0" outline="0">
        <left/>
        <right style="thin">
          <color indexed="64"/>
        </right>
        <top/>
        <bottom style="thin">
          <color indexed="64"/>
        </bottom>
      </border>
    </dxf>
    <dxf>
      <font>
        <strike val="0"/>
        <outline val="0"/>
        <shadow val="0"/>
        <u val="none"/>
        <vertAlign val="baseline"/>
        <color auto="1"/>
        <name val="Verdana"/>
        <scheme val="none"/>
      </font>
    </dxf>
    <dxf>
      <border outline="0">
        <bottom style="thin">
          <color indexed="64"/>
        </bottom>
      </border>
    </dxf>
    <dxf>
      <font>
        <strike val="0"/>
        <outline val="0"/>
        <shadow val="0"/>
        <u val="none"/>
        <vertAlign val="baseline"/>
        <color auto="1"/>
        <name val="Verdana"/>
        <scheme val="none"/>
      </font>
    </dxf>
    <dxf>
      <font>
        <b val="0"/>
        <i val="0"/>
        <strike val="0"/>
        <condense val="0"/>
        <extend val="0"/>
        <outline val="0"/>
        <shadow val="0"/>
        <u val="none"/>
        <vertAlign val="baseline"/>
        <sz val="9"/>
        <color auto="1"/>
        <name val="Verdana"/>
        <scheme val="none"/>
      </font>
      <fill>
        <patternFill patternType="none">
          <fgColor indexed="64"/>
          <bgColor indexed="65"/>
        </patternFill>
      </fill>
      <alignment horizontal="center" vertical="center" textRotation="0" wrapText="0"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auto="1"/>
        <name val="Verdana"/>
        <scheme val="none"/>
      </font>
      <fill>
        <patternFill patternType="none">
          <fgColor indexed="64"/>
          <bgColor indexed="65"/>
        </patternFill>
      </fill>
      <alignment horizontal="center" vertical="center" textRotation="0" wrapText="0"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auto="1"/>
        <name val="Verdana"/>
        <scheme val="none"/>
      </font>
      <fill>
        <patternFill patternType="none">
          <fgColor indexed="64"/>
          <bgColor indexed="65"/>
        </patternFill>
      </fill>
      <alignment horizontal="center" vertical="center" textRotation="0" wrapText="0"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center"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numFmt numFmtId="167" formatCode="m/d/yyyy"/>
      <fill>
        <patternFill patternType="none">
          <fgColor indexed="64"/>
          <bgColor auto="1"/>
        </patternFill>
      </fill>
      <alignment horizontal="center" vertical="top"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left"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numFmt numFmtId="0" formatCode="General"/>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numFmt numFmtId="0" formatCode="General"/>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numFmt numFmtId="0" formatCode="General"/>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numFmt numFmtId="0" formatCode="General"/>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center"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center" vertical="top"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left"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8"/>
        <color auto="1"/>
        <name val="Verdana"/>
        <scheme val="major"/>
      </font>
      <fill>
        <patternFill patternType="none">
          <fgColor indexed="64"/>
          <bgColor indexed="65"/>
        </patternFill>
      </fill>
      <alignment horizontal="right"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8"/>
        <color auto="1"/>
        <name val="Verdana"/>
        <scheme val="major"/>
      </font>
      <numFmt numFmtId="0" formatCode="General"/>
      <fill>
        <patternFill patternType="none">
          <fgColor indexed="64"/>
          <bgColor auto="1"/>
        </patternFill>
      </fill>
      <alignment horizontal="right" vertical="top" textRotation="0" wrapText="1" indent="0" justifyLastLine="0" shrinkToFit="0" readingOrder="0"/>
      <protection locked="1"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center"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numFmt numFmtId="167" formatCode="m/d/yyyy"/>
      <fill>
        <patternFill patternType="none">
          <fgColor indexed="64"/>
          <bgColor auto="1"/>
        </patternFill>
      </fill>
      <alignment horizontal="center" vertical="top"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left"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left" vertical="center"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left"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left" vertical="center"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9"/>
        <color auto="1"/>
        <name val="Verdana"/>
        <scheme val="none"/>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8"/>
        <color auto="1"/>
        <name val="Verdana"/>
        <scheme val="major"/>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8"/>
        <color auto="1"/>
        <name val="Verdana"/>
        <scheme val="major"/>
      </font>
      <numFmt numFmtId="0" formatCode="General"/>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numFmt numFmtId="0" formatCode="General"/>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8"/>
        <color auto="1"/>
        <name val="Verdana"/>
        <scheme val="major"/>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8"/>
        <color auto="1"/>
        <name val="Verdana"/>
        <scheme val="major"/>
      </font>
      <fill>
        <patternFill patternType="none">
          <fgColor indexed="64"/>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numFmt numFmtId="0" formatCode="General"/>
      <fill>
        <patternFill patternType="none">
          <fgColor indexed="64"/>
          <bgColor auto="1"/>
        </patternFill>
      </fill>
      <alignment horizontal="center" vertical="center" textRotation="0" wrapText="1" indent="0" justifyLastLine="0" shrinkToFit="0" readingOrder="0"/>
      <protection locked="1" hidden="0"/>
    </dxf>
    <dxf>
      <font>
        <b val="0"/>
        <i val="0"/>
        <strike val="0"/>
        <condense val="0"/>
        <extend val="0"/>
        <outline val="0"/>
        <shadow val="0"/>
        <u val="none"/>
        <vertAlign val="baseline"/>
        <sz val="8"/>
        <color auto="1"/>
        <name val="Verdana"/>
        <scheme val="major"/>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8"/>
        <color auto="1"/>
        <name val="Verdana"/>
        <scheme val="major"/>
      </font>
      <fill>
        <patternFill patternType="none">
          <fgColor indexed="64"/>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center" vertical="center" textRotation="0" wrapText="0"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numFmt numFmtId="0" formatCode="General"/>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8"/>
        <color auto="1"/>
        <name val="Verdana"/>
        <scheme val="major"/>
      </font>
      <fill>
        <patternFill patternType="none">
          <fgColor indexed="64"/>
          <bgColor indexed="65"/>
        </patternFill>
      </fill>
      <alignment horizontal="center" vertical="center"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8"/>
        <color auto="1"/>
        <name val="Verdana"/>
        <scheme val="major"/>
      </font>
      <fill>
        <patternFill patternType="none">
          <fgColor indexed="64"/>
          <bgColor auto="1"/>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left"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left"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left"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numFmt numFmtId="0" formatCode="General"/>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left"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numFmt numFmtId="0" formatCode="General"/>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left"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left"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left"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left"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9"/>
        <color auto="1"/>
        <name val="Verdana"/>
        <scheme val="major"/>
      </font>
      <fill>
        <patternFill patternType="none">
          <fgColor indexed="64"/>
          <bgColor indexed="65"/>
        </patternFill>
      </fill>
      <alignment horizontal="center" vertical="top" textRotation="0" wrapText="0"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auto="1"/>
        <name val="Verdana"/>
        <scheme val="major"/>
      </font>
      <fill>
        <patternFill patternType="none">
          <fgColor indexed="64"/>
          <bgColor auto="1"/>
        </patternFill>
      </fill>
      <alignment horizontal="center" vertical="center" textRotation="0" wrapText="0" indent="0" justifyLastLine="0" shrinkToFit="0" readingOrder="0"/>
      <protection locked="0" hidden="0"/>
    </dxf>
    <dxf>
      <border outline="0">
        <top style="thin">
          <color indexed="64"/>
        </top>
      </border>
    </dxf>
    <dxf>
      <protection locked="0" hidden="0"/>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general" vertical="bottom" textRotation="0" wrapText="0" indent="0" justifyLastLine="0" shrinkToFit="0" readingOrder="0"/>
      <protection locked="0" hidden="0"/>
    </dxf>
    <dxf>
      <font>
        <strike val="0"/>
        <outline val="0"/>
        <shadow val="0"/>
        <vertAlign val="baseline"/>
        <color theme="0" tint="-0.499984740745262"/>
        <name val="Verdana"/>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bottom/>
      </border>
      <protection locked="1" hidden="0"/>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00B0F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bgColor rgb="FFC00000"/>
        </patternFill>
      </fill>
    </dxf>
    <dxf>
      <fill>
        <patternFill>
          <bgColor rgb="FFFF0000"/>
        </patternFill>
      </fill>
    </dxf>
    <dxf>
      <fill>
        <patternFill>
          <bgColor rgb="FFFFC000"/>
        </patternFill>
      </fill>
    </dxf>
    <dxf>
      <fill>
        <patternFill>
          <bgColor rgb="FFFFFF00"/>
        </patternFill>
      </fill>
    </dxf>
    <dxf>
      <fill>
        <patternFill>
          <bgColor rgb="FF92D050"/>
        </patternFill>
      </fill>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9"/>
        <color auto="1"/>
        <name val="Verdana"/>
        <scheme val="none"/>
      </font>
      <numFmt numFmtId="167" formatCode="m/d/yyyy"/>
      <fill>
        <patternFill patternType="none">
          <fgColor indexed="64"/>
          <bgColor auto="1"/>
        </patternFill>
      </fill>
      <alignment horizontal="left" vertical="center" textRotation="0" wrapText="1" indent="0" justifyLastLine="0" shrinkToFit="0" readingOrder="0"/>
      <protection locked="0" hidden="0"/>
    </dxf>
    <dxf>
      <font>
        <b val="0"/>
        <i val="0"/>
        <strike val="0"/>
        <condense val="0"/>
        <extend val="0"/>
        <outline val="0"/>
        <shadow val="0"/>
        <u val="none"/>
        <vertAlign val="baseline"/>
        <sz val="9"/>
        <color auto="1"/>
        <name val="Verdana"/>
        <scheme val="none"/>
      </font>
      <numFmt numFmtId="167" formatCode="m/d/yyyy"/>
      <fill>
        <patternFill patternType="none">
          <fgColor indexed="64"/>
          <bgColor auto="1"/>
        </patternFill>
      </fill>
      <alignment horizontal="left" vertical="center" textRotation="0" wrapText="1" indent="0" justifyLastLine="0" shrinkToFit="0" readingOrder="0"/>
      <protection locked="0" hidden="0"/>
    </dxf>
    <dxf>
      <font>
        <b val="0"/>
      </font>
      <fill>
        <patternFill patternType="none">
          <fgColor indexed="64"/>
          <bgColor auto="1"/>
        </patternFill>
      </fill>
      <protection locked="0" hidden="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wrapText="1" indent="0" justifyLastLine="0" shrinkToFit="0" readingOrder="0"/>
      <border diagonalUp="0" diagonalDown="0">
        <left style="medium">
          <color indexed="64"/>
        </left>
        <right style="medium">
          <color indexed="64"/>
        </right>
        <top/>
        <bottom/>
      </border>
      <protection locked="1" hidden="0"/>
    </dxf>
    <dxf>
      <fill>
        <patternFill>
          <bgColor theme="0" tint="-4.9989318521683403E-2"/>
        </patternFill>
      </fill>
    </dxf>
    <dxf>
      <font>
        <color theme="0" tint="-0.499984740745262"/>
      </font>
      <fill>
        <patternFill>
          <bgColor theme="0" tint="-0.499984740745262"/>
        </patternFill>
      </fill>
      <border>
        <left style="medium">
          <color auto="1"/>
        </left>
        <right style="medium">
          <color auto="1"/>
        </right>
        <top style="medium">
          <color auto="1"/>
        </top>
        <bottom style="medium">
          <color auto="1"/>
        </bottom>
        <vertical style="thin">
          <color auto="1"/>
        </vertical>
        <horizontal style="thin">
          <color auto="1"/>
        </horizontal>
      </border>
    </dxf>
    <dxf>
      <border diagonalUp="1">
        <left style="medium">
          <color auto="1"/>
        </left>
        <right style="medium">
          <color auto="1"/>
        </right>
        <top style="medium">
          <color auto="1"/>
        </top>
        <bottom style="medium">
          <color auto="1"/>
        </bottom>
        <diagonal style="thin">
          <color auto="1"/>
        </diagonal>
        <vertical style="thin">
          <color auto="1"/>
        </vertical>
        <horizontal style="thin">
          <color auto="1"/>
        </horizontal>
      </border>
    </dxf>
    <dxf>
      <fill>
        <patternFill>
          <bgColor rgb="FFDCE6F1"/>
        </patternFill>
      </fill>
    </dxf>
    <dxf>
      <fill>
        <patternFill>
          <bgColor rgb="FFDCE6F1"/>
        </patternFill>
      </fill>
    </dxf>
    <dxf>
      <fill>
        <patternFill>
          <bgColor rgb="FFDCE6F1"/>
        </patternFill>
      </fill>
    </dxf>
    <dxf>
      <fill>
        <patternFill>
          <bgColor rgb="FFDCE6F1"/>
        </patternFill>
      </fill>
    </dxf>
    <dxf>
      <border>
        <left style="thin">
          <color auto="1"/>
        </left>
        <right style="medium">
          <color auto="1"/>
        </right>
        <top style="thin">
          <color auto="1"/>
        </top>
        <bottom style="thin">
          <color auto="1"/>
        </bottom>
        <vertical style="thin">
          <color auto="1"/>
        </vertical>
        <horizontal style="thin">
          <color auto="1"/>
        </horizontal>
      </border>
    </dxf>
    <dxf>
      <font>
        <b/>
        <i val="0"/>
        <strike val="0"/>
      </font>
      <fill>
        <patternFill patternType="none">
          <bgColor auto="1"/>
        </patternFill>
      </fill>
      <border>
        <left style="medium">
          <color auto="1"/>
        </left>
        <right style="medium">
          <color auto="1"/>
        </right>
        <top style="medium">
          <color auto="1"/>
        </top>
        <bottom style="medium">
          <color auto="1"/>
        </bottom>
        <vertical style="medium">
          <color auto="1"/>
        </vertical>
        <horizontal style="medium">
          <color auto="1"/>
        </horizontal>
      </border>
    </dxf>
    <dxf>
      <font>
        <b/>
        <i val="0"/>
      </font>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patternFill>
      </fill>
      <border>
        <left style="medium">
          <color auto="1"/>
        </left>
        <right style="medium">
          <color auto="1"/>
        </right>
        <top style="medium">
          <color auto="1"/>
        </top>
        <bottom style="medium">
          <color auto="1"/>
        </bottom>
        <vertical style="thin">
          <color auto="1"/>
        </vertical>
        <horizontal style="medium">
          <color auto="1"/>
        </horizontal>
      </border>
    </dxf>
  </dxfs>
  <tableStyles count="2" defaultTableStyle="TableStyleMedium2" defaultPivotStyle="PivotStyleLight16">
    <tableStyle name="Tabelstijl 1" pivot="0" count="8">
      <tableStyleElement type="wholeTable" dxfId="3289"/>
      <tableStyleElement type="headerRow" dxfId="3288"/>
      <tableStyleElement type="firstColumn" dxfId="3287"/>
      <tableStyleElement type="lastColumn" dxfId="3286"/>
      <tableStyleElement type="firstRowStripe" dxfId="3285"/>
      <tableStyleElement type="secondRowStripe" dxfId="3284"/>
      <tableStyleElement type="firstColumnStripe" dxfId="3283"/>
      <tableStyleElement type="secondColumnStripe" dxfId="3282"/>
    </tableStyle>
    <tableStyle name="Tabelstijl 2" pivot="0" count="3">
      <tableStyleElement type="wholeTable" dxfId="3281"/>
      <tableStyleElement type="headerRow" dxfId="3280"/>
      <tableStyleElement type="secondRowStripe" dxfId="3279"/>
    </tableStyle>
  </tableStyles>
  <colors>
    <mruColors>
      <color rgb="FFDCE6F1"/>
      <color rgb="FF0070C0"/>
      <color rgb="FF00FF00"/>
      <color rgb="FFFFC000"/>
      <color rgb="FF3333CC"/>
      <color rgb="FF0033CC"/>
      <color rgb="FF2F10A0"/>
      <color rgb="FF6600FF"/>
      <color rgb="FF66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sz="1600">
                <a:solidFill>
                  <a:sysClr val="windowText" lastClr="000000"/>
                </a:solidFill>
              </a:rPr>
              <a:t>Initiële risico's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barChart>
        <c:barDir val="col"/>
        <c:grouping val="clustered"/>
        <c:varyColors val="0"/>
        <c:ser>
          <c:idx val="0"/>
          <c:order val="0"/>
          <c:spPr>
            <a:solidFill>
              <a:schemeClr val="accent1"/>
            </a:solidFill>
            <a:ln w="19050">
              <a:solidFill>
                <a:schemeClr val="lt1"/>
              </a:solidFill>
            </a:ln>
            <a:effectLst/>
          </c:spPr>
          <c:invertIfNegative val="0"/>
          <c:dPt>
            <c:idx val="0"/>
            <c:invertIfNegative val="0"/>
            <c:bubble3D val="0"/>
            <c:spPr>
              <a:solidFill>
                <a:srgbClr val="C00000"/>
              </a:solidFill>
              <a:ln w="19050">
                <a:solidFill>
                  <a:schemeClr val="lt1"/>
                </a:solidFill>
              </a:ln>
              <a:effectLst/>
            </c:spPr>
            <c:extLst>
              <c:ext xmlns:c16="http://schemas.microsoft.com/office/drawing/2014/chart" uri="{C3380CC4-5D6E-409C-BE32-E72D297353CC}">
                <c16:uniqueId val="{00000001-65F4-47D2-B25F-289818BC73B7}"/>
              </c:ext>
            </c:extLst>
          </c:dPt>
          <c:dPt>
            <c:idx val="1"/>
            <c:invertIfNegative val="0"/>
            <c:bubble3D val="0"/>
            <c:spPr>
              <a:solidFill>
                <a:srgbClr val="FF0000"/>
              </a:solidFill>
              <a:ln w="19050">
                <a:solidFill>
                  <a:schemeClr val="lt1"/>
                </a:solidFill>
              </a:ln>
              <a:effectLst/>
            </c:spPr>
            <c:extLst>
              <c:ext xmlns:c16="http://schemas.microsoft.com/office/drawing/2014/chart" uri="{C3380CC4-5D6E-409C-BE32-E72D297353CC}">
                <c16:uniqueId val="{00000003-65F4-47D2-B25F-289818BC73B7}"/>
              </c:ext>
            </c:extLst>
          </c:dPt>
          <c:dPt>
            <c:idx val="2"/>
            <c:invertIfNegative val="0"/>
            <c:bubble3D val="0"/>
            <c:spPr>
              <a:solidFill>
                <a:srgbClr val="FFC000"/>
              </a:solidFill>
              <a:ln w="19050">
                <a:solidFill>
                  <a:schemeClr val="lt1"/>
                </a:solidFill>
              </a:ln>
              <a:effectLst/>
            </c:spPr>
            <c:extLst>
              <c:ext xmlns:c16="http://schemas.microsoft.com/office/drawing/2014/chart" uri="{C3380CC4-5D6E-409C-BE32-E72D297353CC}">
                <c16:uniqueId val="{00000005-65F4-47D2-B25F-289818BC73B7}"/>
              </c:ext>
            </c:extLst>
          </c:dPt>
          <c:dPt>
            <c:idx val="3"/>
            <c:invertIfNegative val="0"/>
            <c:bubble3D val="0"/>
            <c:spPr>
              <a:solidFill>
                <a:srgbClr val="FFFF00"/>
              </a:solidFill>
              <a:ln w="19050">
                <a:solidFill>
                  <a:schemeClr val="lt1"/>
                </a:solidFill>
              </a:ln>
              <a:effectLst/>
            </c:spPr>
            <c:extLst>
              <c:ext xmlns:c16="http://schemas.microsoft.com/office/drawing/2014/chart" uri="{C3380CC4-5D6E-409C-BE32-E72D297353CC}">
                <c16:uniqueId val="{00000007-65F4-47D2-B25F-289818BC73B7}"/>
              </c:ext>
            </c:extLst>
          </c:dPt>
          <c:dPt>
            <c:idx val="4"/>
            <c:invertIfNegative val="0"/>
            <c:bubble3D val="0"/>
            <c:spPr>
              <a:solidFill>
                <a:srgbClr val="00FF00"/>
              </a:solidFill>
              <a:ln w="19050">
                <a:solidFill>
                  <a:schemeClr val="lt1"/>
                </a:solidFill>
              </a:ln>
              <a:effectLst/>
            </c:spPr>
            <c:extLst>
              <c:ext xmlns:c16="http://schemas.microsoft.com/office/drawing/2014/chart" uri="{C3380CC4-5D6E-409C-BE32-E72D297353CC}">
                <c16:uniqueId val="{00000009-65F4-47D2-B25F-289818BC73B7}"/>
              </c:ext>
            </c:extLst>
          </c:dPt>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ysClr val="windowText" lastClr="000000"/>
                    </a:solidFill>
                    <a:latin typeface="+mn-lt"/>
                    <a:ea typeface="+mn-ea"/>
                    <a:cs typeface="+mn-cs"/>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Dashboard!$V$4:$V$8</c:f>
              <c:strCache>
                <c:ptCount val="5"/>
                <c:pt idx="0">
                  <c:v>Zeer hoge risico's</c:v>
                </c:pt>
                <c:pt idx="1">
                  <c:v>Hoge risico's</c:v>
                </c:pt>
                <c:pt idx="2">
                  <c:v>Substantiele risico's</c:v>
                </c:pt>
                <c:pt idx="3">
                  <c:v>Mogelijke risico's</c:v>
                </c:pt>
                <c:pt idx="4">
                  <c:v>Aantal lichte risico's</c:v>
                </c:pt>
              </c:strCache>
            </c:strRef>
          </c:cat>
          <c:val>
            <c:numRef>
              <c:f>Dashboard!$W$4:$W$8</c:f>
              <c:numCache>
                <c:formatCode>General</c:formatCode>
                <c:ptCount val="5"/>
                <c:pt idx="0">
                  <c:v>0</c:v>
                </c:pt>
                <c:pt idx="1">
                  <c:v>5</c:v>
                </c:pt>
                <c:pt idx="2">
                  <c:v>14</c:v>
                </c:pt>
                <c:pt idx="3">
                  <c:v>10</c:v>
                </c:pt>
                <c:pt idx="4">
                  <c:v>11</c:v>
                </c:pt>
              </c:numCache>
            </c:numRef>
          </c:val>
          <c:extLst>
            <c:ext xmlns:c16="http://schemas.microsoft.com/office/drawing/2014/chart" uri="{C3380CC4-5D6E-409C-BE32-E72D297353CC}">
              <c16:uniqueId val="{0000000A-65F4-47D2-B25F-289818BC73B7}"/>
            </c:ext>
          </c:extLst>
        </c:ser>
        <c:dLbls>
          <c:showLegendKey val="0"/>
          <c:showVal val="0"/>
          <c:showCatName val="0"/>
          <c:showSerName val="0"/>
          <c:showPercent val="0"/>
          <c:showBubbleSize val="0"/>
        </c:dLbls>
        <c:gapWidth val="100"/>
        <c:axId val="486425424"/>
        <c:axId val="486423128"/>
      </c:barChart>
      <c:catAx>
        <c:axId val="486425424"/>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486423128"/>
        <c:crosses val="autoZero"/>
        <c:auto val="1"/>
        <c:lblAlgn val="ctr"/>
        <c:lblOffset val="100"/>
        <c:noMultiLvlLbl val="0"/>
      </c:catAx>
      <c:valAx>
        <c:axId val="48642312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48642542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sz="1600">
                <a:solidFill>
                  <a:sysClr val="windowText" lastClr="000000"/>
                </a:solidFill>
              </a:rPr>
              <a:t>Actuele risico's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barChart>
        <c:barDir val="col"/>
        <c:grouping val="clustered"/>
        <c:varyColors val="0"/>
        <c:ser>
          <c:idx val="0"/>
          <c:order val="0"/>
          <c:spPr>
            <a:solidFill>
              <a:schemeClr val="accent1"/>
            </a:solidFill>
            <a:ln w="19050">
              <a:solidFill>
                <a:schemeClr val="lt1"/>
              </a:solidFill>
            </a:ln>
            <a:effectLst/>
          </c:spPr>
          <c:invertIfNegative val="0"/>
          <c:dPt>
            <c:idx val="0"/>
            <c:invertIfNegative val="0"/>
            <c:bubble3D val="0"/>
            <c:spPr>
              <a:solidFill>
                <a:srgbClr val="C00000"/>
              </a:solidFill>
              <a:ln w="19050">
                <a:solidFill>
                  <a:schemeClr val="lt1"/>
                </a:solidFill>
              </a:ln>
              <a:effectLst/>
            </c:spPr>
            <c:extLst>
              <c:ext xmlns:c16="http://schemas.microsoft.com/office/drawing/2014/chart" uri="{C3380CC4-5D6E-409C-BE32-E72D297353CC}">
                <c16:uniqueId val="{00000001-4BD2-44DF-B533-0CB2648AB0CA}"/>
              </c:ext>
            </c:extLst>
          </c:dPt>
          <c:dPt>
            <c:idx val="1"/>
            <c:invertIfNegative val="0"/>
            <c:bubble3D val="0"/>
            <c:spPr>
              <a:solidFill>
                <a:srgbClr val="FF0000"/>
              </a:solidFill>
              <a:ln w="19050">
                <a:solidFill>
                  <a:schemeClr val="lt1"/>
                </a:solidFill>
              </a:ln>
              <a:effectLst/>
            </c:spPr>
            <c:extLst>
              <c:ext xmlns:c16="http://schemas.microsoft.com/office/drawing/2014/chart" uri="{C3380CC4-5D6E-409C-BE32-E72D297353CC}">
                <c16:uniqueId val="{00000003-4BD2-44DF-B533-0CB2648AB0CA}"/>
              </c:ext>
            </c:extLst>
          </c:dPt>
          <c:dPt>
            <c:idx val="2"/>
            <c:invertIfNegative val="0"/>
            <c:bubble3D val="0"/>
            <c:spPr>
              <a:solidFill>
                <a:srgbClr val="FFC000"/>
              </a:solidFill>
              <a:ln w="19050">
                <a:solidFill>
                  <a:schemeClr val="lt1"/>
                </a:solidFill>
              </a:ln>
              <a:effectLst/>
            </c:spPr>
            <c:extLst>
              <c:ext xmlns:c16="http://schemas.microsoft.com/office/drawing/2014/chart" uri="{C3380CC4-5D6E-409C-BE32-E72D297353CC}">
                <c16:uniqueId val="{00000005-4BD2-44DF-B533-0CB2648AB0CA}"/>
              </c:ext>
            </c:extLst>
          </c:dPt>
          <c:dPt>
            <c:idx val="3"/>
            <c:invertIfNegative val="0"/>
            <c:bubble3D val="0"/>
            <c:spPr>
              <a:solidFill>
                <a:srgbClr val="FFFF00"/>
              </a:solidFill>
              <a:ln w="19050">
                <a:solidFill>
                  <a:schemeClr val="lt1"/>
                </a:solidFill>
              </a:ln>
              <a:effectLst/>
            </c:spPr>
            <c:extLst>
              <c:ext xmlns:c16="http://schemas.microsoft.com/office/drawing/2014/chart" uri="{C3380CC4-5D6E-409C-BE32-E72D297353CC}">
                <c16:uniqueId val="{00000007-4BD2-44DF-B533-0CB2648AB0CA}"/>
              </c:ext>
            </c:extLst>
          </c:dPt>
          <c:dPt>
            <c:idx val="4"/>
            <c:invertIfNegative val="0"/>
            <c:bubble3D val="0"/>
            <c:spPr>
              <a:solidFill>
                <a:srgbClr val="00FF00"/>
              </a:solidFill>
              <a:ln w="19050">
                <a:solidFill>
                  <a:schemeClr val="lt1"/>
                </a:solidFill>
              </a:ln>
              <a:effectLst/>
            </c:spPr>
            <c:extLst>
              <c:ext xmlns:c16="http://schemas.microsoft.com/office/drawing/2014/chart" uri="{C3380CC4-5D6E-409C-BE32-E72D297353CC}">
                <c16:uniqueId val="{00000009-4BD2-44DF-B533-0CB2648AB0CA}"/>
              </c:ext>
            </c:extLst>
          </c:dPt>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ysClr val="windowText" lastClr="000000"/>
                    </a:solidFill>
                    <a:latin typeface="+mn-lt"/>
                    <a:ea typeface="+mn-ea"/>
                    <a:cs typeface="+mn-cs"/>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Dashboard!$V$4:$V$8</c:f>
              <c:strCache>
                <c:ptCount val="5"/>
                <c:pt idx="0">
                  <c:v>Zeer hoge risico's</c:v>
                </c:pt>
                <c:pt idx="1">
                  <c:v>Hoge risico's</c:v>
                </c:pt>
                <c:pt idx="2">
                  <c:v>Substantiele risico's</c:v>
                </c:pt>
                <c:pt idx="3">
                  <c:v>Mogelijke risico's</c:v>
                </c:pt>
                <c:pt idx="4">
                  <c:v>Aantal lichte risico's</c:v>
                </c:pt>
              </c:strCache>
            </c:strRef>
          </c:cat>
          <c:val>
            <c:numRef>
              <c:f>Dashboard!$X$4:$X$8</c:f>
              <c:numCache>
                <c:formatCode>General</c:formatCode>
                <c:ptCount val="5"/>
                <c:pt idx="0">
                  <c:v>0</c:v>
                </c:pt>
                <c:pt idx="1">
                  <c:v>5</c:v>
                </c:pt>
                <c:pt idx="2">
                  <c:v>14</c:v>
                </c:pt>
                <c:pt idx="3">
                  <c:v>10</c:v>
                </c:pt>
                <c:pt idx="4">
                  <c:v>15</c:v>
                </c:pt>
              </c:numCache>
            </c:numRef>
          </c:val>
          <c:extLst>
            <c:ext xmlns:c16="http://schemas.microsoft.com/office/drawing/2014/chart" uri="{C3380CC4-5D6E-409C-BE32-E72D297353CC}">
              <c16:uniqueId val="{0000000A-4BD2-44DF-B533-0CB2648AB0CA}"/>
            </c:ext>
          </c:extLst>
        </c:ser>
        <c:dLbls>
          <c:showLegendKey val="0"/>
          <c:showVal val="0"/>
          <c:showCatName val="0"/>
          <c:showSerName val="0"/>
          <c:showPercent val="0"/>
          <c:showBubbleSize val="0"/>
        </c:dLbls>
        <c:gapWidth val="100"/>
        <c:axId val="1142425616"/>
        <c:axId val="1142427584"/>
      </c:barChart>
      <c:catAx>
        <c:axId val="114242561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1142427584"/>
        <c:crosses val="autoZero"/>
        <c:auto val="1"/>
        <c:lblAlgn val="ctr"/>
        <c:lblOffset val="100"/>
        <c:noMultiLvlLbl val="0"/>
      </c:catAx>
      <c:valAx>
        <c:axId val="114242758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114242561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sz="1600">
                <a:solidFill>
                  <a:sysClr val="windowText" lastClr="000000"/>
                </a:solidFill>
              </a:rPr>
              <a:t>Gereduceerde</a:t>
            </a:r>
            <a:r>
              <a:rPr lang="nl-NL" sz="1600" baseline="0">
                <a:solidFill>
                  <a:sysClr val="windowText" lastClr="000000"/>
                </a:solidFill>
              </a:rPr>
              <a:t> </a:t>
            </a:r>
            <a:r>
              <a:rPr lang="nl-NL" sz="1600">
                <a:solidFill>
                  <a:sysClr val="windowText" lastClr="000000"/>
                </a:solidFill>
              </a:rPr>
              <a:t>risico's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barChart>
        <c:barDir val="col"/>
        <c:grouping val="clustered"/>
        <c:varyColors val="0"/>
        <c:ser>
          <c:idx val="0"/>
          <c:order val="0"/>
          <c:spPr>
            <a:solidFill>
              <a:schemeClr val="accent1"/>
            </a:solidFill>
            <a:ln w="19050">
              <a:solidFill>
                <a:schemeClr val="lt1"/>
              </a:solidFill>
            </a:ln>
            <a:effectLst/>
          </c:spPr>
          <c:invertIfNegative val="0"/>
          <c:dPt>
            <c:idx val="0"/>
            <c:invertIfNegative val="0"/>
            <c:bubble3D val="0"/>
            <c:spPr>
              <a:solidFill>
                <a:srgbClr val="00FF00"/>
              </a:solidFill>
              <a:ln w="19050">
                <a:solidFill>
                  <a:schemeClr val="lt1"/>
                </a:solidFill>
              </a:ln>
              <a:effectLst/>
            </c:spPr>
            <c:extLst>
              <c:ext xmlns:c16="http://schemas.microsoft.com/office/drawing/2014/chart" uri="{C3380CC4-5D6E-409C-BE32-E72D297353CC}">
                <c16:uniqueId val="{00000001-9063-4D50-AE18-B92173FD52EE}"/>
              </c:ext>
            </c:extLst>
          </c:dPt>
          <c:dPt>
            <c:idx val="1"/>
            <c:invertIfNegative val="0"/>
            <c:bubble3D val="0"/>
            <c:spPr>
              <a:solidFill>
                <a:srgbClr val="FF0000"/>
              </a:solidFill>
              <a:ln w="19050">
                <a:solidFill>
                  <a:schemeClr val="lt1"/>
                </a:solidFill>
              </a:ln>
              <a:effectLst/>
            </c:spPr>
            <c:extLst>
              <c:ext xmlns:c16="http://schemas.microsoft.com/office/drawing/2014/chart" uri="{C3380CC4-5D6E-409C-BE32-E72D297353CC}">
                <c16:uniqueId val="{00000003-9063-4D50-AE18-B92173FD52EE}"/>
              </c:ext>
            </c:extLst>
          </c:dPt>
          <c:dPt>
            <c:idx val="2"/>
            <c:invertIfNegative val="0"/>
            <c:bubble3D val="0"/>
            <c:spPr>
              <a:solidFill>
                <a:srgbClr val="FFC000"/>
              </a:solidFill>
              <a:ln w="19050">
                <a:solidFill>
                  <a:schemeClr val="lt1"/>
                </a:solidFill>
              </a:ln>
              <a:effectLst/>
            </c:spPr>
            <c:extLst>
              <c:ext xmlns:c16="http://schemas.microsoft.com/office/drawing/2014/chart" uri="{C3380CC4-5D6E-409C-BE32-E72D297353CC}">
                <c16:uniqueId val="{00000005-9063-4D50-AE18-B92173FD52EE}"/>
              </c:ext>
            </c:extLst>
          </c:dPt>
          <c:dPt>
            <c:idx val="3"/>
            <c:invertIfNegative val="0"/>
            <c:bubble3D val="0"/>
            <c:spPr>
              <a:solidFill>
                <a:srgbClr val="FFFF00"/>
              </a:solidFill>
              <a:ln w="19050">
                <a:solidFill>
                  <a:schemeClr val="lt1"/>
                </a:solidFill>
              </a:ln>
              <a:effectLst/>
            </c:spPr>
            <c:extLst>
              <c:ext xmlns:c16="http://schemas.microsoft.com/office/drawing/2014/chart" uri="{C3380CC4-5D6E-409C-BE32-E72D297353CC}">
                <c16:uniqueId val="{00000007-9063-4D50-AE18-B92173FD52EE}"/>
              </c:ext>
            </c:extLst>
          </c:dPt>
          <c:dPt>
            <c:idx val="4"/>
            <c:invertIfNegative val="0"/>
            <c:bubble3D val="0"/>
            <c:spPr>
              <a:solidFill>
                <a:srgbClr val="00FF00"/>
              </a:solidFill>
              <a:ln w="19050">
                <a:solidFill>
                  <a:schemeClr val="lt1"/>
                </a:solidFill>
              </a:ln>
              <a:effectLst/>
            </c:spPr>
            <c:extLst>
              <c:ext xmlns:c16="http://schemas.microsoft.com/office/drawing/2014/chart" uri="{C3380CC4-5D6E-409C-BE32-E72D297353CC}">
                <c16:uniqueId val="{00000009-9063-4D50-AE18-B92173FD52EE}"/>
              </c:ext>
            </c:extLst>
          </c:dPt>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ysClr val="windowText" lastClr="000000"/>
                    </a:solidFill>
                    <a:latin typeface="+mn-lt"/>
                    <a:ea typeface="+mn-ea"/>
                    <a:cs typeface="+mn-cs"/>
                  </a:defRPr>
                </a:pPr>
                <a:endParaRPr lang="nl-NL"/>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Dashboard!$V$40:$V$41</c:f>
              <c:strCache>
                <c:ptCount val="2"/>
                <c:pt idx="0">
                  <c:v>Risico's gereduceerd</c:v>
                </c:pt>
                <c:pt idx="1">
                  <c:v>Risico's nog niet (voldoende) gereduceerd</c:v>
                </c:pt>
              </c:strCache>
            </c:strRef>
          </c:cat>
          <c:val>
            <c:numRef>
              <c:f>Dashboard!$W$40:$W$41</c:f>
              <c:numCache>
                <c:formatCode>General</c:formatCode>
                <c:ptCount val="2"/>
                <c:pt idx="0">
                  <c:v>223</c:v>
                </c:pt>
                <c:pt idx="1">
                  <c:v>27</c:v>
                </c:pt>
              </c:numCache>
            </c:numRef>
          </c:val>
          <c:extLst>
            <c:ext xmlns:c16="http://schemas.microsoft.com/office/drawing/2014/chart" uri="{C3380CC4-5D6E-409C-BE32-E72D297353CC}">
              <c16:uniqueId val="{0000000A-9063-4D50-AE18-B92173FD52EE}"/>
            </c:ext>
          </c:extLst>
        </c:ser>
        <c:dLbls>
          <c:showLegendKey val="0"/>
          <c:showVal val="0"/>
          <c:showCatName val="0"/>
          <c:showSerName val="0"/>
          <c:showPercent val="0"/>
          <c:showBubbleSize val="0"/>
        </c:dLbls>
        <c:gapWidth val="100"/>
        <c:axId val="1289754840"/>
        <c:axId val="1289749592"/>
      </c:barChart>
      <c:catAx>
        <c:axId val="1289754840"/>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1289749592"/>
        <c:crosses val="autoZero"/>
        <c:auto val="1"/>
        <c:lblAlgn val="ctr"/>
        <c:lblOffset val="100"/>
        <c:noMultiLvlLbl val="0"/>
      </c:catAx>
      <c:valAx>
        <c:axId val="128974959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128975484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sz="1600">
                <a:solidFill>
                  <a:sysClr val="windowText" lastClr="000000"/>
                </a:solidFill>
              </a:rPr>
              <a:t>Initiële risico's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pieChart>
        <c:varyColors val="1"/>
        <c:ser>
          <c:idx val="0"/>
          <c:order val="0"/>
          <c:dPt>
            <c:idx val="0"/>
            <c:bubble3D val="0"/>
            <c:spPr>
              <a:solidFill>
                <a:srgbClr val="C00000"/>
              </a:solidFill>
              <a:ln w="19050">
                <a:solidFill>
                  <a:schemeClr val="lt1"/>
                </a:solidFill>
              </a:ln>
              <a:effectLst/>
            </c:spPr>
            <c:extLst>
              <c:ext xmlns:c16="http://schemas.microsoft.com/office/drawing/2014/chart" uri="{C3380CC4-5D6E-409C-BE32-E72D297353CC}">
                <c16:uniqueId val="{00000001-AA22-4EBD-A20C-237CB9D2AEB2}"/>
              </c:ext>
            </c:extLst>
          </c:dPt>
          <c:dPt>
            <c:idx val="1"/>
            <c:bubble3D val="0"/>
            <c:spPr>
              <a:solidFill>
                <a:srgbClr val="FF0000"/>
              </a:solidFill>
              <a:ln w="19050">
                <a:solidFill>
                  <a:schemeClr val="lt1"/>
                </a:solidFill>
              </a:ln>
              <a:effectLst/>
            </c:spPr>
            <c:extLst>
              <c:ext xmlns:c16="http://schemas.microsoft.com/office/drawing/2014/chart" uri="{C3380CC4-5D6E-409C-BE32-E72D297353CC}">
                <c16:uniqueId val="{00000003-AA22-4EBD-A20C-237CB9D2AEB2}"/>
              </c:ext>
            </c:extLst>
          </c:dPt>
          <c:dPt>
            <c:idx val="2"/>
            <c:bubble3D val="0"/>
            <c:spPr>
              <a:solidFill>
                <a:srgbClr val="FFC000"/>
              </a:solidFill>
              <a:ln w="19050">
                <a:solidFill>
                  <a:schemeClr val="lt1"/>
                </a:solidFill>
              </a:ln>
              <a:effectLst/>
            </c:spPr>
            <c:extLst>
              <c:ext xmlns:c16="http://schemas.microsoft.com/office/drawing/2014/chart" uri="{C3380CC4-5D6E-409C-BE32-E72D297353CC}">
                <c16:uniqueId val="{00000005-AA22-4EBD-A20C-237CB9D2AEB2}"/>
              </c:ext>
            </c:extLst>
          </c:dPt>
          <c:dPt>
            <c:idx val="3"/>
            <c:bubble3D val="0"/>
            <c:spPr>
              <a:solidFill>
                <a:srgbClr val="FFFF00"/>
              </a:solidFill>
              <a:ln w="19050">
                <a:solidFill>
                  <a:schemeClr val="lt1"/>
                </a:solidFill>
              </a:ln>
              <a:effectLst/>
            </c:spPr>
            <c:extLst>
              <c:ext xmlns:c16="http://schemas.microsoft.com/office/drawing/2014/chart" uri="{C3380CC4-5D6E-409C-BE32-E72D297353CC}">
                <c16:uniqueId val="{00000007-AA22-4EBD-A20C-237CB9D2AEB2}"/>
              </c:ext>
            </c:extLst>
          </c:dPt>
          <c:dPt>
            <c:idx val="4"/>
            <c:bubble3D val="0"/>
            <c:spPr>
              <a:solidFill>
                <a:srgbClr val="00FF00"/>
              </a:solidFill>
              <a:ln w="19050">
                <a:solidFill>
                  <a:schemeClr val="lt1"/>
                </a:solidFill>
              </a:ln>
              <a:effectLst/>
            </c:spPr>
            <c:extLst>
              <c:ext xmlns:c16="http://schemas.microsoft.com/office/drawing/2014/chart" uri="{C3380CC4-5D6E-409C-BE32-E72D297353CC}">
                <c16:uniqueId val="{00000009-AA22-4EBD-A20C-237CB9D2AEB2}"/>
              </c:ext>
            </c:extLst>
          </c:dPt>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ysClr val="windowText" lastClr="000000"/>
                    </a:solidFill>
                    <a:latin typeface="+mn-lt"/>
                    <a:ea typeface="+mn-ea"/>
                    <a:cs typeface="+mn-cs"/>
                  </a:defRPr>
                </a:pPr>
                <a:endParaRPr lang="nl-NL"/>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Dashboard!$V$4:$V$8</c:f>
              <c:strCache>
                <c:ptCount val="5"/>
                <c:pt idx="0">
                  <c:v>Zeer hoge risico's</c:v>
                </c:pt>
                <c:pt idx="1">
                  <c:v>Hoge risico's</c:v>
                </c:pt>
                <c:pt idx="2">
                  <c:v>Substantiele risico's</c:v>
                </c:pt>
                <c:pt idx="3">
                  <c:v>Mogelijke risico's</c:v>
                </c:pt>
                <c:pt idx="4">
                  <c:v>Aantal lichte risico's</c:v>
                </c:pt>
              </c:strCache>
            </c:strRef>
          </c:cat>
          <c:val>
            <c:numRef>
              <c:f>Dashboard!$W$4:$W$8</c:f>
              <c:numCache>
                <c:formatCode>General</c:formatCode>
                <c:ptCount val="5"/>
                <c:pt idx="0">
                  <c:v>0</c:v>
                </c:pt>
                <c:pt idx="1">
                  <c:v>5</c:v>
                </c:pt>
                <c:pt idx="2">
                  <c:v>14</c:v>
                </c:pt>
                <c:pt idx="3">
                  <c:v>10</c:v>
                </c:pt>
                <c:pt idx="4">
                  <c:v>11</c:v>
                </c:pt>
              </c:numCache>
            </c:numRef>
          </c:val>
          <c:extLst>
            <c:ext xmlns:c16="http://schemas.microsoft.com/office/drawing/2014/chart" uri="{C3380CC4-5D6E-409C-BE32-E72D297353CC}">
              <c16:uniqueId val="{0000000A-AA22-4EBD-A20C-237CB9D2AEB2}"/>
            </c:ext>
          </c:extLst>
        </c:ser>
        <c:dLbls>
          <c:showLegendKey val="0"/>
          <c:showVal val="0"/>
          <c:showCatName val="0"/>
          <c:showSerName val="0"/>
          <c:showPercent val="1"/>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sz="1600">
                <a:solidFill>
                  <a:sysClr val="windowText" lastClr="000000"/>
                </a:solidFill>
              </a:rPr>
              <a:t>Actuele risico's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pieChart>
        <c:varyColors val="1"/>
        <c:ser>
          <c:idx val="0"/>
          <c:order val="0"/>
          <c:dPt>
            <c:idx val="0"/>
            <c:bubble3D val="0"/>
            <c:spPr>
              <a:solidFill>
                <a:srgbClr val="C00000"/>
              </a:solidFill>
              <a:ln w="19050">
                <a:solidFill>
                  <a:schemeClr val="lt1"/>
                </a:solidFill>
              </a:ln>
              <a:effectLst/>
            </c:spPr>
            <c:extLst>
              <c:ext xmlns:c16="http://schemas.microsoft.com/office/drawing/2014/chart" uri="{C3380CC4-5D6E-409C-BE32-E72D297353CC}">
                <c16:uniqueId val="{00000001-F937-4ECA-BED2-600DD72DA8FF}"/>
              </c:ext>
            </c:extLst>
          </c:dPt>
          <c:dPt>
            <c:idx val="1"/>
            <c:bubble3D val="0"/>
            <c:spPr>
              <a:solidFill>
                <a:srgbClr val="FF0000"/>
              </a:solidFill>
              <a:ln w="19050">
                <a:solidFill>
                  <a:schemeClr val="lt1"/>
                </a:solidFill>
              </a:ln>
              <a:effectLst/>
            </c:spPr>
            <c:extLst>
              <c:ext xmlns:c16="http://schemas.microsoft.com/office/drawing/2014/chart" uri="{C3380CC4-5D6E-409C-BE32-E72D297353CC}">
                <c16:uniqueId val="{00000003-F937-4ECA-BED2-600DD72DA8FF}"/>
              </c:ext>
            </c:extLst>
          </c:dPt>
          <c:dPt>
            <c:idx val="2"/>
            <c:bubble3D val="0"/>
            <c:spPr>
              <a:solidFill>
                <a:srgbClr val="FFC000"/>
              </a:solidFill>
              <a:ln w="19050">
                <a:solidFill>
                  <a:schemeClr val="lt1"/>
                </a:solidFill>
              </a:ln>
              <a:effectLst/>
            </c:spPr>
            <c:extLst>
              <c:ext xmlns:c16="http://schemas.microsoft.com/office/drawing/2014/chart" uri="{C3380CC4-5D6E-409C-BE32-E72D297353CC}">
                <c16:uniqueId val="{00000005-F937-4ECA-BED2-600DD72DA8FF}"/>
              </c:ext>
            </c:extLst>
          </c:dPt>
          <c:dPt>
            <c:idx val="3"/>
            <c:bubble3D val="0"/>
            <c:spPr>
              <a:solidFill>
                <a:srgbClr val="FFFF00"/>
              </a:solidFill>
              <a:ln w="19050">
                <a:solidFill>
                  <a:schemeClr val="lt1"/>
                </a:solidFill>
              </a:ln>
              <a:effectLst/>
            </c:spPr>
            <c:extLst>
              <c:ext xmlns:c16="http://schemas.microsoft.com/office/drawing/2014/chart" uri="{C3380CC4-5D6E-409C-BE32-E72D297353CC}">
                <c16:uniqueId val="{00000007-F937-4ECA-BED2-600DD72DA8FF}"/>
              </c:ext>
            </c:extLst>
          </c:dPt>
          <c:dPt>
            <c:idx val="4"/>
            <c:bubble3D val="0"/>
            <c:spPr>
              <a:solidFill>
                <a:srgbClr val="00FF00"/>
              </a:solidFill>
              <a:ln w="19050">
                <a:solidFill>
                  <a:schemeClr val="lt1"/>
                </a:solidFill>
              </a:ln>
              <a:effectLst/>
            </c:spPr>
            <c:extLst>
              <c:ext xmlns:c16="http://schemas.microsoft.com/office/drawing/2014/chart" uri="{C3380CC4-5D6E-409C-BE32-E72D297353CC}">
                <c16:uniqueId val="{00000009-F937-4ECA-BED2-600DD72DA8FF}"/>
              </c:ext>
            </c:extLst>
          </c:dPt>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ysClr val="windowText" lastClr="000000"/>
                    </a:solidFill>
                    <a:latin typeface="+mn-lt"/>
                    <a:ea typeface="+mn-ea"/>
                    <a:cs typeface="+mn-cs"/>
                  </a:defRPr>
                </a:pPr>
                <a:endParaRPr lang="nl-NL"/>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Dashboard!$V$4:$V$8</c:f>
              <c:strCache>
                <c:ptCount val="5"/>
                <c:pt idx="0">
                  <c:v>Zeer hoge risico's</c:v>
                </c:pt>
                <c:pt idx="1">
                  <c:v>Hoge risico's</c:v>
                </c:pt>
                <c:pt idx="2">
                  <c:v>Substantiele risico's</c:v>
                </c:pt>
                <c:pt idx="3">
                  <c:v>Mogelijke risico's</c:v>
                </c:pt>
                <c:pt idx="4">
                  <c:v>Aantal lichte risico's</c:v>
                </c:pt>
              </c:strCache>
            </c:strRef>
          </c:cat>
          <c:val>
            <c:numRef>
              <c:f>Dashboard!$X$4:$X$8</c:f>
              <c:numCache>
                <c:formatCode>General</c:formatCode>
                <c:ptCount val="5"/>
                <c:pt idx="0">
                  <c:v>0</c:v>
                </c:pt>
                <c:pt idx="1">
                  <c:v>5</c:v>
                </c:pt>
                <c:pt idx="2">
                  <c:v>14</c:v>
                </c:pt>
                <c:pt idx="3">
                  <c:v>10</c:v>
                </c:pt>
                <c:pt idx="4">
                  <c:v>15</c:v>
                </c:pt>
              </c:numCache>
            </c:numRef>
          </c:val>
          <c:extLst>
            <c:ext xmlns:c16="http://schemas.microsoft.com/office/drawing/2014/chart" uri="{C3380CC4-5D6E-409C-BE32-E72D297353CC}">
              <c16:uniqueId val="{0000000A-F937-4ECA-BED2-600DD72DA8FF}"/>
            </c:ext>
          </c:extLst>
        </c:ser>
        <c:dLbls>
          <c:showLegendKey val="0"/>
          <c:showVal val="0"/>
          <c:showCatName val="0"/>
          <c:showSerName val="0"/>
          <c:showPercent val="1"/>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sz="1600">
                <a:solidFill>
                  <a:sysClr val="windowText" lastClr="000000"/>
                </a:solidFill>
              </a:rPr>
              <a:t>Gereduceerde</a:t>
            </a:r>
            <a:r>
              <a:rPr lang="nl-NL" sz="1600" baseline="0">
                <a:solidFill>
                  <a:sysClr val="windowText" lastClr="000000"/>
                </a:solidFill>
              </a:rPr>
              <a:t> </a:t>
            </a:r>
            <a:r>
              <a:rPr lang="nl-NL" sz="1600">
                <a:solidFill>
                  <a:sysClr val="windowText" lastClr="000000"/>
                </a:solidFill>
              </a:rPr>
              <a:t>risico's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pieChart>
        <c:varyColors val="1"/>
        <c:ser>
          <c:idx val="0"/>
          <c:order val="0"/>
          <c:dPt>
            <c:idx val="0"/>
            <c:bubble3D val="0"/>
            <c:spPr>
              <a:solidFill>
                <a:srgbClr val="00FF00"/>
              </a:solidFill>
              <a:ln w="19050">
                <a:solidFill>
                  <a:schemeClr val="lt1"/>
                </a:solidFill>
              </a:ln>
              <a:effectLst/>
            </c:spPr>
            <c:extLst>
              <c:ext xmlns:c16="http://schemas.microsoft.com/office/drawing/2014/chart" uri="{C3380CC4-5D6E-409C-BE32-E72D297353CC}">
                <c16:uniqueId val="{00000001-C545-432A-9F5F-5F56844F26E3}"/>
              </c:ext>
            </c:extLst>
          </c:dPt>
          <c:dPt>
            <c:idx val="1"/>
            <c:bubble3D val="0"/>
            <c:spPr>
              <a:solidFill>
                <a:srgbClr val="FF0000"/>
              </a:solidFill>
              <a:ln w="19050">
                <a:solidFill>
                  <a:schemeClr val="lt1"/>
                </a:solidFill>
              </a:ln>
              <a:effectLst/>
            </c:spPr>
            <c:extLst>
              <c:ext xmlns:c16="http://schemas.microsoft.com/office/drawing/2014/chart" uri="{C3380CC4-5D6E-409C-BE32-E72D297353CC}">
                <c16:uniqueId val="{00000003-C545-432A-9F5F-5F56844F26E3}"/>
              </c:ext>
            </c:extLst>
          </c:dPt>
          <c:dPt>
            <c:idx val="2"/>
            <c:bubble3D val="0"/>
            <c:spPr>
              <a:solidFill>
                <a:srgbClr val="FFC000"/>
              </a:solidFill>
              <a:ln w="19050">
                <a:solidFill>
                  <a:schemeClr val="lt1"/>
                </a:solidFill>
              </a:ln>
              <a:effectLst/>
            </c:spPr>
            <c:extLst>
              <c:ext xmlns:c16="http://schemas.microsoft.com/office/drawing/2014/chart" uri="{C3380CC4-5D6E-409C-BE32-E72D297353CC}">
                <c16:uniqueId val="{00000005-C545-432A-9F5F-5F56844F26E3}"/>
              </c:ext>
            </c:extLst>
          </c:dPt>
          <c:dPt>
            <c:idx val="3"/>
            <c:bubble3D val="0"/>
            <c:spPr>
              <a:solidFill>
                <a:srgbClr val="FFFF00"/>
              </a:solidFill>
              <a:ln w="19050">
                <a:solidFill>
                  <a:schemeClr val="lt1"/>
                </a:solidFill>
              </a:ln>
              <a:effectLst/>
            </c:spPr>
            <c:extLst>
              <c:ext xmlns:c16="http://schemas.microsoft.com/office/drawing/2014/chart" uri="{C3380CC4-5D6E-409C-BE32-E72D297353CC}">
                <c16:uniqueId val="{00000007-C545-432A-9F5F-5F56844F26E3}"/>
              </c:ext>
            </c:extLst>
          </c:dPt>
          <c:dPt>
            <c:idx val="4"/>
            <c:bubble3D val="0"/>
            <c:spPr>
              <a:solidFill>
                <a:srgbClr val="00FF00"/>
              </a:solidFill>
              <a:ln w="19050">
                <a:solidFill>
                  <a:schemeClr val="lt1"/>
                </a:solidFill>
              </a:ln>
              <a:effectLst/>
            </c:spPr>
            <c:extLst>
              <c:ext xmlns:c16="http://schemas.microsoft.com/office/drawing/2014/chart" uri="{C3380CC4-5D6E-409C-BE32-E72D297353CC}">
                <c16:uniqueId val="{00000009-C545-432A-9F5F-5F56844F26E3}"/>
              </c:ext>
            </c:extLst>
          </c:dPt>
          <c:dLbls>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ysClr val="windowText" lastClr="000000"/>
                    </a:solidFill>
                    <a:latin typeface="+mn-lt"/>
                    <a:ea typeface="+mn-ea"/>
                    <a:cs typeface="+mn-cs"/>
                  </a:defRPr>
                </a:pPr>
                <a:endParaRPr lang="nl-NL"/>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Dashboard!$V$40:$V$41</c:f>
              <c:strCache>
                <c:ptCount val="2"/>
                <c:pt idx="0">
                  <c:v>Risico's gereduceerd</c:v>
                </c:pt>
                <c:pt idx="1">
                  <c:v>Risico's nog niet (voldoende) gereduceerd</c:v>
                </c:pt>
              </c:strCache>
            </c:strRef>
          </c:cat>
          <c:val>
            <c:numRef>
              <c:f>Dashboard!$W$40:$W$41</c:f>
              <c:numCache>
                <c:formatCode>General</c:formatCode>
                <c:ptCount val="2"/>
                <c:pt idx="0">
                  <c:v>223</c:v>
                </c:pt>
                <c:pt idx="1">
                  <c:v>27</c:v>
                </c:pt>
              </c:numCache>
            </c:numRef>
          </c:val>
          <c:extLst>
            <c:ext xmlns:c16="http://schemas.microsoft.com/office/drawing/2014/chart" uri="{C3380CC4-5D6E-409C-BE32-E72D297353CC}">
              <c16:uniqueId val="{0000000A-C545-432A-9F5F-5F56844F26E3}"/>
            </c:ext>
          </c:extLst>
        </c:ser>
        <c:dLbls>
          <c:showLegendKey val="0"/>
          <c:showVal val="0"/>
          <c:showCatName val="0"/>
          <c:showSerName val="0"/>
          <c:showPercent val="1"/>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nl-NL" sz="900">
                <a:solidFill>
                  <a:sysClr val="windowText" lastClr="000000"/>
                </a:solidFill>
              </a:rPr>
              <a:t>Volledig ingevulde risico's</a:t>
            </a:r>
          </a:p>
          <a:p>
            <a:pPr>
              <a:defRPr sz="900"/>
            </a:pPr>
            <a:endParaRPr lang="nl-NL" sz="900">
              <a:solidFill>
                <a:sysClr val="windowText" lastClr="000000"/>
              </a:solidFill>
            </a:endParaRPr>
          </a:p>
        </c:rich>
      </c:tx>
      <c:overlay val="0"/>
      <c:spPr>
        <a:noFill/>
        <a:ln>
          <a:noFill/>
        </a:ln>
        <a:effectLst/>
      </c:spPr>
      <c:txPr>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pieChart>
        <c:varyColors val="1"/>
        <c:ser>
          <c:idx val="0"/>
          <c:order val="0"/>
          <c:dPt>
            <c:idx val="0"/>
            <c:bubble3D val="0"/>
            <c:spPr>
              <a:solidFill>
                <a:srgbClr val="00FF00"/>
              </a:solidFill>
              <a:ln w="19050">
                <a:solidFill>
                  <a:schemeClr val="lt1"/>
                </a:solidFill>
              </a:ln>
              <a:effectLst/>
            </c:spPr>
            <c:extLst>
              <c:ext xmlns:c16="http://schemas.microsoft.com/office/drawing/2014/chart" uri="{C3380CC4-5D6E-409C-BE32-E72D297353CC}">
                <c16:uniqueId val="{00000001-C18C-4ECC-A020-44E91A4B2F66}"/>
              </c:ext>
            </c:extLst>
          </c:dPt>
          <c:dPt>
            <c:idx val="1"/>
            <c:bubble3D val="0"/>
            <c:spPr>
              <a:solidFill>
                <a:srgbClr val="FF0000"/>
              </a:solidFill>
              <a:ln w="19050">
                <a:solidFill>
                  <a:schemeClr val="lt1"/>
                </a:solidFill>
              </a:ln>
              <a:effectLst/>
            </c:spPr>
            <c:extLst>
              <c:ext xmlns:c16="http://schemas.microsoft.com/office/drawing/2014/chart" uri="{C3380CC4-5D6E-409C-BE32-E72D297353CC}">
                <c16:uniqueId val="{00000003-C18C-4ECC-A020-44E91A4B2F66}"/>
              </c:ext>
            </c:extLst>
          </c:dPt>
          <c:dPt>
            <c:idx val="2"/>
            <c:bubble3D val="0"/>
            <c:spPr>
              <a:solidFill>
                <a:srgbClr val="FFC000"/>
              </a:solidFill>
              <a:ln w="19050">
                <a:solidFill>
                  <a:schemeClr val="lt1"/>
                </a:solidFill>
              </a:ln>
              <a:effectLst/>
            </c:spPr>
            <c:extLst>
              <c:ext xmlns:c16="http://schemas.microsoft.com/office/drawing/2014/chart" uri="{C3380CC4-5D6E-409C-BE32-E72D297353CC}">
                <c16:uniqueId val="{00000005-C18C-4ECC-A020-44E91A4B2F66}"/>
              </c:ext>
            </c:extLst>
          </c:dPt>
          <c:dPt>
            <c:idx val="3"/>
            <c:bubble3D val="0"/>
            <c:spPr>
              <a:solidFill>
                <a:srgbClr val="FFFF00"/>
              </a:solidFill>
              <a:ln w="19050">
                <a:solidFill>
                  <a:schemeClr val="lt1"/>
                </a:solidFill>
              </a:ln>
              <a:effectLst/>
            </c:spPr>
            <c:extLst>
              <c:ext xmlns:c16="http://schemas.microsoft.com/office/drawing/2014/chart" uri="{C3380CC4-5D6E-409C-BE32-E72D297353CC}">
                <c16:uniqueId val="{00000007-C18C-4ECC-A020-44E91A4B2F66}"/>
              </c:ext>
            </c:extLst>
          </c:dPt>
          <c:dPt>
            <c:idx val="4"/>
            <c:bubble3D val="0"/>
            <c:spPr>
              <a:solidFill>
                <a:srgbClr val="00FF00"/>
              </a:solidFill>
              <a:ln w="19050">
                <a:solidFill>
                  <a:schemeClr val="lt1"/>
                </a:solidFill>
              </a:ln>
              <a:effectLst/>
            </c:spPr>
            <c:extLst>
              <c:ext xmlns:c16="http://schemas.microsoft.com/office/drawing/2014/chart" uri="{C3380CC4-5D6E-409C-BE32-E72D297353CC}">
                <c16:uniqueId val="{00000009-C18C-4ECC-A020-44E91A4B2F66}"/>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nl-NL"/>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Dashboard!$V$35:$V$36</c:f>
              <c:strCache>
                <c:ptCount val="2"/>
                <c:pt idx="0">
                  <c:v>Volledig ingevulde risico's</c:v>
                </c:pt>
                <c:pt idx="1">
                  <c:v>Onvolledige risico's ingevuld</c:v>
                </c:pt>
              </c:strCache>
            </c:strRef>
          </c:cat>
          <c:val>
            <c:numRef>
              <c:f>Dashboard!$W$35:$W$36</c:f>
              <c:numCache>
                <c:formatCode>General</c:formatCode>
                <c:ptCount val="2"/>
                <c:pt idx="0">
                  <c:v>40</c:v>
                </c:pt>
                <c:pt idx="1">
                  <c:v>210</c:v>
                </c:pt>
              </c:numCache>
            </c:numRef>
          </c:val>
          <c:extLst>
            <c:ext xmlns:c16="http://schemas.microsoft.com/office/drawing/2014/chart" uri="{C3380CC4-5D6E-409C-BE32-E72D297353CC}">
              <c16:uniqueId val="{0000000A-C18C-4ECC-A020-44E91A4B2F66}"/>
            </c:ext>
          </c:extLst>
        </c:ser>
        <c:dLbls>
          <c:showLegendKey val="0"/>
          <c:showVal val="0"/>
          <c:showCatName val="0"/>
          <c:showSerName val="0"/>
          <c:showPercent val="1"/>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a:solidFill>
                  <a:sysClr val="windowText" lastClr="000000"/>
                </a:solidFill>
              </a:rPr>
              <a:t>Planning</a:t>
            </a:r>
            <a:r>
              <a:rPr lang="en-US" sz="900" baseline="0">
                <a:solidFill>
                  <a:sysClr val="windowText" lastClr="000000"/>
                </a:solidFill>
              </a:rPr>
              <a:t> uitvoering maatregelen</a:t>
            </a:r>
            <a:endParaRPr lang="en-US" sz="900">
              <a:solidFill>
                <a:sysClr val="windowText" lastClr="000000"/>
              </a:solidFill>
            </a:endParaRPr>
          </a:p>
        </c:rich>
      </c:tx>
      <c:overlay val="0"/>
      <c:spPr>
        <a:noFill/>
        <a:ln>
          <a:noFill/>
        </a:ln>
        <a:effectLst/>
      </c:spPr>
      <c:txPr>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pieChart>
        <c:varyColors val="1"/>
        <c:ser>
          <c:idx val="0"/>
          <c:order val="0"/>
          <c:spPr>
            <a:solidFill>
              <a:srgbClr val="00FF00"/>
            </a:solidFill>
          </c:spPr>
          <c:dPt>
            <c:idx val="0"/>
            <c:bubble3D val="0"/>
            <c:spPr>
              <a:solidFill>
                <a:srgbClr val="FF0000"/>
              </a:solidFill>
              <a:ln w="19050">
                <a:solidFill>
                  <a:schemeClr val="lt1"/>
                </a:solidFill>
              </a:ln>
              <a:effectLst/>
            </c:spPr>
            <c:extLst>
              <c:ext xmlns:c16="http://schemas.microsoft.com/office/drawing/2014/chart" uri="{C3380CC4-5D6E-409C-BE32-E72D297353CC}">
                <c16:uniqueId val="{00000001-7210-44DC-A67A-F7A7140818E1}"/>
              </c:ext>
            </c:extLst>
          </c:dPt>
          <c:dPt>
            <c:idx val="1"/>
            <c:bubble3D val="0"/>
            <c:spPr>
              <a:solidFill>
                <a:srgbClr val="FFC000"/>
              </a:solidFill>
              <a:ln w="19050">
                <a:solidFill>
                  <a:schemeClr val="lt1"/>
                </a:solidFill>
              </a:ln>
              <a:effectLst/>
            </c:spPr>
            <c:extLst>
              <c:ext xmlns:c16="http://schemas.microsoft.com/office/drawing/2014/chart" uri="{C3380CC4-5D6E-409C-BE32-E72D297353CC}">
                <c16:uniqueId val="{00000003-7210-44DC-A67A-F7A7140818E1}"/>
              </c:ext>
            </c:extLst>
          </c:dPt>
          <c:dPt>
            <c:idx val="2"/>
            <c:bubble3D val="0"/>
            <c:spPr>
              <a:solidFill>
                <a:srgbClr val="FFFF00"/>
              </a:solidFill>
              <a:ln w="19050">
                <a:solidFill>
                  <a:schemeClr val="lt1"/>
                </a:solidFill>
              </a:ln>
              <a:effectLst/>
            </c:spPr>
            <c:extLst>
              <c:ext xmlns:c16="http://schemas.microsoft.com/office/drawing/2014/chart" uri="{C3380CC4-5D6E-409C-BE32-E72D297353CC}">
                <c16:uniqueId val="{00000005-7210-44DC-A67A-F7A7140818E1}"/>
              </c:ext>
            </c:extLst>
          </c:dPt>
          <c:dPt>
            <c:idx val="3"/>
            <c:bubble3D val="0"/>
            <c:spPr>
              <a:solidFill>
                <a:srgbClr val="00FF00"/>
              </a:solidFill>
              <a:ln w="19050">
                <a:solidFill>
                  <a:schemeClr val="lt1"/>
                </a:solidFill>
              </a:ln>
              <a:effectLst/>
            </c:spPr>
            <c:extLst>
              <c:ext xmlns:c16="http://schemas.microsoft.com/office/drawing/2014/chart" uri="{C3380CC4-5D6E-409C-BE32-E72D297353CC}">
                <c16:uniqueId val="{00000007-7210-44DC-A67A-F7A7140818E1}"/>
              </c:ext>
            </c:extLst>
          </c:dPt>
          <c:dPt>
            <c:idx val="4"/>
            <c:bubble3D val="0"/>
            <c:spPr>
              <a:solidFill>
                <a:srgbClr val="00FF00"/>
              </a:solidFill>
              <a:ln w="19050">
                <a:solidFill>
                  <a:schemeClr val="lt1"/>
                </a:solidFill>
              </a:ln>
              <a:effectLst/>
            </c:spPr>
            <c:extLst>
              <c:ext xmlns:c16="http://schemas.microsoft.com/office/drawing/2014/chart" uri="{C3380CC4-5D6E-409C-BE32-E72D297353CC}">
                <c16:uniqueId val="{00000009-7210-44DC-A67A-F7A7140818E1}"/>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nl-NL"/>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Dashboard!$V$49:$V$52</c:f>
              <c:strCache>
                <c:ptCount val="4"/>
                <c:pt idx="0">
                  <c:v>Nog niets ingepland</c:v>
                </c:pt>
                <c:pt idx="1">
                  <c:v>Ingepland</c:v>
                </c:pt>
                <c:pt idx="2">
                  <c:v>In uitvoering</c:v>
                </c:pt>
                <c:pt idx="3">
                  <c:v>Afgerond</c:v>
                </c:pt>
              </c:strCache>
            </c:strRef>
          </c:cat>
          <c:val>
            <c:numRef>
              <c:f>Dashboard!$W$49:$W$52</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A-7210-44DC-A67A-F7A7140818E1}"/>
            </c:ext>
          </c:extLst>
        </c:ser>
        <c:dLbls>
          <c:showLegendKey val="0"/>
          <c:showVal val="0"/>
          <c:showCatName val="0"/>
          <c:showSerName val="0"/>
          <c:showPercent val="1"/>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a:solidFill>
                  <a:sysClr val="windowText" lastClr="000000"/>
                </a:solidFill>
              </a:rPr>
              <a:t>Mate</a:t>
            </a:r>
            <a:r>
              <a:rPr lang="en-US" sz="900" baseline="0">
                <a:solidFill>
                  <a:sysClr val="windowText" lastClr="000000"/>
                </a:solidFill>
              </a:rPr>
              <a:t> van letsel</a:t>
            </a:r>
          </a:p>
          <a:p>
            <a:pPr>
              <a:defRPr sz="900"/>
            </a:pPr>
            <a:endParaRPr lang="en-US" sz="900">
              <a:solidFill>
                <a:sysClr val="windowText" lastClr="000000"/>
              </a:solidFill>
            </a:endParaRPr>
          </a:p>
        </c:rich>
      </c:tx>
      <c:overlay val="0"/>
      <c:spPr>
        <a:noFill/>
        <a:ln>
          <a:noFill/>
        </a:ln>
        <a:effectLst/>
      </c:spPr>
      <c:txPr>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pieChart>
        <c:varyColors val="1"/>
        <c:ser>
          <c:idx val="0"/>
          <c:order val="0"/>
          <c:spPr>
            <a:solidFill>
              <a:srgbClr val="00FF00"/>
            </a:solidFill>
          </c:spPr>
          <c:dPt>
            <c:idx val="0"/>
            <c:bubble3D val="0"/>
            <c:spPr>
              <a:solidFill>
                <a:srgbClr val="00FF00"/>
              </a:solidFill>
              <a:ln w="19050">
                <a:solidFill>
                  <a:schemeClr val="lt1"/>
                </a:solidFill>
              </a:ln>
              <a:effectLst/>
            </c:spPr>
            <c:extLst>
              <c:ext xmlns:c16="http://schemas.microsoft.com/office/drawing/2014/chart" uri="{C3380CC4-5D6E-409C-BE32-E72D297353CC}">
                <c16:uniqueId val="{00000001-4EBA-4227-90E5-4F085D962CF9}"/>
              </c:ext>
            </c:extLst>
          </c:dPt>
          <c:dPt>
            <c:idx val="1"/>
            <c:bubble3D val="0"/>
            <c:spPr>
              <a:solidFill>
                <a:srgbClr val="FFFF00"/>
              </a:solidFill>
              <a:ln w="19050">
                <a:solidFill>
                  <a:schemeClr val="lt1"/>
                </a:solidFill>
              </a:ln>
              <a:effectLst/>
            </c:spPr>
            <c:extLst>
              <c:ext xmlns:c16="http://schemas.microsoft.com/office/drawing/2014/chart" uri="{C3380CC4-5D6E-409C-BE32-E72D297353CC}">
                <c16:uniqueId val="{00000003-4EBA-4227-90E5-4F085D962CF9}"/>
              </c:ext>
            </c:extLst>
          </c:dPt>
          <c:dPt>
            <c:idx val="2"/>
            <c:bubble3D val="0"/>
            <c:spPr>
              <a:solidFill>
                <a:srgbClr val="FFC000"/>
              </a:solidFill>
              <a:ln w="19050">
                <a:solidFill>
                  <a:schemeClr val="lt1"/>
                </a:solidFill>
              </a:ln>
              <a:effectLst/>
            </c:spPr>
            <c:extLst>
              <c:ext xmlns:c16="http://schemas.microsoft.com/office/drawing/2014/chart" uri="{C3380CC4-5D6E-409C-BE32-E72D297353CC}">
                <c16:uniqueId val="{00000005-4EBA-4227-90E5-4F085D962CF9}"/>
              </c:ext>
            </c:extLst>
          </c:dPt>
          <c:dPt>
            <c:idx val="3"/>
            <c:bubble3D val="0"/>
            <c:spPr>
              <a:solidFill>
                <a:srgbClr val="FF0000"/>
              </a:solidFill>
              <a:ln w="19050">
                <a:solidFill>
                  <a:schemeClr val="lt1"/>
                </a:solidFill>
              </a:ln>
              <a:effectLst/>
            </c:spPr>
            <c:extLst>
              <c:ext xmlns:c16="http://schemas.microsoft.com/office/drawing/2014/chart" uri="{C3380CC4-5D6E-409C-BE32-E72D297353CC}">
                <c16:uniqueId val="{00000007-4EBA-4227-90E5-4F085D962CF9}"/>
              </c:ext>
            </c:extLst>
          </c:dPt>
          <c:dPt>
            <c:idx val="4"/>
            <c:bubble3D val="0"/>
            <c:spPr>
              <a:solidFill>
                <a:srgbClr val="C00000"/>
              </a:solidFill>
              <a:ln w="19050">
                <a:solidFill>
                  <a:schemeClr val="lt1"/>
                </a:solidFill>
              </a:ln>
              <a:effectLst/>
            </c:spPr>
            <c:extLst>
              <c:ext xmlns:c16="http://schemas.microsoft.com/office/drawing/2014/chart" uri="{C3380CC4-5D6E-409C-BE32-E72D297353CC}">
                <c16:uniqueId val="{00000009-4EBA-4227-90E5-4F085D962CF9}"/>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nl-NL"/>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Dashboard!$V$59:$V$63</c:f>
              <c:strCache>
                <c:ptCount val="5"/>
                <c:pt idx="0">
                  <c:v>1 - Gering (letsel zonder verzuim of hinder)</c:v>
                </c:pt>
                <c:pt idx="1">
                  <c:v>3 - Belangrijk (letsel en verzuim)</c:v>
                </c:pt>
                <c:pt idx="2">
                  <c:v>7 - Ernstig, onomkeerbaar effect (invaliditeit)</c:v>
                </c:pt>
                <c:pt idx="3">
                  <c:v>15 - Zeer ernstig (een dode, acuut of op termijn)</c:v>
                </c:pt>
                <c:pt idx="4">
                  <c:v>40 - Ramp (enkele doden, acuut of op lange termijn)</c:v>
                </c:pt>
              </c:strCache>
            </c:strRef>
          </c:cat>
          <c:val>
            <c:numRef>
              <c:f>Dashboard!$W$59:$W$63</c:f>
              <c:numCache>
                <c:formatCode>General</c:formatCode>
                <c:ptCount val="5"/>
                <c:pt idx="0">
                  <c:v>1</c:v>
                </c:pt>
                <c:pt idx="1">
                  <c:v>9</c:v>
                </c:pt>
                <c:pt idx="2">
                  <c:v>11</c:v>
                </c:pt>
                <c:pt idx="3">
                  <c:v>19</c:v>
                </c:pt>
                <c:pt idx="4">
                  <c:v>0</c:v>
                </c:pt>
              </c:numCache>
            </c:numRef>
          </c:val>
          <c:extLst>
            <c:ext xmlns:c16="http://schemas.microsoft.com/office/drawing/2014/chart" uri="{C3380CC4-5D6E-409C-BE32-E72D297353CC}">
              <c16:uniqueId val="{0000000A-4EBA-4227-90E5-4F085D962CF9}"/>
            </c:ext>
          </c:extLst>
        </c:ser>
        <c:dLbls>
          <c:showLegendKey val="0"/>
          <c:showVal val="0"/>
          <c:showCatName val="0"/>
          <c:showSerName val="0"/>
          <c:showPercent val="1"/>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nl-N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hyperlink" Target="#'Werkblad RI&amp;E'!A1"/><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Werkblad RI&amp;E'!A1"/></Relationships>
</file>

<file path=xl/drawings/_rels/drawing11.xml.rels><?xml version="1.0" encoding="UTF-8" standalone="yes"?>
<Relationships xmlns="http://schemas.openxmlformats.org/package/2006/relationships"><Relationship Id="rId1" Type="http://schemas.openxmlformats.org/officeDocument/2006/relationships/hyperlink" Target="#'Werkblad RI&amp;E'!A1"/></Relationships>
</file>

<file path=xl/drawings/_rels/drawing12.xml.rels><?xml version="1.0" encoding="UTF-8" standalone="yes"?>
<Relationships xmlns="http://schemas.openxmlformats.org/package/2006/relationships"><Relationship Id="rId1" Type="http://schemas.openxmlformats.org/officeDocument/2006/relationships/hyperlink" Target="#'Werkblad RI&amp;E'!A1"/></Relationships>
</file>

<file path=xl/drawings/_rels/drawing13.xml.rels><?xml version="1.0" encoding="UTF-8" standalone="yes"?>
<Relationships xmlns="http://schemas.openxmlformats.org/package/2006/relationships"><Relationship Id="rId1" Type="http://schemas.openxmlformats.org/officeDocument/2006/relationships/hyperlink" Target="#'Werkblad RI&amp;E'!A1"/></Relationships>
</file>

<file path=xl/drawings/_rels/drawing14.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hyperlink" Target="#'Werkblad RI&amp;E'!A1"/></Relationships>
</file>

<file path=xl/drawings/_rels/drawing15.xml.rels><?xml version="1.0" encoding="UTF-8" standalone="yes"?>
<Relationships xmlns="http://schemas.openxmlformats.org/package/2006/relationships"><Relationship Id="rId1" Type="http://schemas.openxmlformats.org/officeDocument/2006/relationships/hyperlink" Target="#'Werkblad RI&amp;E'!A1"/></Relationships>
</file>

<file path=xl/drawings/_rels/drawing2.xml.rels><?xml version="1.0" encoding="UTF-8" standalone="yes"?>
<Relationships xmlns="http://schemas.openxmlformats.org/package/2006/relationships"><Relationship Id="rId2" Type="http://schemas.openxmlformats.org/officeDocument/2006/relationships/hyperlink" Target="#'Werkblad RI&amp;E'!A1"/><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hyperlink" Target="#Risicosessies!A1"/><Relationship Id="rId2" Type="http://schemas.openxmlformats.org/officeDocument/2006/relationships/hyperlink" Target="#Voorblad!A1"/><Relationship Id="rId1" Type="http://schemas.openxmlformats.org/officeDocument/2006/relationships/image" Target="../media/image1.png"/><Relationship Id="rId4" Type="http://schemas.openxmlformats.org/officeDocument/2006/relationships/hyperlink" Target="mailto:VeiligheidInProjecten@rws.nl?subject=Vraag%20mbt%20Sjabloon%20Ontwerp%20RIE" TargetMode="External"/></Relationships>
</file>

<file path=xl/drawings/_rels/drawing4.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hyperlink" Target="#'Werkblad RI&amp;E'!A1"/><Relationship Id="rId5" Type="http://schemas.openxmlformats.org/officeDocument/2006/relationships/chart" Target="../charts/chart5.xml"/><Relationship Id="rId10" Type="http://schemas.openxmlformats.org/officeDocument/2006/relationships/image" Target="../media/image1.png"/><Relationship Id="rId4" Type="http://schemas.openxmlformats.org/officeDocument/2006/relationships/chart" Target="../charts/chart4.xml"/><Relationship Id="rId9" Type="http://schemas.openxmlformats.org/officeDocument/2006/relationships/chart" Target="../charts/chart9.xml"/></Relationships>
</file>

<file path=xl/drawings/_rels/drawing5.xml.rels><?xml version="1.0" encoding="UTF-8" standalone="yes"?>
<Relationships xmlns="http://schemas.openxmlformats.org/package/2006/relationships"><Relationship Id="rId1" Type="http://schemas.openxmlformats.org/officeDocument/2006/relationships/hyperlink" Target="#'Werkblad RI&amp;E'!A1"/></Relationships>
</file>

<file path=xl/drawings/_rels/drawing6.xml.rels><?xml version="1.0" encoding="UTF-8" standalone="yes"?>
<Relationships xmlns="http://schemas.openxmlformats.org/package/2006/relationships"><Relationship Id="rId1" Type="http://schemas.openxmlformats.org/officeDocument/2006/relationships/hyperlink" Target="#'Werkblad RI&amp;E'!A1"/></Relationships>
</file>

<file path=xl/drawings/_rels/drawing7.xml.rels><?xml version="1.0" encoding="UTF-8" standalone="yes"?>
<Relationships xmlns="http://schemas.openxmlformats.org/package/2006/relationships"><Relationship Id="rId1" Type="http://schemas.openxmlformats.org/officeDocument/2006/relationships/hyperlink" Target="#'Werkblad RI&amp;E'!A1"/></Relationships>
</file>

<file path=xl/drawings/_rels/drawing8.xml.rels><?xml version="1.0" encoding="UTF-8" standalone="yes"?>
<Relationships xmlns="http://schemas.openxmlformats.org/package/2006/relationships"><Relationship Id="rId1" Type="http://schemas.openxmlformats.org/officeDocument/2006/relationships/hyperlink" Target="#'Werkblad RI&amp;E'!A1"/></Relationships>
</file>

<file path=xl/drawings/_rels/drawing9.xml.rels><?xml version="1.0" encoding="UTF-8" standalone="yes"?>
<Relationships xmlns="http://schemas.openxmlformats.org/package/2006/relationships"><Relationship Id="rId1" Type="http://schemas.openxmlformats.org/officeDocument/2006/relationships/hyperlink" Target="#'Werkblad RI&amp;E'!A1"/></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2199657</xdr:colOff>
      <xdr:row>0</xdr:row>
      <xdr:rowOff>894756</xdr:rowOff>
    </xdr:to>
    <xdr:pic>
      <xdr:nvPicPr>
        <xdr:cNvPr id="5" name="Afbeelding 4">
          <a:extLst>
            <a:ext uri="{FF2B5EF4-FFF2-40B4-BE49-F238E27FC236}">
              <a16:creationId xmlns:a16="http://schemas.microsoft.com/office/drawing/2014/main" id="{00000000-0008-0000-0200-000004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45448" r="11667" b="20567"/>
        <a:stretch/>
      </xdr:blipFill>
      <xdr:spPr>
        <a:xfrm>
          <a:off x="200025" y="0"/>
          <a:ext cx="2199657" cy="894756"/>
        </a:xfrm>
        <a:prstGeom prst="rect">
          <a:avLst/>
        </a:prstGeom>
      </xdr:spPr>
    </xdr:pic>
    <xdr:clientData/>
  </xdr:twoCellAnchor>
  <xdr:twoCellAnchor editAs="absolute">
    <xdr:from>
      <xdr:col>4</xdr:col>
      <xdr:colOff>2546442</xdr:colOff>
      <xdr:row>0</xdr:row>
      <xdr:rowOff>103464</xdr:rowOff>
    </xdr:from>
    <xdr:to>
      <xdr:col>5</xdr:col>
      <xdr:colOff>1181227</xdr:colOff>
      <xdr:row>0</xdr:row>
      <xdr:rowOff>535464</xdr:rowOff>
    </xdr:to>
    <xdr:grpSp>
      <xdr:nvGrpSpPr>
        <xdr:cNvPr id="11" name="Groep 10">
          <a:hlinkClick xmlns:r="http://schemas.openxmlformats.org/officeDocument/2006/relationships" r:id="rId2"/>
        </xdr:cNvPr>
        <xdr:cNvGrpSpPr>
          <a:grpSpLocks noChangeAspect="1"/>
        </xdr:cNvGrpSpPr>
      </xdr:nvGrpSpPr>
      <xdr:grpSpPr>
        <a:xfrm>
          <a:off x="8147142" y="103464"/>
          <a:ext cx="1197010" cy="432000"/>
          <a:chOff x="7686675" y="581025"/>
          <a:chExt cx="1496264" cy="540000"/>
        </a:xfrm>
      </xdr:grpSpPr>
      <xdr:grpSp>
        <xdr:nvGrpSpPr>
          <xdr:cNvPr id="12" name="Groep 11"/>
          <xdr:cNvGrpSpPr/>
        </xdr:nvGrpSpPr>
        <xdr:grpSpPr>
          <a:xfrm>
            <a:off x="7686675" y="581025"/>
            <a:ext cx="1440000" cy="540000"/>
            <a:chOff x="7686675" y="581025"/>
            <a:chExt cx="1440000" cy="540000"/>
          </a:xfrm>
        </xdr:grpSpPr>
        <xdr:sp macro="" textlink="">
          <xdr:nvSpPr>
            <xdr:cNvPr id="14" name="Afgeronde rechthoek 13"/>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15" name="Groep 14"/>
            <xdr:cNvGrpSpPr/>
          </xdr:nvGrpSpPr>
          <xdr:grpSpPr>
            <a:xfrm>
              <a:off x="7743825" y="671025"/>
              <a:ext cx="360000" cy="360000"/>
              <a:chOff x="7743825" y="671025"/>
              <a:chExt cx="360000" cy="360000"/>
            </a:xfrm>
          </xdr:grpSpPr>
          <xdr:sp macro="" textlink="">
            <xdr:nvSpPr>
              <xdr:cNvPr id="16" name="Ovaal 15"/>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17" name="Gelijkbenige driehoek 16"/>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13" name="Tekstvak 12"/>
          <xdr:cNvSpPr txBox="1"/>
        </xdr:nvSpPr>
        <xdr:spPr>
          <a:xfrm>
            <a:off x="8050977" y="627729"/>
            <a:ext cx="1131962"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1</xdr:row>
      <xdr:rowOff>0</xdr:rowOff>
    </xdr:from>
    <xdr:to>
      <xdr:col>1</xdr:col>
      <xdr:colOff>1489089</xdr:colOff>
      <xdr:row>1</xdr:row>
      <xdr:rowOff>540000</xdr:rowOff>
    </xdr:to>
    <xdr:grpSp>
      <xdr:nvGrpSpPr>
        <xdr:cNvPr id="7" name="Groep 6">
          <a:hlinkClick xmlns:r="http://schemas.openxmlformats.org/officeDocument/2006/relationships" r:id="rId1"/>
        </xdr:cNvPr>
        <xdr:cNvGrpSpPr/>
      </xdr:nvGrpSpPr>
      <xdr:grpSpPr>
        <a:xfrm>
          <a:off x="685800" y="142875"/>
          <a:ext cx="1489089" cy="540000"/>
          <a:chOff x="7686675" y="581025"/>
          <a:chExt cx="1489089" cy="540000"/>
        </a:xfrm>
      </xdr:grpSpPr>
      <xdr:grpSp>
        <xdr:nvGrpSpPr>
          <xdr:cNvPr id="8" name="Groep 7"/>
          <xdr:cNvGrpSpPr/>
        </xdr:nvGrpSpPr>
        <xdr:grpSpPr>
          <a:xfrm>
            <a:off x="7686675" y="581025"/>
            <a:ext cx="1440000" cy="540000"/>
            <a:chOff x="7686675" y="581025"/>
            <a:chExt cx="1440000" cy="540000"/>
          </a:xfrm>
        </xdr:grpSpPr>
        <xdr:sp macro="" textlink="">
          <xdr:nvSpPr>
            <xdr:cNvPr id="10" name="Afgeronde rechthoek 9"/>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11" name="Groep 10"/>
            <xdr:cNvGrpSpPr/>
          </xdr:nvGrpSpPr>
          <xdr:grpSpPr>
            <a:xfrm>
              <a:off x="7743825" y="671025"/>
              <a:ext cx="360000" cy="360000"/>
              <a:chOff x="7743825" y="671025"/>
              <a:chExt cx="360000" cy="360000"/>
            </a:xfrm>
          </xdr:grpSpPr>
          <xdr:sp macro="" textlink="">
            <xdr:nvSpPr>
              <xdr:cNvPr id="12" name="Ovaal 11"/>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13" name="Gelijkbenige driehoek 12"/>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9" name="Tekstvak 8"/>
          <xdr:cNvSpPr txBox="1"/>
        </xdr:nvSpPr>
        <xdr:spPr>
          <a:xfrm>
            <a:off x="8058150" y="633402"/>
            <a:ext cx="1117614" cy="4352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1050">
                <a:solidFill>
                  <a:sysClr val="windowText" lastClr="000000"/>
                </a:solidFill>
              </a:rPr>
              <a:t>TERUG NAAR</a:t>
            </a:r>
          </a:p>
          <a:p>
            <a:pPr algn="ctr"/>
            <a:r>
              <a:rPr lang="nl-NL" sz="1050">
                <a:solidFill>
                  <a:sysClr val="windowText" lastClr="000000"/>
                </a:solidFill>
              </a:rPr>
              <a:t>WERKBLAD</a:t>
            </a:r>
          </a:p>
        </xdr:txBody>
      </xdr:sp>
    </xdr:grpSp>
    <xdr:clientData/>
  </xdr:twoCellAnchor>
  <xdr:twoCellAnchor>
    <xdr:from>
      <xdr:col>1</xdr:col>
      <xdr:colOff>0</xdr:colOff>
      <xdr:row>27</xdr:row>
      <xdr:rowOff>0</xdr:rowOff>
    </xdr:from>
    <xdr:to>
      <xdr:col>1</xdr:col>
      <xdr:colOff>1489089</xdr:colOff>
      <xdr:row>27</xdr:row>
      <xdr:rowOff>540000</xdr:rowOff>
    </xdr:to>
    <xdr:grpSp>
      <xdr:nvGrpSpPr>
        <xdr:cNvPr id="14" name="Groep 13">
          <a:hlinkClick xmlns:r="http://schemas.openxmlformats.org/officeDocument/2006/relationships" r:id="rId1"/>
        </xdr:cNvPr>
        <xdr:cNvGrpSpPr/>
      </xdr:nvGrpSpPr>
      <xdr:grpSpPr>
        <a:xfrm>
          <a:off x="685800" y="14992350"/>
          <a:ext cx="1489089" cy="540000"/>
          <a:chOff x="7686675" y="581025"/>
          <a:chExt cx="1489089" cy="540000"/>
        </a:xfrm>
      </xdr:grpSpPr>
      <xdr:grpSp>
        <xdr:nvGrpSpPr>
          <xdr:cNvPr id="15" name="Groep 14"/>
          <xdr:cNvGrpSpPr/>
        </xdr:nvGrpSpPr>
        <xdr:grpSpPr>
          <a:xfrm>
            <a:off x="7686675" y="581025"/>
            <a:ext cx="1440000" cy="540000"/>
            <a:chOff x="7686675" y="581025"/>
            <a:chExt cx="1440000" cy="540000"/>
          </a:xfrm>
        </xdr:grpSpPr>
        <xdr:sp macro="" textlink="">
          <xdr:nvSpPr>
            <xdr:cNvPr id="17" name="Afgeronde rechthoek 16"/>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18" name="Groep 17"/>
            <xdr:cNvGrpSpPr/>
          </xdr:nvGrpSpPr>
          <xdr:grpSpPr>
            <a:xfrm>
              <a:off x="7743825" y="671025"/>
              <a:ext cx="360000" cy="360000"/>
              <a:chOff x="7743825" y="671025"/>
              <a:chExt cx="360000" cy="360000"/>
            </a:xfrm>
          </xdr:grpSpPr>
          <xdr:sp macro="" textlink="">
            <xdr:nvSpPr>
              <xdr:cNvPr id="19" name="Ovaal 18"/>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20" name="Gelijkbenige driehoek 19"/>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16" name="Tekstvak 15"/>
          <xdr:cNvSpPr txBox="1"/>
        </xdr:nvSpPr>
        <xdr:spPr>
          <a:xfrm>
            <a:off x="8058150" y="633402"/>
            <a:ext cx="1117614" cy="4352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1050">
                <a:solidFill>
                  <a:sysClr val="windowText" lastClr="000000"/>
                </a:solidFill>
              </a:rPr>
              <a:t>TERUG NAAR</a:t>
            </a:r>
          </a:p>
          <a:p>
            <a:pPr algn="ctr"/>
            <a:r>
              <a:rPr lang="nl-NL" sz="1050">
                <a:solidFill>
                  <a:sysClr val="windowText" lastClr="000000"/>
                </a:solidFill>
              </a:rPr>
              <a:t>WERKBLAD</a:t>
            </a:r>
          </a:p>
        </xdr:txBody>
      </xdr:sp>
    </xdr:grpSp>
    <xdr:clientData/>
  </xdr:twoCellAnchor>
</xdr:wsDr>
</file>

<file path=xl/drawings/drawing11.xml><?xml version="1.0" encoding="utf-8"?>
<xdr:wsDr xmlns:xdr="http://schemas.openxmlformats.org/drawingml/2006/spreadsheetDrawing" xmlns:a="http://schemas.openxmlformats.org/drawingml/2006/main">
  <xdr:twoCellAnchor editAs="absolute">
    <xdr:from>
      <xdr:col>1</xdr:col>
      <xdr:colOff>0</xdr:colOff>
      <xdr:row>1</xdr:row>
      <xdr:rowOff>0</xdr:rowOff>
    </xdr:from>
    <xdr:to>
      <xdr:col>1</xdr:col>
      <xdr:colOff>1197009</xdr:colOff>
      <xdr:row>1</xdr:row>
      <xdr:rowOff>432000</xdr:rowOff>
    </xdr:to>
    <xdr:grpSp>
      <xdr:nvGrpSpPr>
        <xdr:cNvPr id="16" name="Groep 15">
          <a:hlinkClick xmlns:r="http://schemas.openxmlformats.org/officeDocument/2006/relationships" r:id="rId1"/>
        </xdr:cNvPr>
        <xdr:cNvGrpSpPr>
          <a:grpSpLocks noChangeAspect="1"/>
        </xdr:cNvGrpSpPr>
      </xdr:nvGrpSpPr>
      <xdr:grpSpPr>
        <a:xfrm>
          <a:off x="685800" y="142875"/>
          <a:ext cx="1197009" cy="432000"/>
          <a:chOff x="7686675" y="581025"/>
          <a:chExt cx="1496262" cy="540000"/>
        </a:xfrm>
      </xdr:grpSpPr>
      <xdr:grpSp>
        <xdr:nvGrpSpPr>
          <xdr:cNvPr id="17" name="Groep 16"/>
          <xdr:cNvGrpSpPr/>
        </xdr:nvGrpSpPr>
        <xdr:grpSpPr>
          <a:xfrm>
            <a:off x="7686675" y="581025"/>
            <a:ext cx="1440000" cy="540000"/>
            <a:chOff x="7686675" y="581025"/>
            <a:chExt cx="1440000" cy="540000"/>
          </a:xfrm>
        </xdr:grpSpPr>
        <xdr:sp macro="" textlink="">
          <xdr:nvSpPr>
            <xdr:cNvPr id="19" name="Afgeronde rechthoek 18"/>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20" name="Groep 19"/>
            <xdr:cNvGrpSpPr/>
          </xdr:nvGrpSpPr>
          <xdr:grpSpPr>
            <a:xfrm>
              <a:off x="7743825" y="671025"/>
              <a:ext cx="360000" cy="360000"/>
              <a:chOff x="7743825" y="671025"/>
              <a:chExt cx="360000" cy="360000"/>
            </a:xfrm>
          </xdr:grpSpPr>
          <xdr:sp macro="" textlink="">
            <xdr:nvSpPr>
              <xdr:cNvPr id="21" name="Ovaal 20"/>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22" name="Gelijkbenige driehoek 21"/>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18" name="Tekstvak 17"/>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twoCellAnchor editAs="absolute">
    <xdr:from>
      <xdr:col>1</xdr:col>
      <xdr:colOff>0</xdr:colOff>
      <xdr:row>39</xdr:row>
      <xdr:rowOff>0</xdr:rowOff>
    </xdr:from>
    <xdr:to>
      <xdr:col>1</xdr:col>
      <xdr:colOff>1197009</xdr:colOff>
      <xdr:row>39</xdr:row>
      <xdr:rowOff>432000</xdr:rowOff>
    </xdr:to>
    <xdr:grpSp>
      <xdr:nvGrpSpPr>
        <xdr:cNvPr id="23" name="Groep 22">
          <a:hlinkClick xmlns:r="http://schemas.openxmlformats.org/officeDocument/2006/relationships" r:id="rId1"/>
        </xdr:cNvPr>
        <xdr:cNvGrpSpPr>
          <a:grpSpLocks noChangeAspect="1"/>
        </xdr:cNvGrpSpPr>
      </xdr:nvGrpSpPr>
      <xdr:grpSpPr>
        <a:xfrm>
          <a:off x="685800" y="11096625"/>
          <a:ext cx="1197009" cy="432000"/>
          <a:chOff x="7686675" y="581025"/>
          <a:chExt cx="1496262" cy="540000"/>
        </a:xfrm>
      </xdr:grpSpPr>
      <xdr:grpSp>
        <xdr:nvGrpSpPr>
          <xdr:cNvPr id="38" name="Groep 37"/>
          <xdr:cNvGrpSpPr/>
        </xdr:nvGrpSpPr>
        <xdr:grpSpPr>
          <a:xfrm>
            <a:off x="7686675" y="581025"/>
            <a:ext cx="1440000" cy="540000"/>
            <a:chOff x="7686675" y="581025"/>
            <a:chExt cx="1440000" cy="540000"/>
          </a:xfrm>
        </xdr:grpSpPr>
        <xdr:sp macro="" textlink="">
          <xdr:nvSpPr>
            <xdr:cNvPr id="40" name="Afgeronde rechthoek 39"/>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41" name="Groep 40"/>
            <xdr:cNvGrpSpPr/>
          </xdr:nvGrpSpPr>
          <xdr:grpSpPr>
            <a:xfrm>
              <a:off x="7743825" y="671025"/>
              <a:ext cx="360000" cy="360000"/>
              <a:chOff x="7743825" y="671025"/>
              <a:chExt cx="360000" cy="360000"/>
            </a:xfrm>
          </xdr:grpSpPr>
          <xdr:sp macro="" textlink="">
            <xdr:nvSpPr>
              <xdr:cNvPr id="42" name="Ovaal 41"/>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43" name="Gelijkbenige driehoek 42"/>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39" name="Tekstvak 38"/>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wsDr>
</file>

<file path=xl/drawings/drawing12.xml><?xml version="1.0" encoding="utf-8"?>
<xdr:wsDr xmlns:xdr="http://schemas.openxmlformats.org/drawingml/2006/spreadsheetDrawing" xmlns:a="http://schemas.openxmlformats.org/drawingml/2006/main">
  <xdr:twoCellAnchor editAs="absolute">
    <xdr:from>
      <xdr:col>1</xdr:col>
      <xdr:colOff>0</xdr:colOff>
      <xdr:row>1</xdr:row>
      <xdr:rowOff>0</xdr:rowOff>
    </xdr:from>
    <xdr:to>
      <xdr:col>1</xdr:col>
      <xdr:colOff>1197009</xdr:colOff>
      <xdr:row>1</xdr:row>
      <xdr:rowOff>432000</xdr:rowOff>
    </xdr:to>
    <xdr:grpSp>
      <xdr:nvGrpSpPr>
        <xdr:cNvPr id="20" name="Groep 19">
          <a:hlinkClick xmlns:r="http://schemas.openxmlformats.org/officeDocument/2006/relationships" r:id="rId1"/>
        </xdr:cNvPr>
        <xdr:cNvGrpSpPr>
          <a:grpSpLocks noChangeAspect="1"/>
        </xdr:cNvGrpSpPr>
      </xdr:nvGrpSpPr>
      <xdr:grpSpPr>
        <a:xfrm>
          <a:off x="685800" y="142875"/>
          <a:ext cx="1197009" cy="432000"/>
          <a:chOff x="7686675" y="581025"/>
          <a:chExt cx="1496262" cy="540000"/>
        </a:xfrm>
      </xdr:grpSpPr>
      <xdr:grpSp>
        <xdr:nvGrpSpPr>
          <xdr:cNvPr id="21" name="Groep 20"/>
          <xdr:cNvGrpSpPr/>
        </xdr:nvGrpSpPr>
        <xdr:grpSpPr>
          <a:xfrm>
            <a:off x="7686675" y="581025"/>
            <a:ext cx="1440000" cy="540000"/>
            <a:chOff x="7686675" y="581025"/>
            <a:chExt cx="1440000" cy="540000"/>
          </a:xfrm>
        </xdr:grpSpPr>
        <xdr:sp macro="" textlink="">
          <xdr:nvSpPr>
            <xdr:cNvPr id="23" name="Afgeronde rechthoek 22"/>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24" name="Groep 23"/>
            <xdr:cNvGrpSpPr/>
          </xdr:nvGrpSpPr>
          <xdr:grpSpPr>
            <a:xfrm>
              <a:off x="7743825" y="671025"/>
              <a:ext cx="360000" cy="360000"/>
              <a:chOff x="7743825" y="671025"/>
              <a:chExt cx="360000" cy="360000"/>
            </a:xfrm>
          </xdr:grpSpPr>
          <xdr:sp macro="" textlink="">
            <xdr:nvSpPr>
              <xdr:cNvPr id="25" name="Ovaal 24"/>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26" name="Gelijkbenige driehoek 25"/>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22" name="Tekstvak 21"/>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twoCellAnchor editAs="absolute">
    <xdr:from>
      <xdr:col>1</xdr:col>
      <xdr:colOff>0</xdr:colOff>
      <xdr:row>6</xdr:row>
      <xdr:rowOff>381000</xdr:rowOff>
    </xdr:from>
    <xdr:to>
      <xdr:col>1</xdr:col>
      <xdr:colOff>1197009</xdr:colOff>
      <xdr:row>7</xdr:row>
      <xdr:rowOff>89100</xdr:rowOff>
    </xdr:to>
    <xdr:grpSp>
      <xdr:nvGrpSpPr>
        <xdr:cNvPr id="27" name="Groep 26">
          <a:hlinkClick xmlns:r="http://schemas.openxmlformats.org/officeDocument/2006/relationships" r:id="rId1"/>
        </xdr:cNvPr>
        <xdr:cNvGrpSpPr>
          <a:grpSpLocks noChangeAspect="1"/>
        </xdr:cNvGrpSpPr>
      </xdr:nvGrpSpPr>
      <xdr:grpSpPr>
        <a:xfrm>
          <a:off x="685800" y="4352925"/>
          <a:ext cx="1197009" cy="432000"/>
          <a:chOff x="7686675" y="581025"/>
          <a:chExt cx="1496262" cy="540000"/>
        </a:xfrm>
      </xdr:grpSpPr>
      <xdr:grpSp>
        <xdr:nvGrpSpPr>
          <xdr:cNvPr id="28" name="Groep 27"/>
          <xdr:cNvGrpSpPr/>
        </xdr:nvGrpSpPr>
        <xdr:grpSpPr>
          <a:xfrm>
            <a:off x="7686675" y="581025"/>
            <a:ext cx="1440000" cy="540000"/>
            <a:chOff x="7686675" y="581025"/>
            <a:chExt cx="1440000" cy="540000"/>
          </a:xfrm>
        </xdr:grpSpPr>
        <xdr:sp macro="" textlink="">
          <xdr:nvSpPr>
            <xdr:cNvPr id="30" name="Afgeronde rechthoek 29"/>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31" name="Groep 30"/>
            <xdr:cNvGrpSpPr/>
          </xdr:nvGrpSpPr>
          <xdr:grpSpPr>
            <a:xfrm>
              <a:off x="7743825" y="671025"/>
              <a:ext cx="360000" cy="360000"/>
              <a:chOff x="7743825" y="671025"/>
              <a:chExt cx="360000" cy="360000"/>
            </a:xfrm>
          </xdr:grpSpPr>
          <xdr:sp macro="" textlink="">
            <xdr:nvSpPr>
              <xdr:cNvPr id="32" name="Ovaal 31"/>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33" name="Gelijkbenige driehoek 32"/>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29" name="Tekstvak 28"/>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wsDr>
</file>

<file path=xl/drawings/drawing13.xml><?xml version="1.0" encoding="utf-8"?>
<xdr:wsDr xmlns:xdr="http://schemas.openxmlformats.org/drawingml/2006/spreadsheetDrawing" xmlns:a="http://schemas.openxmlformats.org/drawingml/2006/main">
  <xdr:twoCellAnchor editAs="absolute">
    <xdr:from>
      <xdr:col>1</xdr:col>
      <xdr:colOff>0</xdr:colOff>
      <xdr:row>1</xdr:row>
      <xdr:rowOff>0</xdr:rowOff>
    </xdr:from>
    <xdr:to>
      <xdr:col>1</xdr:col>
      <xdr:colOff>1197009</xdr:colOff>
      <xdr:row>1</xdr:row>
      <xdr:rowOff>432000</xdr:rowOff>
    </xdr:to>
    <xdr:grpSp>
      <xdr:nvGrpSpPr>
        <xdr:cNvPr id="32" name="Groep 31">
          <a:hlinkClick xmlns:r="http://schemas.openxmlformats.org/officeDocument/2006/relationships" r:id="rId1"/>
        </xdr:cNvPr>
        <xdr:cNvGrpSpPr>
          <a:grpSpLocks noChangeAspect="1"/>
        </xdr:cNvGrpSpPr>
      </xdr:nvGrpSpPr>
      <xdr:grpSpPr>
        <a:xfrm>
          <a:off x="685800" y="142875"/>
          <a:ext cx="1197009" cy="432000"/>
          <a:chOff x="7686675" y="581025"/>
          <a:chExt cx="1496262" cy="540000"/>
        </a:xfrm>
      </xdr:grpSpPr>
      <xdr:grpSp>
        <xdr:nvGrpSpPr>
          <xdr:cNvPr id="33" name="Groep 32"/>
          <xdr:cNvGrpSpPr/>
        </xdr:nvGrpSpPr>
        <xdr:grpSpPr>
          <a:xfrm>
            <a:off x="7686675" y="581025"/>
            <a:ext cx="1440000" cy="540000"/>
            <a:chOff x="7686675" y="581025"/>
            <a:chExt cx="1440000" cy="540000"/>
          </a:xfrm>
        </xdr:grpSpPr>
        <xdr:sp macro="" textlink="">
          <xdr:nvSpPr>
            <xdr:cNvPr id="35" name="Afgeronde rechthoek 34"/>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36" name="Groep 35"/>
            <xdr:cNvGrpSpPr/>
          </xdr:nvGrpSpPr>
          <xdr:grpSpPr>
            <a:xfrm>
              <a:off x="7743825" y="671025"/>
              <a:ext cx="360000" cy="360000"/>
              <a:chOff x="7743825" y="671025"/>
              <a:chExt cx="360000" cy="360000"/>
            </a:xfrm>
          </xdr:grpSpPr>
          <xdr:sp macro="" textlink="">
            <xdr:nvSpPr>
              <xdr:cNvPr id="37" name="Ovaal 36"/>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38" name="Gelijkbenige driehoek 37"/>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34" name="Tekstvak 33"/>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wsDr>
</file>

<file path=xl/drawings/drawing14.xml><?xml version="1.0" encoding="utf-8"?>
<xdr:wsDr xmlns:xdr="http://schemas.openxmlformats.org/drawingml/2006/spreadsheetDrawing" xmlns:a="http://schemas.openxmlformats.org/drawingml/2006/main">
  <xdr:twoCellAnchor editAs="absolute">
    <xdr:from>
      <xdr:col>1</xdr:col>
      <xdr:colOff>219075</xdr:colOff>
      <xdr:row>7</xdr:row>
      <xdr:rowOff>114300</xdr:rowOff>
    </xdr:from>
    <xdr:to>
      <xdr:col>1</xdr:col>
      <xdr:colOff>1416084</xdr:colOff>
      <xdr:row>10</xdr:row>
      <xdr:rowOff>117675</xdr:rowOff>
    </xdr:to>
    <xdr:grpSp>
      <xdr:nvGrpSpPr>
        <xdr:cNvPr id="19" name="Groep 18">
          <a:hlinkClick xmlns:r="http://schemas.openxmlformats.org/officeDocument/2006/relationships" r:id="rId1"/>
        </xdr:cNvPr>
        <xdr:cNvGrpSpPr>
          <a:grpSpLocks noChangeAspect="1"/>
        </xdr:cNvGrpSpPr>
      </xdr:nvGrpSpPr>
      <xdr:grpSpPr>
        <a:xfrm>
          <a:off x="904875" y="12011025"/>
          <a:ext cx="1197009" cy="432000"/>
          <a:chOff x="7686675" y="581025"/>
          <a:chExt cx="1496262" cy="540000"/>
        </a:xfrm>
      </xdr:grpSpPr>
      <xdr:grpSp>
        <xdr:nvGrpSpPr>
          <xdr:cNvPr id="20" name="Groep 19"/>
          <xdr:cNvGrpSpPr/>
        </xdr:nvGrpSpPr>
        <xdr:grpSpPr>
          <a:xfrm>
            <a:off x="7686675" y="581025"/>
            <a:ext cx="1440000" cy="540000"/>
            <a:chOff x="7686675" y="581025"/>
            <a:chExt cx="1440000" cy="540000"/>
          </a:xfrm>
        </xdr:grpSpPr>
        <xdr:sp macro="" textlink="">
          <xdr:nvSpPr>
            <xdr:cNvPr id="22" name="Afgeronde rechthoek 21"/>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23" name="Groep 22"/>
            <xdr:cNvGrpSpPr/>
          </xdr:nvGrpSpPr>
          <xdr:grpSpPr>
            <a:xfrm>
              <a:off x="7743825" y="671025"/>
              <a:ext cx="360000" cy="360000"/>
              <a:chOff x="7743825" y="671025"/>
              <a:chExt cx="360000" cy="360000"/>
            </a:xfrm>
          </xdr:grpSpPr>
          <xdr:sp macro="" textlink="">
            <xdr:nvSpPr>
              <xdr:cNvPr id="24" name="Ovaal 23"/>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25" name="Gelijkbenige driehoek 24"/>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21" name="Tekstvak 20"/>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twoCellAnchor editAs="absolute">
    <xdr:from>
      <xdr:col>1</xdr:col>
      <xdr:colOff>0</xdr:colOff>
      <xdr:row>1</xdr:row>
      <xdr:rowOff>0</xdr:rowOff>
    </xdr:from>
    <xdr:to>
      <xdr:col>1</xdr:col>
      <xdr:colOff>1197009</xdr:colOff>
      <xdr:row>1</xdr:row>
      <xdr:rowOff>432000</xdr:rowOff>
    </xdr:to>
    <xdr:grpSp>
      <xdr:nvGrpSpPr>
        <xdr:cNvPr id="26" name="Groep 25">
          <a:hlinkClick xmlns:r="http://schemas.openxmlformats.org/officeDocument/2006/relationships" r:id="rId1"/>
        </xdr:cNvPr>
        <xdr:cNvGrpSpPr>
          <a:grpSpLocks noChangeAspect="1"/>
        </xdr:cNvGrpSpPr>
      </xdr:nvGrpSpPr>
      <xdr:grpSpPr>
        <a:xfrm>
          <a:off x="685800" y="142875"/>
          <a:ext cx="1197009" cy="432000"/>
          <a:chOff x="7686675" y="581025"/>
          <a:chExt cx="1496262" cy="540000"/>
        </a:xfrm>
      </xdr:grpSpPr>
      <xdr:grpSp>
        <xdr:nvGrpSpPr>
          <xdr:cNvPr id="27" name="Groep 26"/>
          <xdr:cNvGrpSpPr/>
        </xdr:nvGrpSpPr>
        <xdr:grpSpPr>
          <a:xfrm>
            <a:off x="7686675" y="581025"/>
            <a:ext cx="1440000" cy="540000"/>
            <a:chOff x="7686675" y="581025"/>
            <a:chExt cx="1440000" cy="540000"/>
          </a:xfrm>
        </xdr:grpSpPr>
        <xdr:sp macro="" textlink="">
          <xdr:nvSpPr>
            <xdr:cNvPr id="29" name="Afgeronde rechthoek 28"/>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30" name="Groep 29"/>
            <xdr:cNvGrpSpPr/>
          </xdr:nvGrpSpPr>
          <xdr:grpSpPr>
            <a:xfrm>
              <a:off x="7743825" y="671025"/>
              <a:ext cx="360000" cy="360000"/>
              <a:chOff x="7743825" y="671025"/>
              <a:chExt cx="360000" cy="360000"/>
            </a:xfrm>
          </xdr:grpSpPr>
          <xdr:sp macro="" textlink="">
            <xdr:nvSpPr>
              <xdr:cNvPr id="31" name="Ovaal 30"/>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32" name="Gelijkbenige driehoek 31"/>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28" name="Tekstvak 27"/>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twoCellAnchor editAs="oneCell">
    <xdr:from>
      <xdr:col>0</xdr:col>
      <xdr:colOff>590550</xdr:colOff>
      <xdr:row>4</xdr:row>
      <xdr:rowOff>4674395</xdr:rowOff>
    </xdr:from>
    <xdr:to>
      <xdr:col>5</xdr:col>
      <xdr:colOff>183091</xdr:colOff>
      <xdr:row>6</xdr:row>
      <xdr:rowOff>114301</xdr:rowOff>
    </xdr:to>
    <xdr:pic>
      <xdr:nvPicPr>
        <xdr:cNvPr id="16" name="Afbeelding 15"/>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90550" y="6026945"/>
          <a:ext cx="10384366" cy="5841206"/>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absolute">
    <xdr:from>
      <xdr:col>1</xdr:col>
      <xdr:colOff>0</xdr:colOff>
      <xdr:row>1</xdr:row>
      <xdr:rowOff>0</xdr:rowOff>
    </xdr:from>
    <xdr:to>
      <xdr:col>1</xdr:col>
      <xdr:colOff>1197009</xdr:colOff>
      <xdr:row>1</xdr:row>
      <xdr:rowOff>432000</xdr:rowOff>
    </xdr:to>
    <xdr:grpSp>
      <xdr:nvGrpSpPr>
        <xdr:cNvPr id="26" name="Groep 25">
          <a:hlinkClick xmlns:r="http://schemas.openxmlformats.org/officeDocument/2006/relationships" r:id="rId1"/>
        </xdr:cNvPr>
        <xdr:cNvGrpSpPr>
          <a:grpSpLocks noChangeAspect="1"/>
        </xdr:cNvGrpSpPr>
      </xdr:nvGrpSpPr>
      <xdr:grpSpPr>
        <a:xfrm>
          <a:off x="685800" y="142875"/>
          <a:ext cx="1197009" cy="432000"/>
          <a:chOff x="7686675" y="581025"/>
          <a:chExt cx="1496262" cy="540000"/>
        </a:xfrm>
      </xdr:grpSpPr>
      <xdr:grpSp>
        <xdr:nvGrpSpPr>
          <xdr:cNvPr id="27" name="Groep 26"/>
          <xdr:cNvGrpSpPr/>
        </xdr:nvGrpSpPr>
        <xdr:grpSpPr>
          <a:xfrm>
            <a:off x="7686675" y="581025"/>
            <a:ext cx="1440000" cy="540000"/>
            <a:chOff x="7686675" y="581025"/>
            <a:chExt cx="1440000" cy="540000"/>
          </a:xfrm>
        </xdr:grpSpPr>
        <xdr:sp macro="" textlink="">
          <xdr:nvSpPr>
            <xdr:cNvPr id="29" name="Afgeronde rechthoek 28"/>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30" name="Groep 29"/>
            <xdr:cNvGrpSpPr/>
          </xdr:nvGrpSpPr>
          <xdr:grpSpPr>
            <a:xfrm>
              <a:off x="7743825" y="671025"/>
              <a:ext cx="360000" cy="360000"/>
              <a:chOff x="7743825" y="671025"/>
              <a:chExt cx="360000" cy="360000"/>
            </a:xfrm>
          </xdr:grpSpPr>
          <xdr:sp macro="" textlink="">
            <xdr:nvSpPr>
              <xdr:cNvPr id="31" name="Ovaal 30"/>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32" name="Gelijkbenige driehoek 31"/>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28" name="Tekstvak 27"/>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twoCellAnchor editAs="absolute">
    <xdr:from>
      <xdr:col>1</xdr:col>
      <xdr:colOff>0</xdr:colOff>
      <xdr:row>8</xdr:row>
      <xdr:rowOff>0</xdr:rowOff>
    </xdr:from>
    <xdr:to>
      <xdr:col>1</xdr:col>
      <xdr:colOff>1197009</xdr:colOff>
      <xdr:row>8</xdr:row>
      <xdr:rowOff>432000</xdr:rowOff>
    </xdr:to>
    <xdr:grpSp>
      <xdr:nvGrpSpPr>
        <xdr:cNvPr id="33" name="Groep 32">
          <a:hlinkClick xmlns:r="http://schemas.openxmlformats.org/officeDocument/2006/relationships" r:id="rId1"/>
        </xdr:cNvPr>
        <xdr:cNvGrpSpPr>
          <a:grpSpLocks noChangeAspect="1"/>
        </xdr:cNvGrpSpPr>
      </xdr:nvGrpSpPr>
      <xdr:grpSpPr>
        <a:xfrm>
          <a:off x="685800" y="3400425"/>
          <a:ext cx="1197009" cy="432000"/>
          <a:chOff x="7686675" y="581025"/>
          <a:chExt cx="1496262" cy="540000"/>
        </a:xfrm>
      </xdr:grpSpPr>
      <xdr:grpSp>
        <xdr:nvGrpSpPr>
          <xdr:cNvPr id="34" name="Groep 33"/>
          <xdr:cNvGrpSpPr/>
        </xdr:nvGrpSpPr>
        <xdr:grpSpPr>
          <a:xfrm>
            <a:off x="7686675" y="581025"/>
            <a:ext cx="1440000" cy="540000"/>
            <a:chOff x="7686675" y="581025"/>
            <a:chExt cx="1440000" cy="540000"/>
          </a:xfrm>
        </xdr:grpSpPr>
        <xdr:sp macro="" textlink="">
          <xdr:nvSpPr>
            <xdr:cNvPr id="36" name="Afgeronde rechthoek 35"/>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37" name="Groep 36"/>
            <xdr:cNvGrpSpPr/>
          </xdr:nvGrpSpPr>
          <xdr:grpSpPr>
            <a:xfrm>
              <a:off x="7743825" y="671025"/>
              <a:ext cx="360000" cy="360000"/>
              <a:chOff x="7743825" y="671025"/>
              <a:chExt cx="360000" cy="360000"/>
            </a:xfrm>
          </xdr:grpSpPr>
          <xdr:sp macro="" textlink="">
            <xdr:nvSpPr>
              <xdr:cNvPr id="38" name="Ovaal 37"/>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39" name="Gelijkbenige driehoek 38"/>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35" name="Tekstvak 34"/>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1009032</xdr:colOff>
      <xdr:row>0</xdr:row>
      <xdr:rowOff>894756</xdr:rowOff>
    </xdr:to>
    <xdr:pic>
      <xdr:nvPicPr>
        <xdr:cNvPr id="4" name="Afbeelding 3">
          <a:extLst>
            <a:ext uri="{FF2B5EF4-FFF2-40B4-BE49-F238E27FC236}">
              <a16:creationId xmlns:a16="http://schemas.microsoft.com/office/drawing/2014/main" id="{00000000-0008-0000-0200-000004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45448" r="11667" b="20567"/>
        <a:stretch/>
      </xdr:blipFill>
      <xdr:spPr>
        <a:xfrm>
          <a:off x="200025" y="0"/>
          <a:ext cx="2199657" cy="894756"/>
        </a:xfrm>
        <a:prstGeom prst="rect">
          <a:avLst/>
        </a:prstGeom>
      </xdr:spPr>
    </xdr:pic>
    <xdr:clientData/>
  </xdr:twoCellAnchor>
  <xdr:twoCellAnchor editAs="absolute">
    <xdr:from>
      <xdr:col>4</xdr:col>
      <xdr:colOff>2089243</xdr:colOff>
      <xdr:row>0</xdr:row>
      <xdr:rowOff>103464</xdr:rowOff>
    </xdr:from>
    <xdr:to>
      <xdr:col>5</xdr:col>
      <xdr:colOff>952627</xdr:colOff>
      <xdr:row>0</xdr:row>
      <xdr:rowOff>535464</xdr:rowOff>
    </xdr:to>
    <xdr:grpSp>
      <xdr:nvGrpSpPr>
        <xdr:cNvPr id="5" name="Groep 4">
          <a:hlinkClick xmlns:r="http://schemas.openxmlformats.org/officeDocument/2006/relationships" r:id="rId2"/>
        </xdr:cNvPr>
        <xdr:cNvGrpSpPr>
          <a:grpSpLocks noChangeAspect="1"/>
        </xdr:cNvGrpSpPr>
      </xdr:nvGrpSpPr>
      <xdr:grpSpPr>
        <a:xfrm>
          <a:off x="8145556" y="103464"/>
          <a:ext cx="1197009" cy="432000"/>
          <a:chOff x="7686675" y="581025"/>
          <a:chExt cx="1496262" cy="540000"/>
        </a:xfrm>
      </xdr:grpSpPr>
      <xdr:grpSp>
        <xdr:nvGrpSpPr>
          <xdr:cNvPr id="6" name="Groep 5"/>
          <xdr:cNvGrpSpPr/>
        </xdr:nvGrpSpPr>
        <xdr:grpSpPr>
          <a:xfrm>
            <a:off x="7686675" y="581025"/>
            <a:ext cx="1440000" cy="540000"/>
            <a:chOff x="7686675" y="581025"/>
            <a:chExt cx="1440000" cy="540000"/>
          </a:xfrm>
        </xdr:grpSpPr>
        <xdr:sp macro="" textlink="">
          <xdr:nvSpPr>
            <xdr:cNvPr id="8" name="Afgeronde rechthoek 7"/>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9" name="Groep 8"/>
            <xdr:cNvGrpSpPr/>
          </xdr:nvGrpSpPr>
          <xdr:grpSpPr>
            <a:xfrm>
              <a:off x="7743825" y="671025"/>
              <a:ext cx="360000" cy="360000"/>
              <a:chOff x="7743825" y="671025"/>
              <a:chExt cx="360000" cy="360000"/>
            </a:xfrm>
          </xdr:grpSpPr>
          <xdr:sp macro="" textlink="">
            <xdr:nvSpPr>
              <xdr:cNvPr id="10" name="Ovaal 9"/>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11" name="Gelijkbenige driehoek 10"/>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7" name="Tekstvak 6"/>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599457</xdr:colOff>
      <xdr:row>0</xdr:row>
      <xdr:rowOff>894756</xdr:rowOff>
    </xdr:to>
    <xdr:pic>
      <xdr:nvPicPr>
        <xdr:cNvPr id="12" name="Afbeelding 11">
          <a:extLst>
            <a:ext uri="{FF2B5EF4-FFF2-40B4-BE49-F238E27FC236}">
              <a16:creationId xmlns:a16="http://schemas.microsoft.com/office/drawing/2014/main" id="{00000000-0008-0000-0200-000004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45448" r="11667" b="20567"/>
        <a:stretch/>
      </xdr:blipFill>
      <xdr:spPr>
        <a:xfrm>
          <a:off x="200025" y="0"/>
          <a:ext cx="2199657" cy="894756"/>
        </a:xfrm>
        <a:prstGeom prst="rect">
          <a:avLst/>
        </a:prstGeom>
      </xdr:spPr>
    </xdr:pic>
    <xdr:clientData/>
  </xdr:twoCellAnchor>
  <xdr:twoCellAnchor editAs="absolute">
    <xdr:from>
      <xdr:col>7</xdr:col>
      <xdr:colOff>1147</xdr:colOff>
      <xdr:row>0</xdr:row>
      <xdr:rowOff>103464</xdr:rowOff>
    </xdr:from>
    <xdr:to>
      <xdr:col>7</xdr:col>
      <xdr:colOff>1220385</xdr:colOff>
      <xdr:row>0</xdr:row>
      <xdr:rowOff>535464</xdr:rowOff>
    </xdr:to>
    <xdr:grpSp>
      <xdr:nvGrpSpPr>
        <xdr:cNvPr id="19" name="Groep 18">
          <a:hlinkClick xmlns:r="http://schemas.openxmlformats.org/officeDocument/2006/relationships" r:id="rId2"/>
        </xdr:cNvPr>
        <xdr:cNvGrpSpPr>
          <a:grpSpLocks noChangeAspect="1"/>
        </xdr:cNvGrpSpPr>
      </xdr:nvGrpSpPr>
      <xdr:grpSpPr>
        <a:xfrm>
          <a:off x="8109303" y="103464"/>
          <a:ext cx="1219238" cy="432000"/>
          <a:chOff x="7800975" y="247650"/>
          <a:chExt cx="1518659" cy="540000"/>
        </a:xfrm>
      </xdr:grpSpPr>
      <xdr:sp macro="" textlink="">
        <xdr:nvSpPr>
          <xdr:cNvPr id="20" name="Afgeronde rechthoek 19"/>
          <xdr:cNvSpPr/>
        </xdr:nvSpPr>
        <xdr:spPr>
          <a:xfrm>
            <a:off x="7800975" y="247650"/>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21" name="Groep 20"/>
          <xdr:cNvGrpSpPr/>
        </xdr:nvGrpSpPr>
        <xdr:grpSpPr>
          <a:xfrm flipH="1">
            <a:off x="7858125" y="337650"/>
            <a:ext cx="360000" cy="360000"/>
            <a:chOff x="7743825" y="671025"/>
            <a:chExt cx="360000" cy="360000"/>
          </a:xfrm>
        </xdr:grpSpPr>
        <xdr:sp macro="" textlink="">
          <xdr:nvSpPr>
            <xdr:cNvPr id="28" name="Ovaal 27"/>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29" name="Gelijkbenige driehoek 28"/>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sp macro="" textlink="">
        <xdr:nvSpPr>
          <xdr:cNvPr id="27" name="Tekstvak 26"/>
          <xdr:cNvSpPr txBox="1"/>
        </xdr:nvSpPr>
        <xdr:spPr>
          <a:xfrm>
            <a:off x="8142877" y="294354"/>
            <a:ext cx="1176757"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GA</a:t>
            </a:r>
            <a:r>
              <a:rPr lang="nl-NL" sz="850" baseline="0">
                <a:solidFill>
                  <a:sysClr val="windowText" lastClr="000000"/>
                </a:solidFill>
              </a:rPr>
              <a:t> </a:t>
            </a:r>
            <a:r>
              <a:rPr lang="nl-NL" sz="850">
                <a:solidFill>
                  <a:sysClr val="windowText" lastClr="000000"/>
                </a:solidFill>
              </a:rPr>
              <a:t>NAAR HET</a:t>
            </a:r>
          </a:p>
          <a:p>
            <a:pPr algn="ctr"/>
            <a:r>
              <a:rPr lang="nl-NL" sz="850">
                <a:solidFill>
                  <a:sysClr val="windowText" lastClr="000000"/>
                </a:solidFill>
              </a:rPr>
              <a:t>VOORBLAD</a:t>
            </a:r>
          </a:p>
        </xdr:txBody>
      </xdr:sp>
    </xdr:grpSp>
    <xdr:clientData/>
  </xdr:twoCellAnchor>
  <xdr:twoCellAnchor>
    <xdr:from>
      <xdr:col>8</xdr:col>
      <xdr:colOff>59625</xdr:colOff>
      <xdr:row>0</xdr:row>
      <xdr:rowOff>103464</xdr:rowOff>
    </xdr:from>
    <xdr:to>
      <xdr:col>8</xdr:col>
      <xdr:colOff>1259187</xdr:colOff>
      <xdr:row>0</xdr:row>
      <xdr:rowOff>535464</xdr:rowOff>
    </xdr:to>
    <xdr:grpSp>
      <xdr:nvGrpSpPr>
        <xdr:cNvPr id="3" name="Groep 2">
          <a:hlinkClick xmlns:r="http://schemas.openxmlformats.org/officeDocument/2006/relationships" r:id="rId3"/>
        </xdr:cNvPr>
        <xdr:cNvGrpSpPr/>
      </xdr:nvGrpSpPr>
      <xdr:grpSpPr>
        <a:xfrm>
          <a:off x="9620344" y="103464"/>
          <a:ext cx="1199562" cy="432000"/>
          <a:chOff x="9550230" y="103464"/>
          <a:chExt cx="1199562" cy="432000"/>
        </a:xfrm>
      </xdr:grpSpPr>
      <xdr:sp macro="" textlink="">
        <xdr:nvSpPr>
          <xdr:cNvPr id="18" name="Afgeronde rechthoek 17"/>
          <xdr:cNvSpPr/>
        </xdr:nvSpPr>
        <xdr:spPr>
          <a:xfrm>
            <a:off x="9550230" y="103464"/>
            <a:ext cx="1149402" cy="432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30" name="Groep 29"/>
          <xdr:cNvGrpSpPr/>
        </xdr:nvGrpSpPr>
        <xdr:grpSpPr>
          <a:xfrm flipH="1">
            <a:off x="9595847" y="175464"/>
            <a:ext cx="287350" cy="288000"/>
            <a:chOff x="7743825" y="671025"/>
            <a:chExt cx="360000" cy="360000"/>
          </a:xfrm>
        </xdr:grpSpPr>
        <xdr:sp macro="" textlink="">
          <xdr:nvSpPr>
            <xdr:cNvPr id="32" name="Ovaal 31"/>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33" name="Gelijkbenige driehoek 32"/>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sp macro="" textlink="">
        <xdr:nvSpPr>
          <xdr:cNvPr id="31" name="Tekstvak 30"/>
          <xdr:cNvSpPr txBox="1"/>
        </xdr:nvSpPr>
        <xdr:spPr>
          <a:xfrm>
            <a:off x="9835760" y="152495"/>
            <a:ext cx="914032" cy="3339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GA</a:t>
            </a:r>
            <a:r>
              <a:rPr lang="nl-NL" sz="850" baseline="0">
                <a:solidFill>
                  <a:sysClr val="windowText" lastClr="000000"/>
                </a:solidFill>
              </a:rPr>
              <a:t> </a:t>
            </a:r>
            <a:r>
              <a:rPr lang="nl-NL" sz="850">
                <a:solidFill>
                  <a:sysClr val="windowText" lastClr="000000"/>
                </a:solidFill>
              </a:rPr>
              <a:t>NAAR DE</a:t>
            </a:r>
          </a:p>
          <a:p>
            <a:pPr algn="ctr"/>
            <a:r>
              <a:rPr lang="nl-NL" sz="700">
                <a:solidFill>
                  <a:sysClr val="windowText" lastClr="000000"/>
                </a:solidFill>
              </a:rPr>
              <a:t>RISICOSESSIES</a:t>
            </a:r>
            <a:endParaRPr lang="nl-NL" sz="850">
              <a:solidFill>
                <a:sysClr val="windowText" lastClr="000000"/>
              </a:solidFill>
            </a:endParaRPr>
          </a:p>
        </xdr:txBody>
      </xdr:sp>
    </xdr:grpSp>
    <xdr:clientData/>
  </xdr:twoCellAnchor>
  <xdr:twoCellAnchor>
    <xdr:from>
      <xdr:col>8</xdr:col>
      <xdr:colOff>1412877</xdr:colOff>
      <xdr:row>0</xdr:row>
      <xdr:rowOff>103464</xdr:rowOff>
    </xdr:from>
    <xdr:to>
      <xdr:col>9</xdr:col>
      <xdr:colOff>1423460</xdr:colOff>
      <xdr:row>0</xdr:row>
      <xdr:rowOff>535464</xdr:rowOff>
    </xdr:to>
    <xdr:sp macro="" textlink="">
      <xdr:nvSpPr>
        <xdr:cNvPr id="34" name="Afgeronde rechthoek 33">
          <a:hlinkClick xmlns:r="http://schemas.openxmlformats.org/officeDocument/2006/relationships" r:id="rId4" tooltip="Voor vragen, mail VeiligheidInProjecten@rws.nl"/>
        </xdr:cNvPr>
        <xdr:cNvSpPr/>
      </xdr:nvSpPr>
      <xdr:spPr>
        <a:xfrm>
          <a:off x="10833102" y="103464"/>
          <a:ext cx="2258483" cy="432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nl-NL" sz="850" b="0" cap="all" baseline="0">
              <a:solidFill>
                <a:sysClr val="windowText" lastClr="000000"/>
              </a:solidFill>
              <a:effectLst/>
              <a:latin typeface="Verdana" panose="020B0604030504040204" pitchFamily="34" charset="0"/>
              <a:ea typeface="+mn-ea"/>
              <a:cs typeface="+mn-cs"/>
            </a:rPr>
            <a:t>Voor vragen, mail VeiligheidInProjecten@rws.nl</a:t>
          </a:r>
          <a:endParaRPr lang="nl-NL" sz="850" b="0" cap="all" baseline="0">
            <a:solidFill>
              <a:sysClr val="windowText" lastClr="000000"/>
            </a:solidFill>
            <a:effectLst/>
            <a:latin typeface="Verdana" panose="020B0604030504040204"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2</xdr:row>
      <xdr:rowOff>0</xdr:rowOff>
    </xdr:from>
    <xdr:to>
      <xdr:col>5</xdr:col>
      <xdr:colOff>640800</xdr:colOff>
      <xdr:row>27</xdr:row>
      <xdr:rowOff>28125</xdr:rowOff>
    </xdr:to>
    <xdr:graphicFrame macro="">
      <xdr:nvGraphicFramePr>
        <xdr:cNvPr id="12" name="Grafiek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0</xdr:colOff>
      <xdr:row>2</xdr:row>
      <xdr:rowOff>0</xdr:rowOff>
    </xdr:from>
    <xdr:to>
      <xdr:col>10</xdr:col>
      <xdr:colOff>640800</xdr:colOff>
      <xdr:row>27</xdr:row>
      <xdr:rowOff>28125</xdr:rowOff>
    </xdr:to>
    <xdr:graphicFrame macro="">
      <xdr:nvGraphicFramePr>
        <xdr:cNvPr id="13" name="Grafiek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0</xdr:colOff>
      <xdr:row>2</xdr:row>
      <xdr:rowOff>0</xdr:rowOff>
    </xdr:from>
    <xdr:to>
      <xdr:col>15</xdr:col>
      <xdr:colOff>640800</xdr:colOff>
      <xdr:row>27</xdr:row>
      <xdr:rowOff>28125</xdr:rowOff>
    </xdr:to>
    <xdr:graphicFrame macro="">
      <xdr:nvGraphicFramePr>
        <xdr:cNvPr id="14" name="Grafiek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0</xdr:colOff>
      <xdr:row>28</xdr:row>
      <xdr:rowOff>0</xdr:rowOff>
    </xdr:from>
    <xdr:to>
      <xdr:col>5</xdr:col>
      <xdr:colOff>640800</xdr:colOff>
      <xdr:row>53</xdr:row>
      <xdr:rowOff>28125</xdr:rowOff>
    </xdr:to>
    <xdr:graphicFrame macro="">
      <xdr:nvGraphicFramePr>
        <xdr:cNvPr id="15" name="Grafiek 1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0</xdr:colOff>
      <xdr:row>28</xdr:row>
      <xdr:rowOff>0</xdr:rowOff>
    </xdr:from>
    <xdr:to>
      <xdr:col>10</xdr:col>
      <xdr:colOff>640800</xdr:colOff>
      <xdr:row>53</xdr:row>
      <xdr:rowOff>28125</xdr:rowOff>
    </xdr:to>
    <xdr:graphicFrame macro="">
      <xdr:nvGraphicFramePr>
        <xdr:cNvPr id="16" name="Grafiek 1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28</xdr:row>
      <xdr:rowOff>0</xdr:rowOff>
    </xdr:from>
    <xdr:to>
      <xdr:col>15</xdr:col>
      <xdr:colOff>640800</xdr:colOff>
      <xdr:row>53</xdr:row>
      <xdr:rowOff>28125</xdr:rowOff>
    </xdr:to>
    <xdr:graphicFrame macro="">
      <xdr:nvGraphicFramePr>
        <xdr:cNvPr id="17" name="Grafiek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0</xdr:colOff>
      <xdr:row>54</xdr:row>
      <xdr:rowOff>0</xdr:rowOff>
    </xdr:from>
    <xdr:to>
      <xdr:col>3</xdr:col>
      <xdr:colOff>644400</xdr:colOff>
      <xdr:row>69</xdr:row>
      <xdr:rowOff>16875</xdr:rowOff>
    </xdr:to>
    <xdr:graphicFrame macro="">
      <xdr:nvGraphicFramePr>
        <xdr:cNvPr id="18" name="Grafiek 1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4</xdr:col>
      <xdr:colOff>0</xdr:colOff>
      <xdr:row>54</xdr:row>
      <xdr:rowOff>0</xdr:rowOff>
    </xdr:from>
    <xdr:to>
      <xdr:col>6</xdr:col>
      <xdr:colOff>644400</xdr:colOff>
      <xdr:row>69</xdr:row>
      <xdr:rowOff>16875</xdr:rowOff>
    </xdr:to>
    <xdr:graphicFrame macro="">
      <xdr:nvGraphicFramePr>
        <xdr:cNvPr id="19" name="Grafiek 1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7</xdr:col>
      <xdr:colOff>0</xdr:colOff>
      <xdr:row>54</xdr:row>
      <xdr:rowOff>0</xdr:rowOff>
    </xdr:from>
    <xdr:to>
      <xdr:col>9</xdr:col>
      <xdr:colOff>644400</xdr:colOff>
      <xdr:row>69</xdr:row>
      <xdr:rowOff>16875</xdr:rowOff>
    </xdr:to>
    <xdr:graphicFrame macro="">
      <xdr:nvGraphicFramePr>
        <xdr:cNvPr id="20" name="Grafiek 1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1</xdr:col>
      <xdr:colOff>0</xdr:colOff>
      <xdr:row>0</xdr:row>
      <xdr:rowOff>0</xdr:rowOff>
    </xdr:from>
    <xdr:to>
      <xdr:col>4</xdr:col>
      <xdr:colOff>142257</xdr:colOff>
      <xdr:row>0</xdr:row>
      <xdr:rowOff>894756</xdr:rowOff>
    </xdr:to>
    <xdr:pic>
      <xdr:nvPicPr>
        <xdr:cNvPr id="39" name="Afbeelding 38">
          <a:extLst>
            <a:ext uri="{FF2B5EF4-FFF2-40B4-BE49-F238E27FC236}">
              <a16:creationId xmlns:a16="http://schemas.microsoft.com/office/drawing/2014/main" id="{00000000-0008-0000-0200-000004000000}"/>
            </a:ext>
          </a:extLst>
        </xdr:cNvPr>
        <xdr:cNvPicPr>
          <a:picLocks noChangeAspect="1"/>
        </xdr:cNvPicPr>
      </xdr:nvPicPr>
      <xdr:blipFill rotWithShape="1">
        <a:blip xmlns:r="http://schemas.openxmlformats.org/officeDocument/2006/relationships" r:embed="rId10" cstate="print">
          <a:extLst>
            <a:ext uri="{28A0092B-C50C-407E-A947-70E740481C1C}">
              <a14:useLocalDpi xmlns:a14="http://schemas.microsoft.com/office/drawing/2010/main" val="0"/>
            </a:ext>
          </a:extLst>
        </a:blip>
        <a:srcRect l="45448" r="11667" b="20567"/>
        <a:stretch/>
      </xdr:blipFill>
      <xdr:spPr>
        <a:xfrm>
          <a:off x="200025" y="0"/>
          <a:ext cx="2199657" cy="894756"/>
        </a:xfrm>
        <a:prstGeom prst="rect">
          <a:avLst/>
        </a:prstGeom>
      </xdr:spPr>
    </xdr:pic>
    <xdr:clientData/>
  </xdr:twoCellAnchor>
  <xdr:twoCellAnchor editAs="absolute">
    <xdr:from>
      <xdr:col>11</xdr:col>
      <xdr:colOff>570340</xdr:colOff>
      <xdr:row>0</xdr:row>
      <xdr:rowOff>50550</xdr:rowOff>
    </xdr:from>
    <xdr:to>
      <xdr:col>14</xdr:col>
      <xdr:colOff>2029</xdr:colOff>
      <xdr:row>0</xdr:row>
      <xdr:rowOff>590550</xdr:rowOff>
    </xdr:to>
    <xdr:grpSp>
      <xdr:nvGrpSpPr>
        <xdr:cNvPr id="40" name="Groep 39">
          <a:hlinkClick xmlns:r="http://schemas.openxmlformats.org/officeDocument/2006/relationships" r:id="rId11"/>
        </xdr:cNvPr>
        <xdr:cNvGrpSpPr/>
      </xdr:nvGrpSpPr>
      <xdr:grpSpPr>
        <a:xfrm>
          <a:off x="7628365" y="50550"/>
          <a:ext cx="1489089" cy="540000"/>
          <a:chOff x="7686675" y="581025"/>
          <a:chExt cx="1489089" cy="540000"/>
        </a:xfrm>
      </xdr:grpSpPr>
      <xdr:grpSp>
        <xdr:nvGrpSpPr>
          <xdr:cNvPr id="41" name="Groep 40"/>
          <xdr:cNvGrpSpPr/>
        </xdr:nvGrpSpPr>
        <xdr:grpSpPr>
          <a:xfrm>
            <a:off x="7686675" y="581025"/>
            <a:ext cx="1440000" cy="540000"/>
            <a:chOff x="7686675" y="581025"/>
            <a:chExt cx="1440000" cy="540000"/>
          </a:xfrm>
        </xdr:grpSpPr>
        <xdr:sp macro="" textlink="">
          <xdr:nvSpPr>
            <xdr:cNvPr id="43" name="Afgeronde rechthoek 42"/>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44" name="Groep 43"/>
            <xdr:cNvGrpSpPr/>
          </xdr:nvGrpSpPr>
          <xdr:grpSpPr>
            <a:xfrm>
              <a:off x="7743825" y="671025"/>
              <a:ext cx="360000" cy="360000"/>
              <a:chOff x="7743825" y="671025"/>
              <a:chExt cx="360000" cy="360000"/>
            </a:xfrm>
          </xdr:grpSpPr>
          <xdr:sp macro="" textlink="">
            <xdr:nvSpPr>
              <xdr:cNvPr id="45" name="Ovaal 44"/>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46" name="Gelijkbenige driehoek 45"/>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42" name="Tekstvak 41"/>
          <xdr:cNvSpPr txBox="1"/>
        </xdr:nvSpPr>
        <xdr:spPr>
          <a:xfrm>
            <a:off x="8058150" y="633402"/>
            <a:ext cx="1117614" cy="4352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1050">
                <a:solidFill>
                  <a:sysClr val="windowText" lastClr="000000"/>
                </a:solidFill>
              </a:rPr>
              <a:t>TERUG NAAR</a:t>
            </a:r>
          </a:p>
          <a:p>
            <a:pPr algn="ctr"/>
            <a:r>
              <a:rPr lang="nl-NL" sz="1050">
                <a:solidFill>
                  <a:sysClr val="windowText" lastClr="000000"/>
                </a:solidFill>
              </a:rPr>
              <a:t>WERKBLAD</a:t>
            </a:r>
          </a:p>
        </xdr:txBody>
      </xdr:sp>
    </xdr:grpSp>
    <xdr:clientData fLocksWithSheet="0" fPrintsWithSheet="0"/>
  </xdr:twoCellAnchor>
</xdr:wsDr>
</file>

<file path=xl/drawings/drawing5.xml><?xml version="1.0" encoding="utf-8"?>
<xdr:wsDr xmlns:xdr="http://schemas.openxmlformats.org/drawingml/2006/spreadsheetDrawing" xmlns:a="http://schemas.openxmlformats.org/drawingml/2006/main">
  <xdr:twoCellAnchor editAs="absolute">
    <xdr:from>
      <xdr:col>1</xdr:col>
      <xdr:colOff>0</xdr:colOff>
      <xdr:row>1</xdr:row>
      <xdr:rowOff>0</xdr:rowOff>
    </xdr:from>
    <xdr:to>
      <xdr:col>1</xdr:col>
      <xdr:colOff>1197009</xdr:colOff>
      <xdr:row>1</xdr:row>
      <xdr:rowOff>432000</xdr:rowOff>
    </xdr:to>
    <xdr:grpSp>
      <xdr:nvGrpSpPr>
        <xdr:cNvPr id="20" name="Groep 19">
          <a:hlinkClick xmlns:r="http://schemas.openxmlformats.org/officeDocument/2006/relationships" r:id="rId1"/>
        </xdr:cNvPr>
        <xdr:cNvGrpSpPr>
          <a:grpSpLocks noChangeAspect="1"/>
        </xdr:cNvGrpSpPr>
      </xdr:nvGrpSpPr>
      <xdr:grpSpPr>
        <a:xfrm>
          <a:off x="685800" y="142875"/>
          <a:ext cx="1197009" cy="432000"/>
          <a:chOff x="7686675" y="581025"/>
          <a:chExt cx="1496262" cy="540000"/>
        </a:xfrm>
      </xdr:grpSpPr>
      <xdr:grpSp>
        <xdr:nvGrpSpPr>
          <xdr:cNvPr id="21" name="Groep 20"/>
          <xdr:cNvGrpSpPr/>
        </xdr:nvGrpSpPr>
        <xdr:grpSpPr>
          <a:xfrm>
            <a:off x="7686675" y="581025"/>
            <a:ext cx="1440000" cy="540000"/>
            <a:chOff x="7686675" y="581025"/>
            <a:chExt cx="1440000" cy="540000"/>
          </a:xfrm>
        </xdr:grpSpPr>
        <xdr:sp macro="" textlink="">
          <xdr:nvSpPr>
            <xdr:cNvPr id="23" name="Afgeronde rechthoek 22"/>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24" name="Groep 23"/>
            <xdr:cNvGrpSpPr/>
          </xdr:nvGrpSpPr>
          <xdr:grpSpPr>
            <a:xfrm>
              <a:off x="7743825" y="671025"/>
              <a:ext cx="360000" cy="360000"/>
              <a:chOff x="7743825" y="671025"/>
              <a:chExt cx="360000" cy="360000"/>
            </a:xfrm>
          </xdr:grpSpPr>
          <xdr:sp macro="" textlink="">
            <xdr:nvSpPr>
              <xdr:cNvPr id="25" name="Ovaal 24"/>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26" name="Gelijkbenige driehoek 25"/>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22" name="Tekstvak 21"/>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twoCellAnchor editAs="absolute">
    <xdr:from>
      <xdr:col>1</xdr:col>
      <xdr:colOff>0</xdr:colOff>
      <xdr:row>6</xdr:row>
      <xdr:rowOff>0</xdr:rowOff>
    </xdr:from>
    <xdr:to>
      <xdr:col>1</xdr:col>
      <xdr:colOff>1197009</xdr:colOff>
      <xdr:row>6</xdr:row>
      <xdr:rowOff>432000</xdr:rowOff>
    </xdr:to>
    <xdr:grpSp>
      <xdr:nvGrpSpPr>
        <xdr:cNvPr id="27" name="Groep 26">
          <a:hlinkClick xmlns:r="http://schemas.openxmlformats.org/officeDocument/2006/relationships" r:id="rId1"/>
        </xdr:cNvPr>
        <xdr:cNvGrpSpPr>
          <a:grpSpLocks noChangeAspect="1"/>
        </xdr:cNvGrpSpPr>
      </xdr:nvGrpSpPr>
      <xdr:grpSpPr>
        <a:xfrm>
          <a:off x="685800" y="3590925"/>
          <a:ext cx="1197009" cy="432000"/>
          <a:chOff x="7686675" y="581025"/>
          <a:chExt cx="1496262" cy="540000"/>
        </a:xfrm>
      </xdr:grpSpPr>
      <xdr:grpSp>
        <xdr:nvGrpSpPr>
          <xdr:cNvPr id="28" name="Groep 27"/>
          <xdr:cNvGrpSpPr/>
        </xdr:nvGrpSpPr>
        <xdr:grpSpPr>
          <a:xfrm>
            <a:off x="7686675" y="581025"/>
            <a:ext cx="1440000" cy="540000"/>
            <a:chOff x="7686675" y="581025"/>
            <a:chExt cx="1440000" cy="540000"/>
          </a:xfrm>
        </xdr:grpSpPr>
        <xdr:sp macro="" textlink="">
          <xdr:nvSpPr>
            <xdr:cNvPr id="30" name="Afgeronde rechthoek 29"/>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31" name="Groep 30"/>
            <xdr:cNvGrpSpPr/>
          </xdr:nvGrpSpPr>
          <xdr:grpSpPr>
            <a:xfrm>
              <a:off x="7743825" y="671025"/>
              <a:ext cx="360000" cy="360000"/>
              <a:chOff x="7743825" y="671025"/>
              <a:chExt cx="360000" cy="360000"/>
            </a:xfrm>
          </xdr:grpSpPr>
          <xdr:sp macro="" textlink="">
            <xdr:nvSpPr>
              <xdr:cNvPr id="32" name="Ovaal 31"/>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33" name="Gelijkbenige driehoek 32"/>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29" name="Tekstvak 28"/>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wsDr>
</file>

<file path=xl/drawings/drawing6.xml><?xml version="1.0" encoding="utf-8"?>
<xdr:wsDr xmlns:xdr="http://schemas.openxmlformats.org/drawingml/2006/spreadsheetDrawing" xmlns:a="http://schemas.openxmlformats.org/drawingml/2006/main">
  <xdr:twoCellAnchor editAs="absolute">
    <xdr:from>
      <xdr:col>1</xdr:col>
      <xdr:colOff>0</xdr:colOff>
      <xdr:row>1</xdr:row>
      <xdr:rowOff>0</xdr:rowOff>
    </xdr:from>
    <xdr:to>
      <xdr:col>1</xdr:col>
      <xdr:colOff>1197009</xdr:colOff>
      <xdr:row>1</xdr:row>
      <xdr:rowOff>432000</xdr:rowOff>
    </xdr:to>
    <xdr:grpSp>
      <xdr:nvGrpSpPr>
        <xdr:cNvPr id="21" name="Groep 20">
          <a:hlinkClick xmlns:r="http://schemas.openxmlformats.org/officeDocument/2006/relationships" r:id="rId1"/>
        </xdr:cNvPr>
        <xdr:cNvGrpSpPr>
          <a:grpSpLocks noChangeAspect="1"/>
        </xdr:cNvGrpSpPr>
      </xdr:nvGrpSpPr>
      <xdr:grpSpPr>
        <a:xfrm>
          <a:off x="685800" y="142875"/>
          <a:ext cx="1197009" cy="432000"/>
          <a:chOff x="7686675" y="581025"/>
          <a:chExt cx="1496262" cy="540000"/>
        </a:xfrm>
      </xdr:grpSpPr>
      <xdr:grpSp>
        <xdr:nvGrpSpPr>
          <xdr:cNvPr id="22" name="Groep 21"/>
          <xdr:cNvGrpSpPr/>
        </xdr:nvGrpSpPr>
        <xdr:grpSpPr>
          <a:xfrm>
            <a:off x="7686675" y="581025"/>
            <a:ext cx="1440000" cy="540000"/>
            <a:chOff x="7686675" y="581025"/>
            <a:chExt cx="1440000" cy="540000"/>
          </a:xfrm>
        </xdr:grpSpPr>
        <xdr:sp macro="" textlink="">
          <xdr:nvSpPr>
            <xdr:cNvPr id="24" name="Afgeronde rechthoek 23"/>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25" name="Groep 24"/>
            <xdr:cNvGrpSpPr/>
          </xdr:nvGrpSpPr>
          <xdr:grpSpPr>
            <a:xfrm>
              <a:off x="7743825" y="671025"/>
              <a:ext cx="360000" cy="360000"/>
              <a:chOff x="7743825" y="671025"/>
              <a:chExt cx="360000" cy="360000"/>
            </a:xfrm>
          </xdr:grpSpPr>
          <xdr:sp macro="" textlink="">
            <xdr:nvSpPr>
              <xdr:cNvPr id="26" name="Ovaal 25"/>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27" name="Gelijkbenige driehoek 26"/>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23" name="Tekstvak 22"/>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twoCellAnchor editAs="absolute">
    <xdr:from>
      <xdr:col>1</xdr:col>
      <xdr:colOff>0</xdr:colOff>
      <xdr:row>22</xdr:row>
      <xdr:rowOff>0</xdr:rowOff>
    </xdr:from>
    <xdr:to>
      <xdr:col>1</xdr:col>
      <xdr:colOff>1197009</xdr:colOff>
      <xdr:row>22</xdr:row>
      <xdr:rowOff>432000</xdr:rowOff>
    </xdr:to>
    <xdr:grpSp>
      <xdr:nvGrpSpPr>
        <xdr:cNvPr id="28" name="Groep 27">
          <a:hlinkClick xmlns:r="http://schemas.openxmlformats.org/officeDocument/2006/relationships" r:id="rId1"/>
        </xdr:cNvPr>
        <xdr:cNvGrpSpPr>
          <a:grpSpLocks noChangeAspect="1"/>
        </xdr:cNvGrpSpPr>
      </xdr:nvGrpSpPr>
      <xdr:grpSpPr>
        <a:xfrm>
          <a:off x="685800" y="10210800"/>
          <a:ext cx="1197009" cy="432000"/>
          <a:chOff x="7686675" y="581025"/>
          <a:chExt cx="1496262" cy="540000"/>
        </a:xfrm>
      </xdr:grpSpPr>
      <xdr:grpSp>
        <xdr:nvGrpSpPr>
          <xdr:cNvPr id="29" name="Groep 28"/>
          <xdr:cNvGrpSpPr/>
        </xdr:nvGrpSpPr>
        <xdr:grpSpPr>
          <a:xfrm>
            <a:off x="7686675" y="581025"/>
            <a:ext cx="1440000" cy="540000"/>
            <a:chOff x="7686675" y="581025"/>
            <a:chExt cx="1440000" cy="540000"/>
          </a:xfrm>
        </xdr:grpSpPr>
        <xdr:sp macro="" textlink="">
          <xdr:nvSpPr>
            <xdr:cNvPr id="31" name="Afgeronde rechthoek 30"/>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32" name="Groep 31"/>
            <xdr:cNvGrpSpPr/>
          </xdr:nvGrpSpPr>
          <xdr:grpSpPr>
            <a:xfrm>
              <a:off x="7743825" y="671025"/>
              <a:ext cx="360000" cy="360000"/>
              <a:chOff x="7743825" y="671025"/>
              <a:chExt cx="360000" cy="360000"/>
            </a:xfrm>
          </xdr:grpSpPr>
          <xdr:sp macro="" textlink="">
            <xdr:nvSpPr>
              <xdr:cNvPr id="33" name="Ovaal 32"/>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34" name="Gelijkbenige driehoek 33"/>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30" name="Tekstvak 29"/>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wsDr>
</file>

<file path=xl/drawings/drawing7.xml><?xml version="1.0" encoding="utf-8"?>
<xdr:wsDr xmlns:xdr="http://schemas.openxmlformats.org/drawingml/2006/spreadsheetDrawing" xmlns:a="http://schemas.openxmlformats.org/drawingml/2006/main">
  <xdr:twoCellAnchor editAs="absolute">
    <xdr:from>
      <xdr:col>0</xdr:col>
      <xdr:colOff>676275</xdr:colOff>
      <xdr:row>13</xdr:row>
      <xdr:rowOff>95250</xdr:rowOff>
    </xdr:from>
    <xdr:to>
      <xdr:col>1</xdr:col>
      <xdr:colOff>1187484</xdr:colOff>
      <xdr:row>13</xdr:row>
      <xdr:rowOff>527250</xdr:rowOff>
    </xdr:to>
    <xdr:grpSp>
      <xdr:nvGrpSpPr>
        <xdr:cNvPr id="23" name="Groep 22">
          <a:hlinkClick xmlns:r="http://schemas.openxmlformats.org/officeDocument/2006/relationships" r:id="rId1"/>
        </xdr:cNvPr>
        <xdr:cNvGrpSpPr>
          <a:grpSpLocks noChangeAspect="1"/>
        </xdr:cNvGrpSpPr>
      </xdr:nvGrpSpPr>
      <xdr:grpSpPr>
        <a:xfrm>
          <a:off x="676275" y="5248275"/>
          <a:ext cx="1197009" cy="432000"/>
          <a:chOff x="7686675" y="581025"/>
          <a:chExt cx="1496262" cy="540000"/>
        </a:xfrm>
      </xdr:grpSpPr>
      <xdr:grpSp>
        <xdr:nvGrpSpPr>
          <xdr:cNvPr id="24" name="Groep 23"/>
          <xdr:cNvGrpSpPr/>
        </xdr:nvGrpSpPr>
        <xdr:grpSpPr>
          <a:xfrm>
            <a:off x="7686675" y="581025"/>
            <a:ext cx="1440000" cy="540000"/>
            <a:chOff x="7686675" y="581025"/>
            <a:chExt cx="1440000" cy="540000"/>
          </a:xfrm>
        </xdr:grpSpPr>
        <xdr:sp macro="" textlink="">
          <xdr:nvSpPr>
            <xdr:cNvPr id="26" name="Afgeronde rechthoek 25"/>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27" name="Groep 26"/>
            <xdr:cNvGrpSpPr/>
          </xdr:nvGrpSpPr>
          <xdr:grpSpPr>
            <a:xfrm>
              <a:off x="7743825" y="671025"/>
              <a:ext cx="360000" cy="360000"/>
              <a:chOff x="7743825" y="671025"/>
              <a:chExt cx="360000" cy="360000"/>
            </a:xfrm>
          </xdr:grpSpPr>
          <xdr:sp macro="" textlink="">
            <xdr:nvSpPr>
              <xdr:cNvPr id="28" name="Ovaal 27"/>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29" name="Gelijkbenige driehoek 28"/>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25" name="Tekstvak 24"/>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twoCellAnchor editAs="absolute">
    <xdr:from>
      <xdr:col>1</xdr:col>
      <xdr:colOff>0</xdr:colOff>
      <xdr:row>1</xdr:row>
      <xdr:rowOff>0</xdr:rowOff>
    </xdr:from>
    <xdr:to>
      <xdr:col>1</xdr:col>
      <xdr:colOff>1197009</xdr:colOff>
      <xdr:row>1</xdr:row>
      <xdr:rowOff>432000</xdr:rowOff>
    </xdr:to>
    <xdr:grpSp>
      <xdr:nvGrpSpPr>
        <xdr:cNvPr id="30" name="Groep 29">
          <a:hlinkClick xmlns:r="http://schemas.openxmlformats.org/officeDocument/2006/relationships" r:id="rId1"/>
        </xdr:cNvPr>
        <xdr:cNvGrpSpPr>
          <a:grpSpLocks noChangeAspect="1"/>
        </xdr:cNvGrpSpPr>
      </xdr:nvGrpSpPr>
      <xdr:grpSpPr>
        <a:xfrm>
          <a:off x="685800" y="142875"/>
          <a:ext cx="1197009" cy="432000"/>
          <a:chOff x="7686675" y="581025"/>
          <a:chExt cx="1496262" cy="540000"/>
        </a:xfrm>
      </xdr:grpSpPr>
      <xdr:grpSp>
        <xdr:nvGrpSpPr>
          <xdr:cNvPr id="31" name="Groep 30"/>
          <xdr:cNvGrpSpPr/>
        </xdr:nvGrpSpPr>
        <xdr:grpSpPr>
          <a:xfrm>
            <a:off x="7686675" y="581025"/>
            <a:ext cx="1440000" cy="540000"/>
            <a:chOff x="7686675" y="581025"/>
            <a:chExt cx="1440000" cy="540000"/>
          </a:xfrm>
        </xdr:grpSpPr>
        <xdr:sp macro="" textlink="">
          <xdr:nvSpPr>
            <xdr:cNvPr id="33" name="Afgeronde rechthoek 32"/>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34" name="Groep 33"/>
            <xdr:cNvGrpSpPr/>
          </xdr:nvGrpSpPr>
          <xdr:grpSpPr>
            <a:xfrm>
              <a:off x="7743825" y="671025"/>
              <a:ext cx="360000" cy="360000"/>
              <a:chOff x="7743825" y="671025"/>
              <a:chExt cx="360000" cy="360000"/>
            </a:xfrm>
          </xdr:grpSpPr>
          <xdr:sp macro="" textlink="">
            <xdr:nvSpPr>
              <xdr:cNvPr id="35" name="Ovaal 34"/>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36" name="Gelijkbenige driehoek 35"/>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32" name="Tekstvak 31"/>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wsDr>
</file>

<file path=xl/drawings/drawing8.xml><?xml version="1.0" encoding="utf-8"?>
<xdr:wsDr xmlns:xdr="http://schemas.openxmlformats.org/drawingml/2006/spreadsheetDrawing" xmlns:a="http://schemas.openxmlformats.org/drawingml/2006/main">
  <xdr:twoCellAnchor editAs="absolute">
    <xdr:from>
      <xdr:col>1</xdr:col>
      <xdr:colOff>0</xdr:colOff>
      <xdr:row>1</xdr:row>
      <xdr:rowOff>0</xdr:rowOff>
    </xdr:from>
    <xdr:to>
      <xdr:col>1</xdr:col>
      <xdr:colOff>1197009</xdr:colOff>
      <xdr:row>1</xdr:row>
      <xdr:rowOff>432000</xdr:rowOff>
    </xdr:to>
    <xdr:grpSp>
      <xdr:nvGrpSpPr>
        <xdr:cNvPr id="21" name="Groep 20">
          <a:hlinkClick xmlns:r="http://schemas.openxmlformats.org/officeDocument/2006/relationships" r:id="rId1"/>
        </xdr:cNvPr>
        <xdr:cNvGrpSpPr>
          <a:grpSpLocks noChangeAspect="1"/>
        </xdr:cNvGrpSpPr>
      </xdr:nvGrpSpPr>
      <xdr:grpSpPr>
        <a:xfrm>
          <a:off x="685800" y="142875"/>
          <a:ext cx="1197009" cy="432000"/>
          <a:chOff x="7686675" y="581025"/>
          <a:chExt cx="1496262" cy="540000"/>
        </a:xfrm>
      </xdr:grpSpPr>
      <xdr:grpSp>
        <xdr:nvGrpSpPr>
          <xdr:cNvPr id="22" name="Groep 21"/>
          <xdr:cNvGrpSpPr/>
        </xdr:nvGrpSpPr>
        <xdr:grpSpPr>
          <a:xfrm>
            <a:off x="7686675" y="581025"/>
            <a:ext cx="1440000" cy="540000"/>
            <a:chOff x="7686675" y="581025"/>
            <a:chExt cx="1440000" cy="540000"/>
          </a:xfrm>
        </xdr:grpSpPr>
        <xdr:sp macro="" textlink="">
          <xdr:nvSpPr>
            <xdr:cNvPr id="24" name="Afgeronde rechthoek 23"/>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25" name="Groep 24"/>
            <xdr:cNvGrpSpPr/>
          </xdr:nvGrpSpPr>
          <xdr:grpSpPr>
            <a:xfrm>
              <a:off x="7743825" y="671025"/>
              <a:ext cx="360000" cy="360000"/>
              <a:chOff x="7743825" y="671025"/>
              <a:chExt cx="360000" cy="360000"/>
            </a:xfrm>
          </xdr:grpSpPr>
          <xdr:sp macro="" textlink="">
            <xdr:nvSpPr>
              <xdr:cNvPr id="26" name="Ovaal 25"/>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27" name="Gelijkbenige driehoek 26"/>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23" name="Tekstvak 22"/>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twoCellAnchor editAs="absolute">
    <xdr:from>
      <xdr:col>1</xdr:col>
      <xdr:colOff>0</xdr:colOff>
      <xdr:row>13</xdr:row>
      <xdr:rowOff>466725</xdr:rowOff>
    </xdr:from>
    <xdr:to>
      <xdr:col>1</xdr:col>
      <xdr:colOff>1197009</xdr:colOff>
      <xdr:row>15</xdr:row>
      <xdr:rowOff>31950</xdr:rowOff>
    </xdr:to>
    <xdr:grpSp>
      <xdr:nvGrpSpPr>
        <xdr:cNvPr id="28" name="Groep 27">
          <a:hlinkClick xmlns:r="http://schemas.openxmlformats.org/officeDocument/2006/relationships" r:id="rId1"/>
        </xdr:cNvPr>
        <xdr:cNvGrpSpPr>
          <a:grpSpLocks noChangeAspect="1"/>
        </xdr:cNvGrpSpPr>
      </xdr:nvGrpSpPr>
      <xdr:grpSpPr>
        <a:xfrm>
          <a:off x="685800" y="8162925"/>
          <a:ext cx="1197009" cy="432000"/>
          <a:chOff x="7686675" y="581025"/>
          <a:chExt cx="1496262" cy="540000"/>
        </a:xfrm>
      </xdr:grpSpPr>
      <xdr:grpSp>
        <xdr:nvGrpSpPr>
          <xdr:cNvPr id="29" name="Groep 28"/>
          <xdr:cNvGrpSpPr/>
        </xdr:nvGrpSpPr>
        <xdr:grpSpPr>
          <a:xfrm>
            <a:off x="7686675" y="581025"/>
            <a:ext cx="1440000" cy="540000"/>
            <a:chOff x="7686675" y="581025"/>
            <a:chExt cx="1440000" cy="540000"/>
          </a:xfrm>
        </xdr:grpSpPr>
        <xdr:sp macro="" textlink="">
          <xdr:nvSpPr>
            <xdr:cNvPr id="31" name="Afgeronde rechthoek 30"/>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32" name="Groep 31"/>
            <xdr:cNvGrpSpPr/>
          </xdr:nvGrpSpPr>
          <xdr:grpSpPr>
            <a:xfrm>
              <a:off x="7743825" y="671025"/>
              <a:ext cx="360000" cy="360000"/>
              <a:chOff x="7743825" y="671025"/>
              <a:chExt cx="360000" cy="360000"/>
            </a:xfrm>
          </xdr:grpSpPr>
          <xdr:sp macro="" textlink="">
            <xdr:nvSpPr>
              <xdr:cNvPr id="33" name="Ovaal 32"/>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34" name="Gelijkbenige driehoek 33"/>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30" name="Tekstvak 29"/>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wsDr>
</file>

<file path=xl/drawings/drawing9.xml><?xml version="1.0" encoding="utf-8"?>
<xdr:wsDr xmlns:xdr="http://schemas.openxmlformats.org/drawingml/2006/spreadsheetDrawing" xmlns:a="http://schemas.openxmlformats.org/drawingml/2006/main">
  <xdr:twoCellAnchor editAs="absolute">
    <xdr:from>
      <xdr:col>1</xdr:col>
      <xdr:colOff>0</xdr:colOff>
      <xdr:row>20</xdr:row>
      <xdr:rowOff>0</xdr:rowOff>
    </xdr:from>
    <xdr:to>
      <xdr:col>1</xdr:col>
      <xdr:colOff>1197009</xdr:colOff>
      <xdr:row>20</xdr:row>
      <xdr:rowOff>432000</xdr:rowOff>
    </xdr:to>
    <xdr:grpSp>
      <xdr:nvGrpSpPr>
        <xdr:cNvPr id="16" name="Groep 15">
          <a:hlinkClick xmlns:r="http://schemas.openxmlformats.org/officeDocument/2006/relationships" r:id="rId1"/>
        </xdr:cNvPr>
        <xdr:cNvGrpSpPr>
          <a:grpSpLocks noChangeAspect="1"/>
        </xdr:cNvGrpSpPr>
      </xdr:nvGrpSpPr>
      <xdr:grpSpPr>
        <a:xfrm>
          <a:off x="685800" y="11010900"/>
          <a:ext cx="1197009" cy="432000"/>
          <a:chOff x="7686675" y="581025"/>
          <a:chExt cx="1496262" cy="540000"/>
        </a:xfrm>
      </xdr:grpSpPr>
      <xdr:grpSp>
        <xdr:nvGrpSpPr>
          <xdr:cNvPr id="17" name="Groep 16"/>
          <xdr:cNvGrpSpPr/>
        </xdr:nvGrpSpPr>
        <xdr:grpSpPr>
          <a:xfrm>
            <a:off x="7686675" y="581025"/>
            <a:ext cx="1440000" cy="540000"/>
            <a:chOff x="7686675" y="581025"/>
            <a:chExt cx="1440000" cy="540000"/>
          </a:xfrm>
        </xdr:grpSpPr>
        <xdr:sp macro="" textlink="">
          <xdr:nvSpPr>
            <xdr:cNvPr id="19" name="Afgeronde rechthoek 18"/>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20" name="Groep 19"/>
            <xdr:cNvGrpSpPr/>
          </xdr:nvGrpSpPr>
          <xdr:grpSpPr>
            <a:xfrm>
              <a:off x="7743825" y="671025"/>
              <a:ext cx="360000" cy="360000"/>
              <a:chOff x="7743825" y="671025"/>
              <a:chExt cx="360000" cy="360000"/>
            </a:xfrm>
          </xdr:grpSpPr>
          <xdr:sp macro="" textlink="">
            <xdr:nvSpPr>
              <xdr:cNvPr id="21" name="Ovaal 20"/>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22" name="Gelijkbenige driehoek 21"/>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18" name="Tekstvak 17"/>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twoCellAnchor editAs="absolute">
    <xdr:from>
      <xdr:col>1</xdr:col>
      <xdr:colOff>0</xdr:colOff>
      <xdr:row>1</xdr:row>
      <xdr:rowOff>0</xdr:rowOff>
    </xdr:from>
    <xdr:to>
      <xdr:col>1</xdr:col>
      <xdr:colOff>1197009</xdr:colOff>
      <xdr:row>1</xdr:row>
      <xdr:rowOff>432000</xdr:rowOff>
    </xdr:to>
    <xdr:grpSp>
      <xdr:nvGrpSpPr>
        <xdr:cNvPr id="37" name="Groep 36">
          <a:hlinkClick xmlns:r="http://schemas.openxmlformats.org/officeDocument/2006/relationships" r:id="rId1"/>
        </xdr:cNvPr>
        <xdr:cNvGrpSpPr>
          <a:grpSpLocks noChangeAspect="1"/>
        </xdr:cNvGrpSpPr>
      </xdr:nvGrpSpPr>
      <xdr:grpSpPr>
        <a:xfrm>
          <a:off x="685800" y="142875"/>
          <a:ext cx="1197009" cy="432000"/>
          <a:chOff x="7686675" y="581025"/>
          <a:chExt cx="1496262" cy="540000"/>
        </a:xfrm>
      </xdr:grpSpPr>
      <xdr:grpSp>
        <xdr:nvGrpSpPr>
          <xdr:cNvPr id="38" name="Groep 37"/>
          <xdr:cNvGrpSpPr/>
        </xdr:nvGrpSpPr>
        <xdr:grpSpPr>
          <a:xfrm>
            <a:off x="7686675" y="581025"/>
            <a:ext cx="1440000" cy="540000"/>
            <a:chOff x="7686675" y="581025"/>
            <a:chExt cx="1440000" cy="540000"/>
          </a:xfrm>
        </xdr:grpSpPr>
        <xdr:sp macro="" textlink="">
          <xdr:nvSpPr>
            <xdr:cNvPr id="40" name="Afgeronde rechthoek 39"/>
            <xdr:cNvSpPr/>
          </xdr:nvSpPr>
          <xdr:spPr>
            <a:xfrm>
              <a:off x="7686675" y="581025"/>
              <a:ext cx="1440000" cy="540000"/>
            </a:xfrm>
            <a:prstGeom prst="roundRect">
              <a:avLst/>
            </a:prstGeom>
            <a:solidFill>
              <a:sysClr val="window" lastClr="FFFFFF"/>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nvGrpSpPr>
            <xdr:cNvPr id="41" name="Groep 40"/>
            <xdr:cNvGrpSpPr/>
          </xdr:nvGrpSpPr>
          <xdr:grpSpPr>
            <a:xfrm>
              <a:off x="7743825" y="671025"/>
              <a:ext cx="360000" cy="360000"/>
              <a:chOff x="7743825" y="671025"/>
              <a:chExt cx="360000" cy="360000"/>
            </a:xfrm>
          </xdr:grpSpPr>
          <xdr:sp macro="" textlink="">
            <xdr:nvSpPr>
              <xdr:cNvPr id="42" name="Ovaal 41"/>
              <xdr:cNvSpPr/>
            </xdr:nvSpPr>
            <xdr:spPr>
              <a:xfrm>
                <a:off x="7743825" y="671025"/>
                <a:ext cx="360000" cy="360000"/>
              </a:xfrm>
              <a:prstGeom prst="ellipse">
                <a:avLst/>
              </a:prstGeom>
              <a:solidFill>
                <a:schemeClr val="tx2"/>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sp macro="" textlink="">
            <xdr:nvSpPr>
              <xdr:cNvPr id="43" name="Gelijkbenige driehoek 42"/>
              <xdr:cNvSpPr>
                <a:spLocks noChangeAspect="1"/>
              </xdr:cNvSpPr>
            </xdr:nvSpPr>
            <xdr:spPr>
              <a:xfrm rot="16200000">
                <a:off x="7794316" y="757922"/>
                <a:ext cx="216000" cy="186207"/>
              </a:xfrm>
              <a:prstGeom prst="triangle">
                <a:avLst/>
              </a:prstGeom>
              <a:solidFill>
                <a:schemeClr val="bg1"/>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NL" sz="1100"/>
              </a:p>
            </xdr:txBody>
          </xdr:sp>
        </xdr:grpSp>
      </xdr:grpSp>
      <xdr:sp macro="" textlink="">
        <xdr:nvSpPr>
          <xdr:cNvPr id="39" name="Tekstvak 38"/>
          <xdr:cNvSpPr txBox="1"/>
        </xdr:nvSpPr>
        <xdr:spPr>
          <a:xfrm>
            <a:off x="8050976" y="627729"/>
            <a:ext cx="1131961" cy="44659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spAutoFit/>
          </a:bodyPr>
          <a:lstStyle/>
          <a:p>
            <a:pPr algn="ctr"/>
            <a:r>
              <a:rPr lang="nl-NL" sz="850">
                <a:solidFill>
                  <a:sysClr val="windowText" lastClr="000000"/>
                </a:solidFill>
              </a:rPr>
              <a:t>TERUG NAAR</a:t>
            </a:r>
          </a:p>
          <a:p>
            <a:pPr algn="ctr"/>
            <a:r>
              <a:rPr lang="nl-NL" sz="850">
                <a:solidFill>
                  <a:sysClr val="windowText" lastClr="000000"/>
                </a:solidFill>
              </a:rPr>
              <a:t>WERKBLAD</a:t>
            </a:r>
          </a:p>
        </xdr:txBody>
      </xdr:sp>
    </xdr:grpSp>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Mijn%20Documenten\VWM\Contract%20ZB\Contractvoorbereiding\Veiligheid\RIE%20v1,1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oorblad"/>
      <sheetName val="Risicosessies"/>
      <sheetName val="Werkblad RI&amp;E"/>
      <sheetName val="Dashboard"/>
      <sheetName val="Bron "/>
      <sheetName val="Veiligheidsdomein"/>
      <sheetName val="Werkzaamheden"/>
      <sheetName val="Locatie_Specifieke plek"/>
      <sheetName val="Gevaar_Risico_Oorzaak_Effect"/>
      <sheetName val="Blad1"/>
      <sheetName val="Blad2"/>
      <sheetName val="Blad3"/>
      <sheetName val="Blad4"/>
      <sheetName val="BRF"/>
      <sheetName val="VS, Fine &amp; Kinney"/>
      <sheetName val="SCB-toets"/>
      <sheetName val="Allocatie"/>
      <sheetName val="Maatregelen"/>
      <sheetName val="Statu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tables/table1.xml><?xml version="1.0" encoding="utf-8"?>
<table xmlns="http://schemas.openxmlformats.org/spreadsheetml/2006/main" id="6" name="Tabel_risicosessies" displayName="Tabel_risicosessies" ref="B3:F7" totalsRowShown="0" headerRowDxfId="3278" dataDxfId="3277">
  <autoFilter ref="B3:F7"/>
  <tableColumns count="5">
    <tableColumn id="1" name="Risicosessies" dataDxfId="3276"/>
    <tableColumn id="2" name="Datum risicosessie" dataDxfId="3275"/>
    <tableColumn id="3" name="Projectfase" dataDxfId="3274"/>
    <tableColumn id="4" name="Scope risicosessie" dataDxfId="3273"/>
    <tableColumn id="5" name="Aanwezigen risicosessie" dataDxfId="3272"/>
  </tableColumns>
  <tableStyleInfo name="Tabelstijl 1" showFirstColumn="1" showLastColumn="0" showRowStripes="1" showColumnStripes="0"/>
</table>
</file>

<file path=xl/tables/table2.xml><?xml version="1.0" encoding="utf-8"?>
<table xmlns="http://schemas.openxmlformats.org/spreadsheetml/2006/main" id="5" name="Tabel_RIE" displayName="Tabel_RIE" ref="B6:AM256" headerRowDxfId="116" dataDxfId="115" totalsRowDxfId="113" tableBorderDxfId="114" totalsRowBorderDxfId="112">
  <autoFilter ref="B6:AM256"/>
  <sortState ref="B7:AM11">
    <sortCondition ref="B6:B11"/>
  </sortState>
  <tableColumns count="38">
    <tableColumn id="1" name="Nr" totalsRowLabel="Totaal" dataDxfId="111" totalsRowDxfId="110"/>
    <tableColumn id="2" name="Bron" dataDxfId="109" totalsRowDxfId="108"/>
    <tableColumn id="3" name="Veiligheidsdomein" dataDxfId="107" totalsRowDxfId="106"/>
    <tableColumn id="4" name="Werkzaamheden / activiteit" dataDxfId="105" totalsRowDxfId="104"/>
    <tableColumn id="5" name="Locatie / specifieke plek" dataDxfId="103" totalsRowDxfId="102"/>
    <tableColumn id="6" name="Gevaar" dataDxfId="101" totalsRowDxfId="100"/>
    <tableColumn id="7" name="Risico / beschrijving" dataDxfId="99" totalsRowDxfId="98"/>
    <tableColumn id="8" name="Mogelijke oorzaken" dataDxfId="97" totalsRowDxfId="96"/>
    <tableColumn id="9" name="Mogelijke effecten" dataDxfId="95" totalsRowDxfId="94"/>
    <tableColumn id="11" name="E1" dataDxfId="93" totalsRowDxfId="92"/>
    <tableColumn id="32" name="E12" dataDxfId="91" totalsRowDxfId="90">
      <calculatedColumnFormula>IF(Tabel_RIE[[#This Row],[E1]]&gt;0,VLOOKUP(Tabel_RIE[[#This Row],[E1]],Tabel_FK_E[],2,FALSE),"")</calculatedColumnFormula>
    </tableColumn>
    <tableColumn id="12" name="B1" dataDxfId="89" totalsRowDxfId="88"/>
    <tableColumn id="36" name="B12" dataDxfId="87" totalsRowDxfId="86">
      <calculatedColumnFormula>IF(Tabel_RIE[[#This Row],[B1]]&gt;0,VLOOKUP(Tabel_RIE[[#This Row],[B1]],Tabel_FK_B[],2,FALSE),"")</calculatedColumnFormula>
    </tableColumn>
    <tableColumn id="13" name="W1" dataDxfId="85" totalsRowDxfId="84"/>
    <tableColumn id="37" name="W12" dataDxfId="83" totalsRowDxfId="82">
      <calculatedColumnFormula>IF(Tabel_RIE[[#This Row],[W1]]&gt;0,VLOOKUP(Tabel_RIE[[#This Row],[W1]],Tabel_FK_W[],2,FALSE),"")</calculatedColumnFormula>
    </tableColumn>
    <tableColumn id="38" name="R11" dataDxfId="81" totalsRowDxfId="80">
      <calculatedColumnFormula>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calculatedColumnFormula>
    </tableColumn>
    <tableColumn id="14" name="R12" dataDxfId="79" totalsRowDxfId="78">
      <calculatedColumnFormula>IF(OR(Tabel_RIE[[#This Row],[E12]]="",Tabel_RIE[[#This Row],[B12]]="",Tabel_RIE[[#This Row],[W12]]=""),"",Tabel_RIE[[#This Row],[E12]]*Tabel_RIE[[#This Row],[B12]]*Tabel_RIE[[#This Row],[W12]])</calculatedColumnFormula>
    </tableColumn>
    <tableColumn id="15" name="Opnemen in Risicodossier?" dataDxfId="77" totalsRowDxfId="76">
      <calculatedColumnFormula>IF(AND(Tabel_RIE[[#This Row],[E12]]="",Tabel_RIE[[#This Row],[R12]]=""),"",IF(AND(OR(Tabel_RIE[[#This Row],[E12]]="",Tabel_RIE[[#This Row],[E12]]&lt;15),OR(Tabel_RIE[[#This Row],[R12]]="",Tabel_RIE[[#This Row],[R12]]&lt;70)),"n.v.t.",IF(OR(Tabel_RIE[[#This Row],[E12]]&gt;=15,Tabel_RIE[[#This Row],[R12]]&gt;=70),"√","fout")))</calculatedColumnFormula>
    </tableColumn>
    <tableColumn id="16" name="Allocatie" dataDxfId="75" totalsRowDxfId="74"/>
    <tableColumn id="17" name="Maatregel of contracteis" dataDxfId="73" totalsRowDxfId="72"/>
    <tableColumn id="10" name="Status (allocatie OG)" dataDxfId="71" totalsRowDxfId="70"/>
    <tableColumn id="19" name="(Invul)datum" dataDxfId="69" totalsRowDxfId="68"/>
    <tableColumn id="20" name="Uitleg arbeidshygiënische strategie" dataDxfId="67" totalsRowDxfId="66">
      <calculatedColumnFormula>$X$1</calculatedColumnFormula>
    </tableColumn>
    <tableColumn id="21" name="Maatregelen" dataDxfId="65" totalsRowDxfId="64"/>
    <tableColumn id="22" name="Actiehouder" dataDxfId="63" totalsRowDxfId="62"/>
    <tableColumn id="23" name="E2" dataDxfId="61" totalsRowDxfId="60"/>
    <tableColumn id="39" name="E3" dataDxfId="59" totalsRowDxfId="58">
      <calculatedColumnFormula>IF(Tabel_RIE[[#This Row],[E2]]&gt;0,VLOOKUP(Tabel_RIE[[#This Row],[E2]],Tabel_FK_E[],2,FALSE),"")</calculatedColumnFormula>
    </tableColumn>
    <tableColumn id="24" name="B2" dataDxfId="57" totalsRowDxfId="56"/>
    <tableColumn id="40" name="B3" dataDxfId="55" totalsRowDxfId="54">
      <calculatedColumnFormula>IF(Tabel_RIE[[#This Row],[B2]]&gt;0,VLOOKUP(Tabel_RIE[[#This Row],[B2]],Tabel_FK_B[],2,FALSE),"")</calculatedColumnFormula>
    </tableColumn>
    <tableColumn id="25" name="W2" dataDxfId="53" totalsRowDxfId="52"/>
    <tableColumn id="41" name="W3" dataDxfId="51" totalsRowDxfId="50">
      <calculatedColumnFormula>IF(Tabel_RIE[[#This Row],[W2]]&gt;0,VLOOKUP(Tabel_RIE[[#This Row],[W2]],Tabel_FK_W[],2,FALSE),"")</calculatedColumnFormula>
    </tableColumn>
    <tableColumn id="42" name="R21" dataDxfId="49" totalsRowDxfId="48">
      <calculatedColumnFormula>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calculatedColumnFormula>
    </tableColumn>
    <tableColumn id="26" name="R22" dataDxfId="47" totalsRowDxfId="46"/>
    <tableColumn id="27" name="Restrisico's" dataDxfId="45" totalsRowDxfId="44"/>
    <tableColumn id="28" name="Revisie + datum" dataDxfId="43" totalsRowDxfId="42"/>
    <tableColumn id="43" name="R-volledig" dataDxfId="41" totalsRowDxfId="40">
      <calculatedColumnFormula>IF(AND(Tabel_RIE[[#This Row],[Locatie / specifieke plek]]&lt;&gt;"",Tabel_RIE[[#This Row],[Gevaar]]&lt;&gt;"",Tabel_RIE[[#This Row],[Risico / beschrijving]]&lt;&gt;"",Tabel_RIE[[#This Row],[Mogelijke oorzaken]]&lt;&gt;"",Tabel_RIE[[#This Row],[Mogelijke effecten]]&lt;&gt;"",Tabel_RIE[[#This Row],[R12]]&lt;&gt;"",Tabel_RIE[[#This Row],[Allocatie]]&lt;&gt;""),"Ja","Nee")</calculatedColumnFormula>
    </tableColumn>
    <tableColumn id="44" name="Reductie" dataDxfId="39" totalsRowDxfId="38">
      <calculatedColumnFormula>IF(AND(Tabel_RIE[[#This Row],[R12]]&gt;=70,Tabel_RIE[[#This Row],[R22]]&lt;70),"Ja","Nee")</calculatedColumnFormula>
    </tableColumn>
    <tableColumn id="45" name="R-actueel" totalsRowFunction="count" dataDxfId="37" totalsRowDxfId="36">
      <calculatedColumnFormula>IF(Tabel_RIE[[#This Row],[R22]]&lt;&gt;"",Tabel_RIE[[#This Row],[R22]],Tabel_RIE[[#This Row],[R12]])</calculatedColumnFormula>
    </tableColumn>
  </tableColumns>
  <tableStyleInfo name="Tabelstijl 2" showFirstColumn="0" showLastColumn="0" showRowStripes="1" showColumnStripes="0"/>
</table>
</file>

<file path=xl/tables/table3.xml><?xml version="1.0" encoding="utf-8"?>
<table xmlns="http://schemas.openxmlformats.org/spreadsheetml/2006/main" id="7" name="Tabel_veiligheidsdomeinen" displayName="Tabel_veiligheidsdomeinen" ref="B11:C22" headerRowCount="0" totalsRowShown="0" headerRowDxfId="35" dataDxfId="33" headerRowBorderDxfId="34">
  <tableColumns count="2">
    <tableColumn id="1" name="Veiligheidsdomein" headerRowDxfId="32" dataDxfId="31"/>
    <tableColumn id="2" name="Omschrijving" headerRowDxfId="30" dataDxfId="29"/>
  </tableColumns>
  <tableStyleInfo showFirstColumn="0" showLastColumn="0" showRowStripes="1" showColumnStripes="0"/>
</table>
</file>

<file path=xl/tables/table4.xml><?xml version="1.0" encoding="utf-8"?>
<table xmlns="http://schemas.openxmlformats.org/spreadsheetml/2006/main" id="1" name="Tabel_FK_E" displayName="Tabel_FK_E" ref="B14:C19" totalsRowShown="0" headerRowDxfId="28" dataDxfId="26" headerRowBorderDxfId="27" tableBorderDxfId="25" totalsRowBorderDxfId="24">
  <autoFilter ref="B14:C19"/>
  <tableColumns count="2">
    <tableColumn id="1" name="Omschrijving" dataDxfId="23"/>
    <tableColumn id="2" name="Effect (E)" dataDxfId="22"/>
  </tableColumns>
  <tableStyleInfo showFirstColumn="0" showLastColumn="0" showRowStripes="1" showColumnStripes="0"/>
</table>
</file>

<file path=xl/tables/table5.xml><?xml version="1.0" encoding="utf-8"?>
<table xmlns="http://schemas.openxmlformats.org/spreadsheetml/2006/main" id="2" name="Tabel_FK_B" displayName="Tabel_FK_B" ref="B21:C27" totalsRowShown="0" headerRowDxfId="21" dataDxfId="19" headerRowBorderDxfId="20" tableBorderDxfId="18" totalsRowBorderDxfId="17">
  <autoFilter ref="B21:C27"/>
  <tableColumns count="2">
    <tableColumn id="1" name="Omschrijving" dataDxfId="16"/>
    <tableColumn id="2" name="Blootstelling (B)" dataDxfId="15"/>
  </tableColumns>
  <tableStyleInfo showFirstColumn="0" showLastColumn="0" showRowStripes="1" showColumnStripes="0"/>
</table>
</file>

<file path=xl/tables/table6.xml><?xml version="1.0" encoding="utf-8"?>
<table xmlns="http://schemas.openxmlformats.org/spreadsheetml/2006/main" id="3" name="Tabel_FK_W" displayName="Tabel_FK_W" ref="B29:C36" totalsRowShown="0" headerRowDxfId="14" dataDxfId="12" headerRowBorderDxfId="13" tableBorderDxfId="11" totalsRowBorderDxfId="10">
  <autoFilter ref="B29:C36"/>
  <tableColumns count="2">
    <tableColumn id="1" name="Omschrijving" dataDxfId="9"/>
    <tableColumn id="2" name="Waarschijnlijkheid (W)" dataDxfId="8"/>
  </tableColumns>
  <tableStyleInfo showFirstColumn="0" showLastColumn="0" showRowStripes="1" showColumnStripes="0"/>
</table>
</file>

<file path=xl/tables/table7.xml><?xml version="1.0" encoding="utf-8"?>
<table xmlns="http://schemas.openxmlformats.org/spreadsheetml/2006/main" id="4" name="Tabel_FK_R" displayName="Tabel_FK_R" ref="F7:H12" totalsRowShown="0" headerRowDxfId="7" dataDxfId="5" headerRowBorderDxfId="6" tableBorderDxfId="4" totalsRowBorderDxfId="3">
  <autoFilter ref="F7:H12"/>
  <tableColumns count="3">
    <tableColumn id="1" name="Risicoscore (R)" dataDxfId="2"/>
    <tableColumn id="2" name="Risico" dataDxfId="1"/>
    <tableColumn id="4" name="Te nemen maatregel" dataDxfId="0"/>
  </tableColumns>
  <tableStyleInfo showFirstColumn="0" showLastColumn="0" showRowStripes="1" showColumnStripes="0"/>
</table>
</file>

<file path=xl/theme/theme1.xml><?xml version="1.0" encoding="utf-8"?>
<a:theme xmlns:a="http://schemas.openxmlformats.org/drawingml/2006/main" name="Rijkswaterstaat">
  <a:themeElements>
    <a:clrScheme name="Rijkswaterstaat">
      <a:dk1>
        <a:srgbClr val="4F81BD"/>
      </a:dk1>
      <a:lt1>
        <a:sysClr val="window" lastClr="FFFFFF"/>
      </a:lt1>
      <a:dk2>
        <a:srgbClr val="000000"/>
      </a:dk2>
      <a:lt2>
        <a:srgbClr val="F9E11E"/>
      </a:lt2>
      <a:accent1>
        <a:srgbClr val="F9E11E"/>
      </a:accent1>
      <a:accent2>
        <a:srgbClr val="007BC7"/>
      </a:accent2>
      <a:accent3>
        <a:srgbClr val="D52B1E"/>
      </a:accent3>
      <a:accent4>
        <a:srgbClr val="8FCAE7"/>
      </a:accent4>
      <a:accent5>
        <a:srgbClr val="39870C"/>
      </a:accent5>
      <a:accent6>
        <a:srgbClr val="FFB612"/>
      </a:accent6>
      <a:hlink>
        <a:srgbClr val="007BC7"/>
      </a:hlink>
      <a:folHlink>
        <a:srgbClr val="A90061"/>
      </a:folHlink>
    </a:clrScheme>
    <a:fontScheme name="Rijkswaterstaat">
      <a:majorFont>
        <a:latin typeface="Verdana"/>
        <a:ea typeface=""/>
        <a:cs typeface=""/>
      </a:majorFont>
      <a:minorFont>
        <a:latin typeface="Verdana"/>
        <a:ea typeface=""/>
        <a:cs typeface=""/>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custClrLst>
    <a:custClr name="Rijkshuisstijl Geel">
      <a:srgbClr val="F9E11E"/>
    </a:custClr>
    <a:custClr name="Rijkshuisstijl Donkergeel">
      <a:srgbClr val="FFB612"/>
    </a:custClr>
    <a:custClr name="Rijkshuisstijl Oranje">
      <a:srgbClr val="E17000"/>
    </a:custClr>
    <a:custClr name="Rijkshuisstijl Rood">
      <a:srgbClr val="D52B1E"/>
    </a:custClr>
    <a:custClr name="Rijkshuisstijl Robijnrood">
      <a:srgbClr val="CA005D"/>
    </a:custClr>
    <a:custClr name="Rijkshuisstijl Roze">
      <a:srgbClr val="F092CD"/>
    </a:custClr>
    <a:custClr name="Rijkshuisstijl Violet">
      <a:srgbClr val="A90061"/>
    </a:custClr>
    <a:custClr name="Rijkshuisstijl Paars">
      <a:srgbClr val="42145F"/>
    </a:custClr>
    <a:custClr name="Rijkshuisstijl Lichtblauw">
      <a:srgbClr val="8FCAE7"/>
    </a:custClr>
    <a:custClr name="Rijkshuisstijl Hemelblauw">
      <a:srgbClr val="007BC7"/>
    </a:custClr>
    <a:custClr name="Rijkshuisstijl Mintgroen">
      <a:srgbClr val="76D2B6"/>
    </a:custClr>
    <a:custClr name="Rijkshuisstijl Groen">
      <a:srgbClr val="39870C"/>
    </a:custClr>
    <a:custClr name="Rijkshuisstijl Mosgroen">
      <a:srgbClr val="777C00"/>
    </a:custClr>
    <a:custClr name="Rijkshuisstijl Donkergroen">
      <a:srgbClr val="275937"/>
    </a:custClr>
    <a:custClr name="Rijkshuisstijl Donkerbruin">
      <a:srgbClr val="673327"/>
    </a:custClr>
    <a:custClr name="Rijkshuisstijl Bruin">
      <a:srgbClr val="94710A"/>
    </a:custClr>
  </a:custClr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1.xml"/><Relationship Id="rId7" Type="http://schemas.openxmlformats.org/officeDocument/2006/relationships/table" Target="../tables/table7.xml"/><Relationship Id="rId2" Type="http://schemas.openxmlformats.org/officeDocument/2006/relationships/customProperty" Target="../customProperty4.bin"/><Relationship Id="rId1" Type="http://schemas.openxmlformats.org/officeDocument/2006/relationships/printerSettings" Target="../printerSettings/printerSettings12.bin"/><Relationship Id="rId6" Type="http://schemas.openxmlformats.org/officeDocument/2006/relationships/table" Target="../tables/table6.xml"/><Relationship Id="rId5" Type="http://schemas.openxmlformats.org/officeDocument/2006/relationships/table" Target="../tables/table5.xml"/><Relationship Id="rId4" Type="http://schemas.openxmlformats.org/officeDocument/2006/relationships/table" Target="../tables/table4.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2.bin"/><Relationship Id="rId1" Type="http://schemas.openxmlformats.org/officeDocument/2006/relationships/printerSettings" Target="../printerSettings/printerSettings2.bin"/><Relationship Id="rId6" Type="http://schemas.openxmlformats.org/officeDocument/2006/relationships/comments" Target="../comments2.xml"/><Relationship Id="rId5" Type="http://schemas.openxmlformats.org/officeDocument/2006/relationships/table" Target="../tables/table1.xm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customProperty" Target="../customProperty3.bin"/><Relationship Id="rId1" Type="http://schemas.openxmlformats.org/officeDocument/2006/relationships/printerSettings" Target="../printerSettings/printerSettings3.bin"/><Relationship Id="rId4" Type="http://schemas.openxmlformats.org/officeDocument/2006/relationships/table" Target="../tables/table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Blad1">
    <tabColor theme="6" tint="0.59999389629810485"/>
    <pageSetUpPr fitToPage="1"/>
  </sheetPr>
  <dimension ref="A1:H22"/>
  <sheetViews>
    <sheetView showGridLines="0" zoomScaleNormal="100" zoomScaleSheetLayoutView="100" workbookViewId="0">
      <selection activeCell="D18" sqref="D18"/>
    </sheetView>
  </sheetViews>
  <sheetFormatPr defaultColWidth="9" defaultRowHeight="11.25"/>
  <cols>
    <col min="1" max="1" width="2.625" style="136" customWidth="1"/>
    <col min="2" max="3" width="33.625" style="133" customWidth="1"/>
    <col min="4" max="4" width="3.625" style="133" customWidth="1"/>
    <col min="5" max="6" width="33.625" style="133" customWidth="1"/>
    <col min="7" max="7" width="2.625" style="136" customWidth="1"/>
    <col min="8" max="13" width="9" style="136"/>
    <col min="14" max="14" width="4.125" style="136" customWidth="1"/>
    <col min="15" max="16384" width="9" style="136"/>
  </cols>
  <sheetData>
    <row r="1" spans="1:8" ht="84.75" customHeight="1">
      <c r="A1" s="136" t="s">
        <v>214</v>
      </c>
      <c r="B1" s="213" t="s">
        <v>215</v>
      </c>
      <c r="C1" s="213"/>
      <c r="D1" s="213"/>
      <c r="E1" s="213"/>
      <c r="F1" s="213"/>
      <c r="G1" s="136" t="s">
        <v>214</v>
      </c>
    </row>
    <row r="2" spans="1:8" ht="12" thickBot="1">
      <c r="B2" s="136"/>
      <c r="C2" s="136"/>
      <c r="D2" s="136"/>
      <c r="E2" s="136"/>
      <c r="F2" s="136"/>
    </row>
    <row r="3" spans="1:8" ht="24.95" customHeight="1">
      <c r="B3" s="155" t="s">
        <v>11</v>
      </c>
      <c r="C3" s="138" t="s">
        <v>254</v>
      </c>
      <c r="D3" s="139"/>
      <c r="E3" s="158" t="s">
        <v>197</v>
      </c>
      <c r="F3" s="140">
        <v>44281</v>
      </c>
      <c r="H3" s="150"/>
    </row>
    <row r="4" spans="1:8" ht="24.95" customHeight="1">
      <c r="B4" s="156" t="s">
        <v>3</v>
      </c>
      <c r="C4" s="141" t="s">
        <v>253</v>
      </c>
      <c r="D4" s="134"/>
      <c r="E4" s="159" t="s">
        <v>198</v>
      </c>
      <c r="F4" s="142" t="s">
        <v>405</v>
      </c>
      <c r="H4" s="150"/>
    </row>
    <row r="5" spans="1:8" ht="24.95" customHeight="1" thickBot="1">
      <c r="B5" s="157" t="s">
        <v>12</v>
      </c>
      <c r="C5" s="143" t="s">
        <v>255</v>
      </c>
      <c r="D5" s="134"/>
      <c r="E5" s="160" t="s">
        <v>199</v>
      </c>
      <c r="F5" s="144" t="s">
        <v>406</v>
      </c>
      <c r="H5" s="150"/>
    </row>
    <row r="6" spans="1:8" ht="11.25" customHeight="1" thickBot="1">
      <c r="B6" s="153"/>
      <c r="C6" s="137"/>
      <c r="D6" s="154"/>
      <c r="E6" s="149"/>
      <c r="F6" s="149"/>
    </row>
    <row r="7" spans="1:8" ht="24.95" customHeight="1" thickBot="1">
      <c r="B7" s="153"/>
      <c r="C7" s="153"/>
      <c r="D7" s="154"/>
      <c r="E7" s="161" t="s">
        <v>200</v>
      </c>
      <c r="F7" s="145" t="s">
        <v>407</v>
      </c>
    </row>
    <row r="8" spans="1:8" s="149" customFormat="1" ht="11.25" customHeight="1" thickBot="1">
      <c r="B8" s="151"/>
      <c r="C8" s="137"/>
      <c r="F8" s="152"/>
    </row>
    <row r="9" spans="1:8" ht="150" customHeight="1" thickBot="1">
      <c r="B9" s="162" t="s">
        <v>2</v>
      </c>
      <c r="C9" s="214" t="s">
        <v>411</v>
      </c>
      <c r="D9" s="215"/>
      <c r="E9" s="215"/>
      <c r="F9" s="216"/>
    </row>
    <row r="11" spans="1:8">
      <c r="B11" s="217" t="s">
        <v>249</v>
      </c>
      <c r="C11" s="217"/>
      <c r="D11" s="217"/>
      <c r="E11" s="217"/>
      <c r="F11" s="217"/>
    </row>
    <row r="12" spans="1:8" ht="11.25" customHeight="1">
      <c r="B12" s="146"/>
      <c r="F12" s="147"/>
    </row>
    <row r="22" spans="3:3">
      <c r="C22" s="148"/>
    </row>
  </sheetData>
  <sheetProtection algorithmName="SHA-512" hashValue="Ua9DZVYSA0GkGIUo5VMsG4qYffsmzlOfxnhT3FoAczsAPP0sjc8+gZNGpYunIjRPTjmqLTKQrMxtfUP+qXOjQw==" saltValue="N9+OnNVuZAHbdClWJb2iTg==" spinCount="100000" sheet="1" objects="1" scenarios="1"/>
  <mergeCells count="3">
    <mergeCell ref="B1:F1"/>
    <mergeCell ref="C9:F9"/>
    <mergeCell ref="B11:F11"/>
  </mergeCells>
  <pageMargins left="0.7" right="0.7" top="0.75" bottom="0.75" header="0.3" footer="0.3"/>
  <pageSetup paperSize="9" scale="90" orientation="landscape" r:id="rId1"/>
  <customProperties>
    <customPr name="EpmWorksheetKeyString_GUID" r:id="rId2"/>
  </customProperties>
  <drawing r:id="rId3"/>
  <legacy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59999389629810485"/>
  </sheetPr>
  <dimension ref="A1"/>
  <sheetViews>
    <sheetView workbookViewId="0">
      <selection activeCell="A2" sqref="A2"/>
    </sheetView>
  </sheetViews>
  <sheetFormatPr defaultRowHeight="11.25"/>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59999389629810485"/>
  </sheetPr>
  <dimension ref="A1"/>
  <sheetViews>
    <sheetView workbookViewId="0"/>
  </sheetViews>
  <sheetFormatPr defaultRowHeight="11.25"/>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59999389629810485"/>
  </sheetPr>
  <dimension ref="A1"/>
  <sheetViews>
    <sheetView workbookViewId="0"/>
  </sheetViews>
  <sheetFormatPr defaultRowHeight="11.25"/>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59999389629810485"/>
  </sheetPr>
  <dimension ref="A1"/>
  <sheetViews>
    <sheetView workbookViewId="0"/>
  </sheetViews>
  <sheetFormatPr defaultRowHeight="11.25"/>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0">
    <tabColor theme="2" tint="0.59999389629810485"/>
    <pageSetUpPr fitToPage="1"/>
  </sheetPr>
  <dimension ref="B1:H28"/>
  <sheetViews>
    <sheetView showGridLines="0" workbookViewId="0"/>
  </sheetViews>
  <sheetFormatPr defaultRowHeight="11.25"/>
  <cols>
    <col min="1" max="1" width="9" style="1"/>
    <col min="2" max="2" width="32.625" style="1" customWidth="1"/>
    <col min="3" max="3" width="48.625" style="1" customWidth="1"/>
    <col min="4" max="4" width="25.625" style="1" customWidth="1"/>
    <col min="5" max="7" width="9" style="1"/>
    <col min="8" max="8" width="74.125" style="1" hidden="1" customWidth="1"/>
    <col min="9" max="16384" width="9" style="1"/>
  </cols>
  <sheetData>
    <row r="1" spans="2:8" ht="11.25" customHeight="1"/>
    <row r="2" spans="2:8" ht="57" customHeight="1"/>
    <row r="3" spans="2:8" ht="28.5" customHeight="1">
      <c r="B3" s="8" t="s">
        <v>28</v>
      </c>
    </row>
    <row r="5" spans="2:8" ht="90">
      <c r="B5" s="262" t="s">
        <v>69</v>
      </c>
      <c r="C5" s="262"/>
      <c r="H5" s="57" t="str">
        <f>B5</f>
        <v xml:space="preserve">Selecteer in kolom “BRF” de relevante Basis Risico Factor (BRF)
Als er meerdere BRF’s van toepassing zijn dan selecteer je de optie “meerdere BRF’s”
Definitie van de BRF’s:
</v>
      </c>
    </row>
    <row r="6" spans="2:8" ht="15">
      <c r="B6" s="56" t="s">
        <v>25</v>
      </c>
      <c r="C6" s="261" t="s">
        <v>36</v>
      </c>
      <c r="D6" s="260"/>
      <c r="H6" s="57" t="str">
        <f>C6</f>
        <v>Omschrijving</v>
      </c>
    </row>
    <row r="7" spans="2:8" ht="90">
      <c r="B7" s="55" t="s">
        <v>70</v>
      </c>
      <c r="C7" s="259" t="s">
        <v>71</v>
      </c>
      <c r="D7" s="260"/>
      <c r="H7" s="57" t="str">
        <f t="shared" ref="H7:H17" si="0">C7</f>
        <v xml:space="preserve">Onduidelijkheden in de organisatiestructuur, met betrekking tot bevoegdheden en verantwoordelijkheden. De organisatiestructuur past niet (meer) in de huidige manier van werken. Dit kan te maken hebben met coördinatie, supervisie en de mogelijkheden voor terugkoppeling in de bestaande bedrijfsstructuur.
</v>
      </c>
    </row>
    <row r="8" spans="2:8" ht="75">
      <c r="B8" s="55" t="s">
        <v>72</v>
      </c>
      <c r="C8" s="259" t="s">
        <v>73</v>
      </c>
      <c r="D8" s="260"/>
      <c r="H8" s="57" t="str">
        <f t="shared" si="0"/>
        <v xml:space="preserve">De strijdigheid van verschillende doelstellingen. Bijvoorbeeld ten aanzien van productie, veiligheid, planning en economische belangen. Of de conflicten tussen de doelstellingen van individuen, groepen en het gehele bedrijf.
</v>
      </c>
    </row>
    <row r="9" spans="2:8" ht="90">
      <c r="B9" s="55" t="s">
        <v>74</v>
      </c>
      <c r="C9" s="259" t="s">
        <v>75</v>
      </c>
      <c r="D9" s="260"/>
      <c r="H9" s="57" t="str">
        <f t="shared" si="0"/>
        <v xml:space="preserve">Onduidelijke of gebrekkige communicatie: de doelgroep is bekend, maar het ‘verzonden bericht’ bereikt deze groep te laat of helemaal niet. Dit kan te maken hebben met de boodschap of de communicatiemiddelen. De noodzakelijke informatie wordt niet of te laat verstuurd of verkeerd geïnterpreteerd.
</v>
      </c>
    </row>
    <row r="10" spans="2:8" ht="75">
      <c r="B10" s="55" t="s">
        <v>76</v>
      </c>
      <c r="C10" s="259" t="s">
        <v>77</v>
      </c>
      <c r="D10" s="260"/>
      <c r="H10" s="57" t="str">
        <f t="shared" si="0"/>
        <v xml:space="preserve">Het al dan niet voorhanden zijn van nauwkeurige, relevante en begrijpelijke regelgeving (richtlijnen, procedures, instructies, handleidingen). En of deze ook werkelijk bekend zijn, gebruikt en aangepast worden aan nieuwe situaties.
</v>
      </c>
    </row>
    <row r="11" spans="2:8" ht="60">
      <c r="B11" s="55" t="s">
        <v>78</v>
      </c>
      <c r="C11" s="259" t="s">
        <v>79</v>
      </c>
      <c r="D11" s="260"/>
      <c r="H11" s="57" t="str">
        <f t="shared" si="0"/>
        <v xml:space="preserve">Het verstrekken van de juiste training en instructie aan diegenen die dit daadwerkelijk nodig hebben en de gelegenheid geven om ervaring op te doen.
</v>
      </c>
    </row>
    <row r="12" spans="2:8" ht="60">
      <c r="B12" s="55" t="s">
        <v>80</v>
      </c>
      <c r="C12" s="259" t="s">
        <v>81</v>
      </c>
      <c r="D12" s="260"/>
      <c r="H12" s="57" t="str">
        <f t="shared" si="0"/>
        <v xml:space="preserve">De wijze waarop materiaal is ontworpen en componenten zijn samengesteld kunnen operaties moeizaam doen verlopen of oneigenlijk gebruik in de hand werken.
</v>
      </c>
    </row>
    <row r="13" spans="2:8" ht="60">
      <c r="B13" s="55" t="s">
        <v>82</v>
      </c>
      <c r="C13" s="259" t="s">
        <v>85</v>
      </c>
      <c r="D13" s="260"/>
      <c r="H13" s="57" t="str">
        <f t="shared" si="0"/>
        <v xml:space="preserve">Kwaliteit, conditie, beschikbaarheid en actualiteit versus verwachte levensduur van materialen, gereedschappen en componenten van installaties.
</v>
      </c>
    </row>
    <row r="14" spans="2:8" ht="60">
      <c r="B14" s="55" t="s">
        <v>83</v>
      </c>
      <c r="C14" s="259" t="s">
        <v>84</v>
      </c>
      <c r="D14" s="260"/>
      <c r="H14" s="57" t="str">
        <f t="shared" si="0"/>
        <v xml:space="preserve">De effectiviteit van de onderhoudsstrategie met betrekking tot planning, beschikbaarheid van mensen en middelen en vormen van onderhoud.
</v>
      </c>
    </row>
    <row r="15" spans="2:8" ht="60">
      <c r="B15" s="55" t="s">
        <v>86</v>
      </c>
      <c r="C15" s="259" t="s">
        <v>87</v>
      </c>
      <c r="D15" s="260"/>
      <c r="H15" s="57" t="str">
        <f t="shared" si="0"/>
        <v xml:space="preserve">Orde en netheid van de werkomgeving. Hieronder valt ook het beschikbaar zijn van faciliteiten voor het opruimen, schoonmaken en het verwijderen van afval.
</v>
      </c>
    </row>
    <row r="16" spans="2:8" ht="75">
      <c r="B16" s="55" t="s">
        <v>88</v>
      </c>
      <c r="C16" s="259" t="s">
        <v>89</v>
      </c>
      <c r="D16" s="260"/>
      <c r="H16" s="57" t="str">
        <f>C16</f>
        <v xml:space="preserve">De omstandigheden waaronder mensen werken: fysieke werkomstandigheden (hitte, kou, lawaai, duisternis etc.) en medisch, psychisch en sociaal bepaalde factoren (ziekte, misbruik, verslaving, negatief gedrag, attitudes, sfeer in het bedrijf etc.).
</v>
      </c>
    </row>
    <row r="17" spans="2:8" ht="75">
      <c r="B17" s="55" t="s">
        <v>90</v>
      </c>
      <c r="C17" s="259" t="s">
        <v>91</v>
      </c>
      <c r="D17" s="260"/>
      <c r="H17" s="57" t="str">
        <f t="shared" si="0"/>
        <v xml:space="preserve">Systeemfouten met betrekking tot detectie, waarschuwingsmethoden, herstel, beperking, ontsnapping en evacuatie, evenals het gebruik van beschermingsmiddelen en het voorbereid zijn op noodsituaties.
</v>
      </c>
    </row>
    <row r="18" spans="2:8" ht="15">
      <c r="B18" s="58"/>
      <c r="H18" s="57"/>
    </row>
    <row r="19" spans="2:8" ht="15">
      <c r="B19" s="67" t="s">
        <v>17</v>
      </c>
    </row>
    <row r="21" spans="2:8" ht="15">
      <c r="B21" s="74" t="s">
        <v>161</v>
      </c>
      <c r="C21" s="74" t="s">
        <v>182</v>
      </c>
    </row>
    <row r="22" spans="2:8" ht="15">
      <c r="B22" s="75" t="s">
        <v>175</v>
      </c>
      <c r="C22" s="75" t="s">
        <v>80</v>
      </c>
    </row>
    <row r="23" spans="2:8" ht="15">
      <c r="B23" s="75" t="s">
        <v>166</v>
      </c>
      <c r="C23" s="75" t="s">
        <v>83</v>
      </c>
    </row>
    <row r="24" spans="2:8" ht="30">
      <c r="B24" s="75" t="s">
        <v>183</v>
      </c>
      <c r="C24" s="75" t="s">
        <v>80</v>
      </c>
    </row>
    <row r="25" spans="2:8" ht="30">
      <c r="B25" s="75" t="s">
        <v>184</v>
      </c>
      <c r="C25" s="75" t="s">
        <v>186</v>
      </c>
    </row>
    <row r="26" spans="2:8" ht="30">
      <c r="B26" s="75" t="s">
        <v>185</v>
      </c>
      <c r="C26" s="75" t="s">
        <v>90</v>
      </c>
    </row>
    <row r="28" spans="2:8" ht="57" customHeight="1"/>
  </sheetData>
  <mergeCells count="13">
    <mergeCell ref="B5:C5"/>
    <mergeCell ref="C7:D7"/>
    <mergeCell ref="C8:D8"/>
    <mergeCell ref="C9:D9"/>
    <mergeCell ref="C15:D15"/>
    <mergeCell ref="C16:D16"/>
    <mergeCell ref="C17:D17"/>
    <mergeCell ref="C6:D6"/>
    <mergeCell ref="C10:D10"/>
    <mergeCell ref="C11:D11"/>
    <mergeCell ref="C12:D12"/>
    <mergeCell ref="C13:D13"/>
    <mergeCell ref="C14:D14"/>
  </mergeCells>
  <pageMargins left="0.7" right="0.7" top="0.75" bottom="0.75" header="0.3" footer="0.3"/>
  <pageSetup scale="58" orientation="portrait" horizontalDpi="90" verticalDpi="9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3">
    <tabColor theme="2" tint="0.59999389629810485"/>
    <pageSetUpPr fitToPage="1"/>
  </sheetPr>
  <dimension ref="A1:L47"/>
  <sheetViews>
    <sheetView showGridLines="0" topLeftCell="A19" zoomScaleNormal="100" zoomScaleSheetLayoutView="100" workbookViewId="0"/>
  </sheetViews>
  <sheetFormatPr defaultColWidth="9" defaultRowHeight="11.25"/>
  <cols>
    <col min="1" max="1" width="9" style="1"/>
    <col min="2" max="2" width="57.625" style="1" customWidth="1"/>
    <col min="3" max="3" width="30.625" style="1" customWidth="1"/>
    <col min="4" max="4" width="18.625" style="1" customWidth="1"/>
    <col min="5" max="5" width="4.625" style="1" customWidth="1"/>
    <col min="6" max="6" width="18.625" style="1" customWidth="1"/>
    <col min="7" max="7" width="14.625" style="1" customWidth="1"/>
    <col min="8" max="8" width="57.625" style="1" customWidth="1"/>
    <col min="9" max="9" width="7.625" style="1" customWidth="1"/>
    <col min="10" max="10" width="4.625" style="1" customWidth="1"/>
    <col min="11" max="12" width="105.625" style="1" hidden="1" customWidth="1"/>
    <col min="13" max="16384" width="9" style="1"/>
  </cols>
  <sheetData>
    <row r="1" spans="1:12" ht="11.25" customHeight="1">
      <c r="A1" s="2"/>
    </row>
    <row r="2" spans="1:12" ht="57" customHeight="1"/>
    <row r="3" spans="1:12" ht="27">
      <c r="B3" s="8" t="s">
        <v>194</v>
      </c>
    </row>
    <row r="4" spans="1:12" ht="11.25" customHeight="1">
      <c r="B4" s="8"/>
    </row>
    <row r="5" spans="1:12" ht="78.75" customHeight="1">
      <c r="B5" s="255" t="s">
        <v>233</v>
      </c>
      <c r="C5" s="255"/>
      <c r="D5" s="264"/>
      <c r="E5" s="3"/>
      <c r="F5" s="263" t="s">
        <v>235</v>
      </c>
      <c r="G5" s="256"/>
      <c r="H5" s="256"/>
      <c r="I5" s="256"/>
      <c r="K5" s="58" t="str">
        <f>B5</f>
        <v xml:space="preserve">Maak een goede inschatting van het effect van het risico, de waarschijnlijkheid dat het risico optreedt en de mate waarin medewerkers worden blootgesteld aan het risico. Vul in de kolommen W, B en E onder “Fine &amp; Kinney” de waarden in.
De evaluatie van de vastgestelde risico's vindt plaats op basis van de risico ranking-methode zoals die is ontwikkeld door Fine en Kinney. Deze methode gaat uit van de formule: 
Risico (R) = Blootstelling (B) x Waarschijnlijkheid (W) x Effect (E)
Aan de letters B, W en E wordt op basis van een omschrijving een numerieke waarde toegekend. In onderstaande tabellen zijn deze voor elk van de letters weergegeven.
</v>
      </c>
      <c r="L5" s="58" t="str">
        <f>F5</f>
        <v>Nadat voor elk voorkomend risico de B, W en E waarden zijn vastgesteld, worden deze waarden met elkaar vermenigvuldigd. De uitkomst hiervan is de risicoscore R. De betekenis van deze score en de mate van prioriteit die beheersing van het betreffende risico hierdoor krijgt, is weergegeven in onderstaande tabel. Deze betekenis wordt ook naast de risicoscore in het sjabloon weergegeven.</v>
      </c>
    </row>
    <row r="6" spans="1:12" ht="15">
      <c r="B6" s="265"/>
      <c r="C6" s="265"/>
      <c r="D6" s="265"/>
      <c r="E6" s="3"/>
      <c r="F6" s="59"/>
      <c r="G6" s="68"/>
      <c r="H6" s="68"/>
      <c r="I6" s="68"/>
      <c r="K6" s="9"/>
    </row>
    <row r="7" spans="1:12" ht="15">
      <c r="B7" s="265"/>
      <c r="C7" s="265"/>
      <c r="D7" s="265"/>
      <c r="E7" s="3"/>
      <c r="F7" s="50" t="s">
        <v>193</v>
      </c>
      <c r="G7" s="51" t="s">
        <v>44</v>
      </c>
      <c r="H7" s="52" t="s">
        <v>50</v>
      </c>
      <c r="I7" s="68"/>
      <c r="K7" s="9"/>
    </row>
    <row r="8" spans="1:12" ht="15">
      <c r="B8" s="265"/>
      <c r="C8" s="265"/>
      <c r="D8" s="265"/>
      <c r="E8" s="3"/>
      <c r="F8" s="39" t="s">
        <v>39</v>
      </c>
      <c r="G8" s="40" t="s">
        <v>45</v>
      </c>
      <c r="H8" s="41" t="s">
        <v>213</v>
      </c>
      <c r="I8" s="68"/>
      <c r="K8" s="9"/>
    </row>
    <row r="9" spans="1:12" ht="15">
      <c r="B9" s="265"/>
      <c r="C9" s="265"/>
      <c r="D9" s="265"/>
      <c r="E9" s="3"/>
      <c r="F9" s="42" t="s">
        <v>40</v>
      </c>
      <c r="G9" s="40" t="s">
        <v>46</v>
      </c>
      <c r="H9" s="41" t="s">
        <v>212</v>
      </c>
      <c r="I9" s="68"/>
      <c r="K9" s="9"/>
    </row>
    <row r="10" spans="1:12" ht="15">
      <c r="B10" s="265"/>
      <c r="C10" s="265"/>
      <c r="D10" s="265"/>
      <c r="E10" s="3"/>
      <c r="F10" s="43" t="s">
        <v>41</v>
      </c>
      <c r="G10" s="40" t="s">
        <v>47</v>
      </c>
      <c r="H10" s="41" t="s">
        <v>211</v>
      </c>
      <c r="I10" s="68"/>
      <c r="K10" s="9"/>
    </row>
    <row r="11" spans="1:12" ht="15">
      <c r="B11" s="265"/>
      <c r="C11" s="265"/>
      <c r="D11" s="265"/>
      <c r="E11" s="3"/>
      <c r="F11" s="44" t="s">
        <v>42</v>
      </c>
      <c r="G11" s="40" t="s">
        <v>48</v>
      </c>
      <c r="H11" s="41" t="s">
        <v>210</v>
      </c>
      <c r="I11" s="68"/>
      <c r="K11" s="9"/>
    </row>
    <row r="12" spans="1:12" ht="15">
      <c r="B12" s="265"/>
      <c r="C12" s="265"/>
      <c r="D12" s="265"/>
      <c r="F12" s="45" t="s">
        <v>43</v>
      </c>
      <c r="G12" s="46" t="s">
        <v>49</v>
      </c>
      <c r="H12" s="47" t="s">
        <v>51</v>
      </c>
      <c r="K12" s="58"/>
    </row>
    <row r="13" spans="1:12">
      <c r="I13" s="29"/>
    </row>
    <row r="14" spans="1:12" ht="15">
      <c r="B14" s="48" t="s">
        <v>36</v>
      </c>
      <c r="C14" s="49" t="s">
        <v>196</v>
      </c>
      <c r="F14" s="263" t="s">
        <v>236</v>
      </c>
      <c r="G14" s="256"/>
      <c r="H14" s="256"/>
      <c r="I14" s="256"/>
    </row>
    <row r="15" spans="1:12" ht="15">
      <c r="B15" s="30" t="s">
        <v>64</v>
      </c>
      <c r="C15" s="31">
        <v>1</v>
      </c>
      <c r="F15" s="265"/>
      <c r="G15" s="265"/>
      <c r="H15" s="265"/>
      <c r="I15" s="265"/>
    </row>
    <row r="16" spans="1:12" ht="15">
      <c r="A16" s="3"/>
      <c r="B16" s="30" t="s">
        <v>65</v>
      </c>
      <c r="C16" s="31">
        <v>3</v>
      </c>
      <c r="F16" s="265"/>
      <c r="G16" s="265"/>
      <c r="H16" s="265"/>
      <c r="I16" s="265"/>
    </row>
    <row r="17" spans="2:3" ht="15">
      <c r="B17" s="30" t="s">
        <v>66</v>
      </c>
      <c r="C17" s="31">
        <v>7</v>
      </c>
    </row>
    <row r="18" spans="2:3" ht="15">
      <c r="B18" s="30" t="s">
        <v>67</v>
      </c>
      <c r="C18" s="31">
        <v>15</v>
      </c>
    </row>
    <row r="19" spans="2:3" ht="15">
      <c r="B19" s="32" t="s">
        <v>68</v>
      </c>
      <c r="C19" s="33">
        <v>40</v>
      </c>
    </row>
    <row r="20" spans="2:3" ht="15">
      <c r="B20" s="28"/>
      <c r="C20" s="34"/>
    </row>
    <row r="21" spans="2:3" ht="15">
      <c r="B21" s="48" t="s">
        <v>36</v>
      </c>
      <c r="C21" s="53" t="s">
        <v>37</v>
      </c>
    </row>
    <row r="22" spans="2:3" ht="15">
      <c r="B22" s="35" t="s">
        <v>95</v>
      </c>
      <c r="C22" s="36">
        <v>0.5</v>
      </c>
    </row>
    <row r="23" spans="2:3" ht="15">
      <c r="B23" s="35" t="s">
        <v>96</v>
      </c>
      <c r="C23" s="36">
        <v>1</v>
      </c>
    </row>
    <row r="24" spans="2:3" ht="15">
      <c r="B24" s="35" t="s">
        <v>97</v>
      </c>
      <c r="C24" s="36">
        <v>2</v>
      </c>
    </row>
    <row r="25" spans="2:3" ht="15">
      <c r="B25" s="35" t="s">
        <v>98</v>
      </c>
      <c r="C25" s="36">
        <v>3</v>
      </c>
    </row>
    <row r="26" spans="2:3" ht="15">
      <c r="B26" s="35" t="s">
        <v>99</v>
      </c>
      <c r="C26" s="36">
        <v>6</v>
      </c>
    </row>
    <row r="27" spans="2:3" ht="15">
      <c r="B27" s="37" t="s">
        <v>100</v>
      </c>
      <c r="C27" s="38">
        <v>10</v>
      </c>
    </row>
    <row r="28" spans="2:3" ht="15">
      <c r="B28" s="28"/>
      <c r="C28" s="34"/>
    </row>
    <row r="29" spans="2:3" ht="15">
      <c r="B29" s="54" t="s">
        <v>36</v>
      </c>
      <c r="C29" s="53" t="s">
        <v>38</v>
      </c>
    </row>
    <row r="30" spans="2:3" ht="15">
      <c r="B30" s="35" t="s">
        <v>192</v>
      </c>
      <c r="C30" s="36">
        <v>0.1</v>
      </c>
    </row>
    <row r="31" spans="2:3" ht="15">
      <c r="B31" s="35" t="s">
        <v>191</v>
      </c>
      <c r="C31" s="36">
        <v>0.2</v>
      </c>
    </row>
    <row r="32" spans="2:3" ht="15">
      <c r="B32" s="35" t="s">
        <v>190</v>
      </c>
      <c r="C32" s="36">
        <v>0.5</v>
      </c>
    </row>
    <row r="33" spans="2:4" ht="15">
      <c r="B33" s="35" t="s">
        <v>189</v>
      </c>
      <c r="C33" s="36">
        <v>1</v>
      </c>
    </row>
    <row r="34" spans="2:4" ht="15">
      <c r="B34" s="35" t="s">
        <v>188</v>
      </c>
      <c r="C34" s="36">
        <v>3</v>
      </c>
    </row>
    <row r="35" spans="2:4" ht="15">
      <c r="B35" s="35" t="s">
        <v>187</v>
      </c>
      <c r="C35" s="36">
        <v>6</v>
      </c>
    </row>
    <row r="36" spans="2:4" ht="15">
      <c r="B36" s="37" t="s">
        <v>128</v>
      </c>
      <c r="C36" s="38">
        <v>10</v>
      </c>
    </row>
    <row r="37" spans="2:4" ht="15" customHeight="1">
      <c r="B37" s="6"/>
      <c r="C37" s="5"/>
    </row>
    <row r="38" spans="2:4" ht="201" customHeight="1">
      <c r="B38" s="255" t="s">
        <v>234</v>
      </c>
      <c r="C38" s="255"/>
      <c r="D38" s="264"/>
    </row>
    <row r="39" spans="2:4">
      <c r="B39" s="6"/>
      <c r="C39" s="5"/>
    </row>
    <row r="40" spans="2:4" ht="57" customHeight="1">
      <c r="C40" s="5"/>
    </row>
    <row r="41" spans="2:4">
      <c r="B41" s="6"/>
      <c r="C41" s="5"/>
    </row>
    <row r="42" spans="2:4">
      <c r="C42" s="5"/>
    </row>
    <row r="45" spans="2:4">
      <c r="C45" s="5"/>
    </row>
    <row r="46" spans="2:4">
      <c r="C46" s="5"/>
    </row>
    <row r="47" spans="2:4">
      <c r="C47" s="5"/>
    </row>
  </sheetData>
  <sheetProtection algorithmName="SHA-512" hashValue="Q/bvhgzKuRbx7UO2SIjBh7ukbRhDBeV1qJReYKBE0zdD1UIkyTHb3mcHtLLCUjtsnaLBvJROgJx6E1GZ2igofg==" saltValue="eTegtfZzMMoMQu3GwUhpiw==" spinCount="100000" sheet="1" objects="1" scenarios="1"/>
  <mergeCells count="4">
    <mergeCell ref="F5:I5"/>
    <mergeCell ref="B38:D38"/>
    <mergeCell ref="B5:D12"/>
    <mergeCell ref="F14:I16"/>
  </mergeCells>
  <pageMargins left="0.7" right="0.7" top="0.75" bottom="0.75" header="0.3" footer="0.3"/>
  <pageSetup paperSize="9" scale="73" fitToWidth="2" orientation="portrait" r:id="rId1"/>
  <customProperties>
    <customPr name="EpmWorksheetKeyString_GUID" r:id="rId2"/>
  </customProperties>
  <drawing r:id="rId3"/>
  <tableParts count="4">
    <tablePart r:id="rId4"/>
    <tablePart r:id="rId5"/>
    <tablePart r:id="rId6"/>
    <tablePart r:id="rId7"/>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5">
    <tabColor theme="2" tint="0.59999389629810485"/>
    <pageSetUpPr fitToPage="1"/>
  </sheetPr>
  <dimension ref="B1:B7"/>
  <sheetViews>
    <sheetView showGridLines="0" workbookViewId="0">
      <selection activeCell="B5" sqref="B5"/>
    </sheetView>
  </sheetViews>
  <sheetFormatPr defaultRowHeight="11.25"/>
  <cols>
    <col min="1" max="1" width="9" style="1"/>
    <col min="2" max="2" width="107.25" style="1" customWidth="1"/>
    <col min="3" max="16384" width="9" style="1"/>
  </cols>
  <sheetData>
    <row r="1" spans="2:2" ht="11.25" customHeight="1"/>
    <row r="2" spans="2:2" ht="57" customHeight="1"/>
    <row r="3" spans="2:2" ht="27">
      <c r="B3" s="8" t="s">
        <v>245</v>
      </c>
    </row>
    <row r="5" spans="2:2" ht="195">
      <c r="B5" s="58" t="s">
        <v>246</v>
      </c>
    </row>
    <row r="7" spans="2:2" ht="57" customHeight="1"/>
  </sheetData>
  <sheetProtection algorithmName="SHA-512" hashValue="j83XxAQfRkTUVT5eRFLD8f5eQA+VK5DHgntwjI54/oqWYTqU8O4pRmYmq+5dERmRwJCP29382mUOISjCOAY74Q==" saltValue="9Go73nVHeRbpBUoieGNIjw==" spinCount="100000" sheet="1" objects="1" scenarios="1"/>
  <pageMargins left="0.7" right="0.7" top="0.75" bottom="0.75" header="0.3" footer="0.3"/>
  <pageSetup scale="99" orientation="portrait" horizontalDpi="90" verticalDpi="9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2">
    <tabColor theme="2" tint="0.59999389629810485"/>
    <pageSetUpPr fitToPage="1"/>
  </sheetPr>
  <dimension ref="B2:B47"/>
  <sheetViews>
    <sheetView showGridLines="0" workbookViewId="0"/>
  </sheetViews>
  <sheetFormatPr defaultRowHeight="11.25"/>
  <cols>
    <col min="1" max="1" width="9" style="1"/>
    <col min="2" max="2" width="105.625" style="1" customWidth="1"/>
    <col min="3" max="16384" width="9" style="1"/>
  </cols>
  <sheetData>
    <row r="2" spans="2:2" ht="57" customHeight="1"/>
    <row r="3" spans="2:2" ht="27">
      <c r="B3" s="8" t="s">
        <v>4</v>
      </c>
    </row>
    <row r="5" spans="2:2" ht="137.25" customHeight="1">
      <c r="B5" s="163" t="s">
        <v>239</v>
      </c>
    </row>
    <row r="6" spans="2:2" ht="105">
      <c r="B6" s="163" t="s">
        <v>240</v>
      </c>
    </row>
    <row r="7" spans="2:2" ht="15">
      <c r="B7" s="58"/>
    </row>
    <row r="8" spans="2:2" ht="11.25" customHeight="1">
      <c r="B8" s="67"/>
    </row>
    <row r="22" spans="2:2">
      <c r="B22" s="68"/>
    </row>
    <row r="47" ht="57" customHeight="1"/>
  </sheetData>
  <sheetProtection algorithmName="SHA-512" hashValue="x4ELU9tQLjd7pTScsGXRzKfuPMbRLIldKopJVWkrtb+W/tFtL7DP/H6e2k1u2doiBy/wFc2VOxTVYJoMJkx9MQ==" saltValue="wz/BrbaSMfJaudyqwYKh5A==" spinCount="100000" sheet="1" objects="1" scenarios="1"/>
  <pageMargins left="0.7" right="0.7" top="0.75" bottom="0.75" header="0.3" footer="0.3"/>
  <pageSetup scale="89" orientation="portrait" horizontalDpi="90" verticalDpi="9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3">
    <tabColor theme="2" tint="0.59999389629810485"/>
    <pageSetUpPr fitToPage="1"/>
  </sheetPr>
  <dimension ref="B2:B6"/>
  <sheetViews>
    <sheetView showGridLines="0" workbookViewId="0"/>
  </sheetViews>
  <sheetFormatPr defaultRowHeight="11.25"/>
  <cols>
    <col min="1" max="1" width="9" style="1"/>
    <col min="2" max="2" width="105.625" style="1" customWidth="1"/>
    <col min="3" max="16384" width="9" style="1"/>
  </cols>
  <sheetData>
    <row r="2" spans="2:2" ht="57" customHeight="1"/>
    <row r="3" spans="2:2" ht="27">
      <c r="B3" s="8" t="s">
        <v>241</v>
      </c>
    </row>
    <row r="4" spans="2:2" ht="11.25" customHeight="1"/>
    <row r="5" spans="2:2" ht="409.5">
      <c r="B5" s="163" t="s">
        <v>242</v>
      </c>
    </row>
    <row r="6" spans="2:2" ht="409.5" customHeight="1"/>
  </sheetData>
  <sheetProtection algorithmName="SHA-512" hashValue="78Lwq3VgztB0VynX3Ud+ATeahAsfHrNcnrvtmdXMjV2XshbT5P/efFjGmtJXVw/0fIdkPF0585cgfzvWeFN4gw==" saltValue="jYykeDyi4SFKjzi2tXQ7Ow==" spinCount="100000" sheet="1" objects="1" scenarios="1"/>
  <pageMargins left="0.7" right="0.7" top="0.75" bottom="0.75" header="0.3" footer="0.3"/>
  <pageSetup scale="99" orientation="portrait" horizontalDpi="90" verticalDpi="9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4">
    <tabColor theme="2" tint="0.59999389629810485"/>
    <pageSetUpPr fitToPage="1"/>
  </sheetPr>
  <dimension ref="B2:B9"/>
  <sheetViews>
    <sheetView showGridLines="0" workbookViewId="0"/>
  </sheetViews>
  <sheetFormatPr defaultRowHeight="11.25"/>
  <cols>
    <col min="1" max="1" width="9" style="1"/>
    <col min="2" max="2" width="105.625" style="1" customWidth="1"/>
    <col min="3" max="16384" width="9" style="1"/>
  </cols>
  <sheetData>
    <row r="2" spans="2:2" ht="57" customHeight="1"/>
    <row r="3" spans="2:2" ht="27">
      <c r="B3" s="8" t="s">
        <v>29</v>
      </c>
    </row>
    <row r="5" spans="2:2" ht="30">
      <c r="B5" s="58" t="s">
        <v>237</v>
      </c>
    </row>
    <row r="6" spans="2:2" ht="90">
      <c r="B6" s="58" t="s">
        <v>238</v>
      </c>
    </row>
    <row r="7" spans="2:2" ht="30">
      <c r="B7" s="58" t="s">
        <v>195</v>
      </c>
    </row>
    <row r="9" spans="2:2" ht="57" customHeight="1"/>
  </sheetData>
  <sheetProtection algorithmName="SHA-512" hashValue="9255Kih5O/Cajen/EDoWUsJFuYhpy4TMmUbszbvcIG3UEsjiB3o8Mj1gL0/Y0x2Zyr9BjUFGNaRBFSBqt8mwiQ==" saltValue="t26VOPnelLUOKxl82mOx2A==" spinCount="100000" sheet="1" objects="1" scenarios="1"/>
  <pageMargins left="0.7" right="0.7" top="0.75" bottom="0.75" header="0.3" footer="0.3"/>
  <pageSetup scale="99" orientation="portrait" horizontalDpi="90" verticalDpi="90"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Blad4">
    <tabColor theme="6" tint="0.59999389629810485"/>
    <pageSetUpPr fitToPage="1"/>
  </sheetPr>
  <dimension ref="A1:G7"/>
  <sheetViews>
    <sheetView showGridLines="0" zoomScale="120" zoomScaleNormal="120" zoomScaleSheetLayoutView="100" workbookViewId="0">
      <selection activeCell="C6" sqref="C6"/>
    </sheetView>
  </sheetViews>
  <sheetFormatPr defaultColWidth="9" defaultRowHeight="11.25"/>
  <cols>
    <col min="1" max="1" width="2.625" style="136" customWidth="1"/>
    <col min="2" max="2" width="15.625" style="133" customWidth="1"/>
    <col min="3" max="6" width="30.625" style="133" customWidth="1"/>
    <col min="7" max="7" width="2.625" style="136" customWidth="1"/>
    <col min="8" max="13" width="9" style="136"/>
    <col min="14" max="14" width="4.125" style="136" customWidth="1"/>
    <col min="15" max="16384" width="9" style="136"/>
  </cols>
  <sheetData>
    <row r="1" spans="1:7" ht="84.75" customHeight="1">
      <c r="A1" s="136" t="s">
        <v>214</v>
      </c>
      <c r="B1" s="213" t="s">
        <v>216</v>
      </c>
      <c r="C1" s="213"/>
      <c r="D1" s="213"/>
      <c r="E1" s="213"/>
      <c r="F1" s="213"/>
      <c r="G1" s="136" t="s">
        <v>214</v>
      </c>
    </row>
    <row r="2" spans="1:7">
      <c r="B2" s="136"/>
      <c r="C2" s="136"/>
      <c r="D2" s="136"/>
      <c r="E2" s="136"/>
      <c r="F2" s="136"/>
    </row>
    <row r="3" spans="1:7" ht="24.95" customHeight="1">
      <c r="B3" s="137" t="s">
        <v>7</v>
      </c>
      <c r="C3" s="125" t="s">
        <v>206</v>
      </c>
      <c r="D3" s="125" t="s">
        <v>10</v>
      </c>
      <c r="E3" s="125" t="s">
        <v>207</v>
      </c>
      <c r="F3" s="125" t="s">
        <v>208</v>
      </c>
    </row>
    <row r="4" spans="1:7" ht="229.5" customHeight="1">
      <c r="B4" s="60" t="s">
        <v>6</v>
      </c>
      <c r="C4" s="60">
        <v>44277</v>
      </c>
      <c r="D4" s="135" t="s">
        <v>368</v>
      </c>
      <c r="E4" s="135" t="s">
        <v>337</v>
      </c>
      <c r="F4" s="135" t="s">
        <v>364</v>
      </c>
    </row>
    <row r="5" spans="1:7" ht="99.95" customHeight="1">
      <c r="B5" s="60" t="s">
        <v>8</v>
      </c>
      <c r="C5" s="60">
        <v>44314</v>
      </c>
      <c r="D5" s="135" t="s">
        <v>368</v>
      </c>
      <c r="E5" s="135" t="s">
        <v>409</v>
      </c>
      <c r="F5" s="135" t="s">
        <v>410</v>
      </c>
    </row>
    <row r="6" spans="1:7" ht="99.95" customHeight="1">
      <c r="B6" s="60" t="s">
        <v>9</v>
      </c>
      <c r="C6" s="60"/>
      <c r="D6" s="135"/>
      <c r="E6" s="135"/>
      <c r="F6" s="135"/>
    </row>
    <row r="7" spans="1:7" ht="99.95" customHeight="1">
      <c r="B7" s="60" t="s">
        <v>14</v>
      </c>
      <c r="C7" s="60"/>
      <c r="D7" s="135"/>
      <c r="E7" s="135"/>
      <c r="F7" s="135"/>
    </row>
  </sheetData>
  <mergeCells count="1">
    <mergeCell ref="B1:F1"/>
  </mergeCells>
  <pageMargins left="0.7" right="0.7" top="0.75" bottom="0.75" header="0.3" footer="0.3"/>
  <pageSetup paperSize="9" scale="69" orientation="landscape" r:id="rId1"/>
  <customProperties>
    <customPr name="EpmWorksheetKeyString_GUID" r:id="rId2"/>
  </customProperties>
  <drawing r:id="rId3"/>
  <legacyDrawing r:id="rId4"/>
  <tableParts count="1">
    <tablePart r:id="rId5"/>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
    <tabColor theme="6" tint="0.59999389629810485"/>
    <pageSetUpPr fitToPage="1"/>
  </sheetPr>
  <dimension ref="A1:AM256"/>
  <sheetViews>
    <sheetView showGridLines="0" tabSelected="1" zoomScale="80" zoomScaleNormal="80" zoomScaleSheetLayoutView="80" workbookViewId="0">
      <pane ySplit="6" topLeftCell="A7" activePane="bottomLeft" state="frozen"/>
      <selection pane="bottomLeft" activeCell="B7" sqref="B7"/>
    </sheetView>
  </sheetViews>
  <sheetFormatPr defaultColWidth="9" defaultRowHeight="11.25"/>
  <cols>
    <col min="1" max="1" width="2.625" style="103" customWidth="1"/>
    <col min="2" max="2" width="6.5" style="81" customWidth="1"/>
    <col min="3" max="3" width="14.5" style="92" customWidth="1"/>
    <col min="4" max="4" width="19.25" style="93" customWidth="1"/>
    <col min="5" max="5" width="21" style="93" customWidth="1"/>
    <col min="6" max="6" width="16.875" style="78" customWidth="1"/>
    <col min="7" max="7" width="25.625" style="78" customWidth="1"/>
    <col min="8" max="8" width="19" style="78" customWidth="1"/>
    <col min="9" max="9" width="29.5" style="78" customWidth="1"/>
    <col min="10" max="10" width="25.625" style="78" customWidth="1"/>
    <col min="11" max="11" width="12.625" style="94" customWidth="1"/>
    <col min="12" max="12" width="4.625" style="121" hidden="1" customWidth="1"/>
    <col min="13" max="13" width="12.625" style="78" customWidth="1"/>
    <col min="14" max="14" width="4.625" style="96" hidden="1" customWidth="1"/>
    <col min="15" max="15" width="12.625" style="94" customWidth="1"/>
    <col min="16" max="16" width="4.625" style="121" hidden="1" customWidth="1"/>
    <col min="17" max="17" width="16.625" style="121" customWidth="1"/>
    <col min="18" max="18" width="5.125" style="121" customWidth="1"/>
    <col min="19" max="19" width="14.625" style="127" customWidth="1"/>
    <col min="20" max="20" width="23.375" style="79" bestFit="1" customWidth="1"/>
    <col min="21" max="21" width="31.875" style="80" customWidth="1"/>
    <col min="22" max="22" width="16.625" style="80" customWidth="1"/>
    <col min="23" max="23" width="13.625" style="80" customWidth="1"/>
    <col min="24" max="24" width="19.75" style="130" customWidth="1"/>
    <col min="25" max="25" width="30" style="95" customWidth="1"/>
    <col min="26" max="26" width="13.25" style="95" customWidth="1"/>
    <col min="27" max="27" width="12.625" style="95" customWidth="1"/>
    <col min="28" max="28" width="4.625" style="130" hidden="1" customWidth="1"/>
    <col min="29" max="29" width="12.625" style="95" customWidth="1"/>
    <col min="30" max="30" width="4.625" style="130" hidden="1" customWidth="1"/>
    <col min="31" max="31" width="12.625" style="95" customWidth="1"/>
    <col min="32" max="32" width="4.625" style="130" hidden="1" customWidth="1"/>
    <col min="33" max="33" width="21.875" style="130" customWidth="1"/>
    <col min="34" max="34" width="4.625" style="130" customWidth="1"/>
    <col min="35" max="35" width="24.5" style="95" customWidth="1"/>
    <col min="36" max="36" width="13.625" style="95" customWidth="1"/>
    <col min="37" max="37" width="18.875" style="103" hidden="1" customWidth="1"/>
    <col min="38" max="38" width="15.875" style="103" hidden="1" customWidth="1"/>
    <col min="39" max="39" width="11.125" style="103" hidden="1" customWidth="1"/>
    <col min="40" max="16384" width="9" style="82"/>
  </cols>
  <sheetData>
    <row r="1" spans="1:39" s="103" customFormat="1" ht="84.75" customHeight="1" thickBot="1">
      <c r="B1" s="213" t="s">
        <v>286</v>
      </c>
      <c r="C1" s="240"/>
      <c r="D1" s="240"/>
      <c r="E1" s="240"/>
      <c r="F1" s="240"/>
      <c r="G1" s="240"/>
      <c r="H1" s="240"/>
      <c r="I1" s="96"/>
      <c r="J1" s="96"/>
      <c r="K1" s="97"/>
      <c r="L1" s="97"/>
      <c r="M1" s="97"/>
      <c r="N1" s="97"/>
      <c r="O1" s="97"/>
      <c r="P1" s="97"/>
      <c r="Q1" s="218"/>
      <c r="R1" s="97"/>
      <c r="S1" s="231"/>
      <c r="T1" s="98"/>
      <c r="U1" s="99"/>
      <c r="V1" s="99"/>
      <c r="W1" s="100"/>
      <c r="X1" s="101" t="s">
        <v>218</v>
      </c>
      <c r="Y1" s="102"/>
      <c r="Z1" s="102"/>
      <c r="AA1" s="102"/>
      <c r="AB1" s="102"/>
      <c r="AC1" s="102"/>
      <c r="AD1" s="102"/>
      <c r="AE1" s="102"/>
      <c r="AF1" s="102"/>
      <c r="AG1" s="102"/>
      <c r="AH1" s="102"/>
      <c r="AI1" s="102"/>
      <c r="AJ1" s="102"/>
    </row>
    <row r="2" spans="1:39" s="106" customFormat="1" ht="15.75" customHeight="1" thickBot="1">
      <c r="B2" s="97"/>
      <c r="C2" s="97"/>
      <c r="D2" s="97"/>
      <c r="E2" s="97"/>
      <c r="F2" s="97"/>
      <c r="G2" s="97"/>
      <c r="H2" s="97"/>
      <c r="I2" s="97"/>
      <c r="J2" s="97"/>
      <c r="K2" s="97"/>
      <c r="L2" s="97"/>
      <c r="M2" s="97"/>
      <c r="N2" s="97"/>
      <c r="O2" s="97"/>
      <c r="P2" s="97"/>
      <c r="Q2" s="219"/>
      <c r="R2" s="97"/>
      <c r="S2" s="232"/>
      <c r="T2" s="104"/>
      <c r="U2" s="97"/>
      <c r="V2" s="97"/>
      <c r="W2" s="105"/>
      <c r="X2" s="224" t="s">
        <v>105</v>
      </c>
      <c r="Y2" s="225"/>
      <c r="Z2" s="225"/>
      <c r="AA2" s="225"/>
      <c r="AB2" s="225"/>
      <c r="AC2" s="225"/>
      <c r="AD2" s="225"/>
      <c r="AE2" s="225"/>
      <c r="AF2" s="225"/>
      <c r="AG2" s="225"/>
      <c r="AH2" s="225"/>
      <c r="AI2" s="225"/>
      <c r="AJ2" s="226"/>
    </row>
    <row r="3" spans="1:39" s="103" customFormat="1" ht="15" customHeight="1">
      <c r="B3" s="244" t="s">
        <v>1</v>
      </c>
      <c r="C3" s="236" t="s">
        <v>15</v>
      </c>
      <c r="D3" s="236" t="s">
        <v>0</v>
      </c>
      <c r="E3" s="246" t="s">
        <v>248</v>
      </c>
      <c r="F3" s="246" t="s">
        <v>31</v>
      </c>
      <c r="G3" s="246" t="s">
        <v>20</v>
      </c>
      <c r="H3" s="246" t="s">
        <v>24</v>
      </c>
      <c r="I3" s="246" t="s">
        <v>5</v>
      </c>
      <c r="J3" s="246" t="s">
        <v>22</v>
      </c>
      <c r="K3" s="236" t="s">
        <v>52</v>
      </c>
      <c r="L3" s="236"/>
      <c r="M3" s="236"/>
      <c r="N3" s="236"/>
      <c r="O3" s="236"/>
      <c r="P3" s="236"/>
      <c r="Q3" s="236"/>
      <c r="R3" s="236"/>
      <c r="S3" s="247" t="s">
        <v>247</v>
      </c>
      <c r="T3" s="236" t="s">
        <v>4</v>
      </c>
      <c r="U3" s="236" t="s">
        <v>209</v>
      </c>
      <c r="V3" s="236" t="s">
        <v>220</v>
      </c>
      <c r="W3" s="220" t="s">
        <v>23</v>
      </c>
      <c r="X3" s="227" t="s">
        <v>18</v>
      </c>
      <c r="Y3" s="237"/>
      <c r="Z3" s="227" t="s">
        <v>19</v>
      </c>
      <c r="AA3" s="227" t="s">
        <v>52</v>
      </c>
      <c r="AB3" s="227"/>
      <c r="AC3" s="239"/>
      <c r="AD3" s="239"/>
      <c r="AE3" s="239"/>
      <c r="AF3" s="239"/>
      <c r="AG3" s="239"/>
      <c r="AH3" s="239"/>
      <c r="AI3" s="227" t="s">
        <v>13</v>
      </c>
      <c r="AJ3" s="229" t="s">
        <v>201</v>
      </c>
    </row>
    <row r="4" spans="1:39" s="109" customFormat="1" ht="39.950000000000003" customHeight="1">
      <c r="B4" s="245"/>
      <c r="C4" s="221"/>
      <c r="D4" s="221"/>
      <c r="E4" s="221"/>
      <c r="F4" s="221"/>
      <c r="G4" s="221"/>
      <c r="H4" s="221"/>
      <c r="I4" s="221"/>
      <c r="J4" s="221"/>
      <c r="K4" s="233" t="s">
        <v>162</v>
      </c>
      <c r="L4" s="234"/>
      <c r="M4" s="233" t="s">
        <v>250</v>
      </c>
      <c r="N4" s="234"/>
      <c r="O4" s="235" t="s">
        <v>251</v>
      </c>
      <c r="P4" s="234"/>
      <c r="Q4" s="233" t="s">
        <v>252</v>
      </c>
      <c r="R4" s="234"/>
      <c r="S4" s="248"/>
      <c r="T4" s="221"/>
      <c r="U4" s="221"/>
      <c r="V4" s="221"/>
      <c r="W4" s="221"/>
      <c r="X4" s="228"/>
      <c r="Y4" s="228"/>
      <c r="Z4" s="238"/>
      <c r="AA4" s="222" t="s">
        <v>162</v>
      </c>
      <c r="AB4" s="223"/>
      <c r="AC4" s="222" t="s">
        <v>250</v>
      </c>
      <c r="AD4" s="223"/>
      <c r="AE4" s="222" t="s">
        <v>251</v>
      </c>
      <c r="AF4" s="223"/>
      <c r="AG4" s="222" t="s">
        <v>252</v>
      </c>
      <c r="AH4" s="223"/>
      <c r="AI4" s="228"/>
      <c r="AJ4" s="230"/>
      <c r="AK4" s="107" t="s">
        <v>107</v>
      </c>
      <c r="AL4" s="108" t="s">
        <v>110</v>
      </c>
      <c r="AM4" s="108" t="s">
        <v>114</v>
      </c>
    </row>
    <row r="5" spans="1:39" s="114" customFormat="1" ht="15.75" customHeight="1">
      <c r="B5" s="110" t="s">
        <v>104</v>
      </c>
      <c r="C5" s="111" t="s">
        <v>26</v>
      </c>
      <c r="D5" s="111" t="s">
        <v>26</v>
      </c>
      <c r="E5" s="111" t="s">
        <v>26</v>
      </c>
      <c r="F5" s="111" t="s">
        <v>26</v>
      </c>
      <c r="G5" s="111" t="s">
        <v>26</v>
      </c>
      <c r="H5" s="111" t="s">
        <v>26</v>
      </c>
      <c r="I5" s="111" t="s">
        <v>26</v>
      </c>
      <c r="J5" s="111" t="s">
        <v>26</v>
      </c>
      <c r="K5" s="111" t="s">
        <v>26</v>
      </c>
      <c r="L5" s="111"/>
      <c r="M5" s="111" t="s">
        <v>26</v>
      </c>
      <c r="N5" s="111"/>
      <c r="O5" s="111" t="s">
        <v>26</v>
      </c>
      <c r="P5" s="111"/>
      <c r="Q5" s="241" t="s">
        <v>26</v>
      </c>
      <c r="R5" s="242"/>
      <c r="S5" s="111" t="s">
        <v>26</v>
      </c>
      <c r="T5" s="111" t="s">
        <v>26</v>
      </c>
      <c r="U5" s="111" t="s">
        <v>26</v>
      </c>
      <c r="V5" s="111" t="s">
        <v>26</v>
      </c>
      <c r="W5" s="111" t="s">
        <v>26</v>
      </c>
      <c r="X5" s="243" t="s">
        <v>26</v>
      </c>
      <c r="Y5" s="243"/>
      <c r="Z5" s="112" t="s">
        <v>26</v>
      </c>
      <c r="AA5" s="112" t="s">
        <v>26</v>
      </c>
      <c r="AB5" s="112"/>
      <c r="AC5" s="112" t="s">
        <v>26</v>
      </c>
      <c r="AD5" s="112"/>
      <c r="AE5" s="112" t="s">
        <v>26</v>
      </c>
      <c r="AF5" s="112"/>
      <c r="AG5" s="241" t="s">
        <v>26</v>
      </c>
      <c r="AH5" s="242"/>
      <c r="AI5" s="112" t="s">
        <v>26</v>
      </c>
      <c r="AJ5" s="113" t="s">
        <v>26</v>
      </c>
    </row>
    <row r="6" spans="1:39" s="117" customFormat="1" ht="11.25" customHeight="1">
      <c r="B6" s="115" t="s">
        <v>1</v>
      </c>
      <c r="C6" s="115" t="s">
        <v>15</v>
      </c>
      <c r="D6" s="115" t="s">
        <v>0</v>
      </c>
      <c r="E6" s="115" t="s">
        <v>53</v>
      </c>
      <c r="F6" s="115" t="s">
        <v>34</v>
      </c>
      <c r="G6" s="115" t="s">
        <v>20</v>
      </c>
      <c r="H6" s="115" t="s">
        <v>54</v>
      </c>
      <c r="I6" s="115" t="s">
        <v>5</v>
      </c>
      <c r="J6" s="115" t="s">
        <v>22</v>
      </c>
      <c r="K6" s="115" t="s">
        <v>55</v>
      </c>
      <c r="L6" s="115" t="s">
        <v>92</v>
      </c>
      <c r="M6" s="115" t="s">
        <v>56</v>
      </c>
      <c r="N6" s="115" t="s">
        <v>93</v>
      </c>
      <c r="O6" s="115" t="s">
        <v>57</v>
      </c>
      <c r="P6" s="115" t="s">
        <v>94</v>
      </c>
      <c r="Q6" s="115" t="s">
        <v>204</v>
      </c>
      <c r="R6" s="115" t="s">
        <v>203</v>
      </c>
      <c r="S6" s="115" t="s">
        <v>30</v>
      </c>
      <c r="T6" s="115" t="s">
        <v>4</v>
      </c>
      <c r="U6" s="115" t="s">
        <v>35</v>
      </c>
      <c r="V6" s="115" t="s">
        <v>219</v>
      </c>
      <c r="W6" s="115" t="s">
        <v>58</v>
      </c>
      <c r="X6" s="115" t="s">
        <v>59</v>
      </c>
      <c r="Y6" s="115" t="s">
        <v>60</v>
      </c>
      <c r="Z6" s="115" t="s">
        <v>19</v>
      </c>
      <c r="AA6" s="115" t="s">
        <v>61</v>
      </c>
      <c r="AB6" s="115" t="s">
        <v>101</v>
      </c>
      <c r="AC6" s="115" t="s">
        <v>62</v>
      </c>
      <c r="AD6" s="115" t="s">
        <v>102</v>
      </c>
      <c r="AE6" s="115" t="s">
        <v>63</v>
      </c>
      <c r="AF6" s="115" t="s">
        <v>103</v>
      </c>
      <c r="AG6" s="115" t="s">
        <v>205</v>
      </c>
      <c r="AH6" s="115" t="s">
        <v>202</v>
      </c>
      <c r="AI6" s="115" t="s">
        <v>13</v>
      </c>
      <c r="AJ6" s="115" t="s">
        <v>21</v>
      </c>
      <c r="AK6" s="116" t="s">
        <v>109</v>
      </c>
      <c r="AL6" s="116" t="s">
        <v>111</v>
      </c>
      <c r="AM6" s="116" t="s">
        <v>115</v>
      </c>
    </row>
    <row r="7" spans="1:39" s="88" customFormat="1" ht="100.5" customHeight="1">
      <c r="A7" s="118"/>
      <c r="B7" s="164">
        <v>1</v>
      </c>
      <c r="C7" s="83" t="s">
        <v>259</v>
      </c>
      <c r="D7" s="83" t="s">
        <v>130</v>
      </c>
      <c r="E7" s="83" t="s">
        <v>270</v>
      </c>
      <c r="F7" s="89" t="s">
        <v>358</v>
      </c>
      <c r="G7" s="180" t="s">
        <v>257</v>
      </c>
      <c r="H7" s="89" t="s">
        <v>384</v>
      </c>
      <c r="I7" s="181" t="s">
        <v>365</v>
      </c>
      <c r="J7" s="89" t="s">
        <v>353</v>
      </c>
      <c r="K7" s="84" t="s">
        <v>67</v>
      </c>
      <c r="L7" s="119">
        <f>IF(Tabel_RIE[[#This Row],[E1]]&gt;0,VLOOKUP(Tabel_RIE[[#This Row],[E1]],Tabel_FK_E[],2,FALSE),"")</f>
        <v>15</v>
      </c>
      <c r="M7" s="84" t="s">
        <v>99</v>
      </c>
      <c r="N7" s="122">
        <f>IF(Tabel_RIE[[#This Row],[B1]]&gt;0,VLOOKUP(Tabel_RIE[[#This Row],[B1]],Tabel_FK_B[],2,FALSE),"")</f>
        <v>6</v>
      </c>
      <c r="O7" s="84" t="s">
        <v>188</v>
      </c>
      <c r="P7" s="122">
        <f>IF(Tabel_RIE[[#This Row],[W1]]&gt;0,VLOOKUP(Tabel_RIE[[#This Row],[W1]],Tabel_FK_W[],2,FALSE),"")</f>
        <v>3</v>
      </c>
      <c r="Q7" s="124"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Hoog.
Te nemen maatregel: Onmiddellijke maatregelen vereist</v>
      </c>
      <c r="R7" s="122">
        <f>IF(OR(Tabel_RIE[[#This Row],[E12]]="",Tabel_RIE[[#This Row],[B12]]="",Tabel_RIE[[#This Row],[W12]]=""),"",Tabel_RIE[[#This Row],[E12]]*Tabel_RIE[[#This Row],[B12]]*Tabel_RIE[[#This Row],[W12]])</f>
        <v>270</v>
      </c>
      <c r="S7" s="125" t="str">
        <f>IF(AND(Tabel_RIE[[#This Row],[E12]]="",Tabel_RIE[[#This Row],[R12]]=""),"",IF(AND(OR(Tabel_RIE[[#This Row],[E12]]="",Tabel_RIE[[#This Row],[E12]]&lt;15),OR(Tabel_RIE[[#This Row],[R12]]="",Tabel_RIE[[#This Row],[R12]]&lt;70)),"n.v.t.",IF(OR(Tabel_RIE[[#This Row],[E12]]&gt;=15,Tabel_RIE[[#This Row],[R12]]&gt;=70),"√","fout")))</f>
        <v>√</v>
      </c>
      <c r="T7" s="85" t="s">
        <v>261</v>
      </c>
      <c r="U7" s="181" t="s">
        <v>415</v>
      </c>
      <c r="V7" s="83"/>
      <c r="W7" s="86"/>
      <c r="X7" s="128" t="str">
        <f>$X$1</f>
        <v>Bronaanpak:
Collectieve maatregelen:
Individuele maatregelen:
PBM's:</v>
      </c>
      <c r="Y7" s="83"/>
      <c r="Z7" s="83"/>
      <c r="AA7" s="84"/>
      <c r="AB7" s="119" t="str">
        <f>IF(Tabel_RIE[[#This Row],[E2]]&gt;0,VLOOKUP(Tabel_RIE[[#This Row],[E2]],Tabel_FK_E[],2,FALSE),"")</f>
        <v/>
      </c>
      <c r="AC7" s="84"/>
      <c r="AD7" s="122" t="str">
        <f>IF(Tabel_RIE[[#This Row],[B2]]&gt;0,VLOOKUP(Tabel_RIE[[#This Row],[B2]],Tabel_FK_B[],2,FALSE),"")</f>
        <v/>
      </c>
      <c r="AE7" s="84"/>
      <c r="AF7" s="122" t="str">
        <f>IF(Tabel_RIE[[#This Row],[W2]]&gt;0,VLOOKUP(Tabel_RIE[[#This Row],[W2]],Tabel_FK_W[],2,FALSE),"")</f>
        <v/>
      </c>
      <c r="AG7"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7" s="122" t="str">
        <f>IF(OR(Tabel_RIE[[#This Row],[E3]]="",Tabel_RIE[[#This Row],[B3]]="",Tabel_RIE[[#This Row],[W3]]=""),"",Tabel_RIE[[#This Row],[E3]]*Tabel_RIE[[#This Row],[B3]]*Tabel_RIE[[#This Row],[W3]])</f>
        <v/>
      </c>
      <c r="AI7" s="83"/>
      <c r="AJ7" s="87"/>
      <c r="AK7" s="131" t="str">
        <f>IF(AND(Tabel_RIE[[#This Row],[Locatie / specifieke plek]]&lt;&gt;"",Tabel_RIE[[#This Row],[Gevaar]]&lt;&gt;"",Tabel_RIE[[#This Row],[Risico / beschrijving]]&lt;&gt;"",Tabel_RIE[[#This Row],[Mogelijke oorzaken]]&lt;&gt;"",Tabel_RIE[[#This Row],[Mogelijke effecten]]&lt;&gt;"",Tabel_RIE[[#This Row],[R12]]&lt;&gt;"",Tabel_RIE[[#This Row],[Allocatie]]&lt;&gt;""),"Ja","Nee")</f>
        <v>Ja</v>
      </c>
      <c r="AL7" s="131" t="str">
        <f>IF(AND(Tabel_RIE[[#This Row],[R12]]&gt;=70,Tabel_RIE[[#This Row],[R22]]&lt;70),"Ja","Nee")</f>
        <v>Nee</v>
      </c>
      <c r="AM7" s="131">
        <f>IF(Tabel_RIE[[#This Row],[R22]]&lt;&gt;"",Tabel_RIE[[#This Row],[R22]],Tabel_RIE[[#This Row],[R12]])</f>
        <v>270</v>
      </c>
    </row>
    <row r="8" spans="1:39" s="88" customFormat="1" ht="66" customHeight="1">
      <c r="A8" s="118"/>
      <c r="B8" s="164">
        <v>2</v>
      </c>
      <c r="C8" s="83" t="s">
        <v>259</v>
      </c>
      <c r="D8" s="83" t="s">
        <v>131</v>
      </c>
      <c r="E8" s="83" t="s">
        <v>372</v>
      </c>
      <c r="F8" s="197" t="s">
        <v>400</v>
      </c>
      <c r="G8" s="89" t="s">
        <v>389</v>
      </c>
      <c r="H8" s="83" t="s">
        <v>408</v>
      </c>
      <c r="I8" s="83" t="s">
        <v>390</v>
      </c>
      <c r="J8" s="186" t="s">
        <v>391</v>
      </c>
      <c r="K8" s="266" t="s">
        <v>64</v>
      </c>
      <c r="L8" s="267">
        <f>IF(Tabel_RIE[[#This Row],[E1]]&gt;0,VLOOKUP(Tabel_RIE[[#This Row],[E1]],Tabel_FK_E[],2,FALSE),"")</f>
        <v>1</v>
      </c>
      <c r="M8" s="266" t="s">
        <v>96</v>
      </c>
      <c r="N8" s="268">
        <f>IF(Tabel_RIE[[#This Row],[B1]]&gt;0,VLOOKUP(Tabel_RIE[[#This Row],[B1]],Tabel_FK_B[],2,FALSE),"")</f>
        <v>1</v>
      </c>
      <c r="O8" s="266" t="s">
        <v>188</v>
      </c>
      <c r="P8" s="268">
        <f>IF(Tabel_RIE[[#This Row],[W1]]&gt;0,VLOOKUP(Tabel_RIE[[#This Row],[W1]],Tabel_FK_W[],2,FALSE),"")</f>
        <v>3</v>
      </c>
      <c r="Q8" s="269"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Licht.
Te nemen maatregel: Aanvaardbaar</v>
      </c>
      <c r="R8" s="172">
        <f>IF(OR(Tabel_RIE[[#This Row],[E12]]="",Tabel_RIE[[#This Row],[B12]]="",Tabel_RIE[[#This Row],[W12]]=""),"",Tabel_RIE[[#This Row],[E12]]*Tabel_RIE[[#This Row],[B12]]*Tabel_RIE[[#This Row],[W12]])</f>
        <v>3</v>
      </c>
      <c r="S8" s="173" t="str">
        <f>IF(AND(Tabel_RIE[[#This Row],[E12]]="",Tabel_RIE[[#This Row],[R12]]=""),"",IF(AND(OR(Tabel_RIE[[#This Row],[E12]]="",Tabel_RIE[[#This Row],[E12]]&lt;15),OR(Tabel_RIE[[#This Row],[R12]]="",Tabel_RIE[[#This Row],[R12]]&lt;70)),"n.v.t.",IF(OR(Tabel_RIE[[#This Row],[E12]]&gt;=15,Tabel_RIE[[#This Row],[R12]]&gt;=70),"√","fout")))</f>
        <v>n.v.t.</v>
      </c>
      <c r="T8" s="85" t="s">
        <v>261</v>
      </c>
      <c r="U8" s="83" t="s">
        <v>416</v>
      </c>
      <c r="V8" s="83"/>
      <c r="W8" s="86"/>
      <c r="X8" s="128" t="str">
        <f>$X$1</f>
        <v>Bronaanpak:
Collectieve maatregelen:
Individuele maatregelen:
PBM's:</v>
      </c>
      <c r="Y8" s="83"/>
      <c r="Z8" s="83"/>
      <c r="AA8" s="84"/>
      <c r="AB8" s="119" t="str">
        <f>IF(Tabel_RIE[[#This Row],[E2]]&gt;0,VLOOKUP(Tabel_RIE[[#This Row],[E2]],Tabel_FK_E[],2,FALSE),"")</f>
        <v/>
      </c>
      <c r="AC8" s="84"/>
      <c r="AD8" s="122" t="str">
        <f>IF(Tabel_RIE[[#This Row],[B2]]&gt;0,VLOOKUP(Tabel_RIE[[#This Row],[B2]],Tabel_FK_B[],2,FALSE),"")</f>
        <v/>
      </c>
      <c r="AE8" s="84"/>
      <c r="AF8" s="122" t="str">
        <f>IF(Tabel_RIE[[#This Row],[W2]]&gt;0,VLOOKUP(Tabel_RIE[[#This Row],[W2]],Tabel_FK_W[],2,FALSE),"")</f>
        <v/>
      </c>
      <c r="AG8" s="124"/>
      <c r="AH8" s="122" t="str">
        <f>IF(OR(Tabel_RIE[[#This Row],[E3]]="",Tabel_RIE[[#This Row],[B3]]="",Tabel_RIE[[#This Row],[W3]]=""),"",Tabel_RIE[[#This Row],[E3]]*Tabel_RIE[[#This Row],[B3]]*Tabel_RIE[[#This Row],[W3]])</f>
        <v/>
      </c>
      <c r="AI8" s="83"/>
      <c r="AJ8" s="87"/>
      <c r="AK8" s="131" t="str">
        <f>IF(AND(Tabel_RIE[[#This Row],[Locatie / specifieke plek]]&lt;&gt;"",Tabel_RIE[[#This Row],[Gevaar]]&lt;&gt;"",Tabel_RIE[[#This Row],[Risico / beschrijving]]&lt;&gt;"",Tabel_RIE[[#This Row],[Mogelijke oorzaken]]&lt;&gt;"",Tabel_RIE[[#This Row],[Mogelijke effecten]]&lt;&gt;"",Tabel_RIE[[#This Row],[R12]]&lt;&gt;"",Tabel_RIE[[#This Row],[Allocatie]]&lt;&gt;""),"Ja","Nee")</f>
        <v>Ja</v>
      </c>
      <c r="AL8" s="131" t="str">
        <f>IF(AND(Tabel_RIE[[#This Row],[R12]]&gt;=70,Tabel_RIE[[#This Row],[R22]]&lt;70),"Ja","Nee")</f>
        <v>Nee</v>
      </c>
      <c r="AM8" s="131">
        <f>IF(Tabel_RIE[[#This Row],[R22]]&lt;&gt;"",Tabel_RIE[[#This Row],[R22]],Tabel_RIE[[#This Row],[R12]])</f>
        <v>3</v>
      </c>
    </row>
    <row r="9" spans="1:39" s="88" customFormat="1" ht="62.25" customHeight="1">
      <c r="A9" s="118"/>
      <c r="B9" s="164">
        <v>3</v>
      </c>
      <c r="C9" s="83" t="s">
        <v>259</v>
      </c>
      <c r="D9" s="83" t="s">
        <v>130</v>
      </c>
      <c r="E9" s="83" t="s">
        <v>318</v>
      </c>
      <c r="F9" s="83" t="s">
        <v>256</v>
      </c>
      <c r="G9" s="83" t="s">
        <v>281</v>
      </c>
      <c r="H9" s="83" t="s">
        <v>302</v>
      </c>
      <c r="I9" s="83" t="s">
        <v>412</v>
      </c>
      <c r="J9" s="89" t="s">
        <v>353</v>
      </c>
      <c r="K9" s="84" t="s">
        <v>67</v>
      </c>
      <c r="L9" s="119">
        <f>IF(Tabel_RIE[[#This Row],[E1]]&gt;0,VLOOKUP(Tabel_RIE[[#This Row],[E1]],Tabel_FK_E[],2,FALSE),"")</f>
        <v>15</v>
      </c>
      <c r="M9" s="84" t="s">
        <v>97</v>
      </c>
      <c r="N9" s="122">
        <f>IF(Tabel_RIE[[#This Row],[B1]]&gt;0,VLOOKUP(Tabel_RIE[[#This Row],[B1]],Tabel_FK_B[],2,FALSE),"")</f>
        <v>2</v>
      </c>
      <c r="O9" s="84" t="s">
        <v>187</v>
      </c>
      <c r="P9" s="122">
        <f>IF(Tabel_RIE[[#This Row],[W1]]&gt;0,VLOOKUP(Tabel_RIE[[#This Row],[W1]],Tabel_FK_W[],2,FALSE),"")</f>
        <v>6</v>
      </c>
      <c r="Q9" s="124"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Substantieel.
Te nemen maatregel: Maatregelen vereist</v>
      </c>
      <c r="R9" s="122">
        <f>IF(OR(Tabel_RIE[[#This Row],[E12]]="",Tabel_RIE[[#This Row],[B12]]="",Tabel_RIE[[#This Row],[W12]]=""),"",Tabel_RIE[[#This Row],[E12]]*Tabel_RIE[[#This Row],[B12]]*Tabel_RIE[[#This Row],[W12]])</f>
        <v>180</v>
      </c>
      <c r="S9" s="125" t="str">
        <f>IF(AND(Tabel_RIE[[#This Row],[E12]]="",Tabel_RIE[[#This Row],[R12]]=""),"",IF(AND(OR(Tabel_RIE[[#This Row],[E12]]="",Tabel_RIE[[#This Row],[E12]]&lt;15),OR(Tabel_RIE[[#This Row],[R12]]="",Tabel_RIE[[#This Row],[R12]]&lt;70)),"n.v.t.",IF(OR(Tabel_RIE[[#This Row],[E12]]&gt;=15,Tabel_RIE[[#This Row],[R12]]&gt;=70),"√","fout")))</f>
        <v>√</v>
      </c>
      <c r="T9" s="85" t="s">
        <v>261</v>
      </c>
      <c r="U9" s="83" t="s">
        <v>416</v>
      </c>
      <c r="V9" s="83"/>
      <c r="W9" s="86"/>
      <c r="X9" s="128" t="str">
        <f>$X$1</f>
        <v>Bronaanpak:
Collectieve maatregelen:
Individuele maatregelen:
PBM's:</v>
      </c>
      <c r="Y9" s="83"/>
      <c r="Z9" s="83"/>
      <c r="AA9" s="84"/>
      <c r="AB9" s="119" t="str">
        <f>IF(Tabel_RIE[[#This Row],[E2]]&gt;0,VLOOKUP(Tabel_RIE[[#This Row],[E2]],Tabel_FK_E[],2,FALSE),"")</f>
        <v/>
      </c>
      <c r="AC9" s="84"/>
      <c r="AD9" s="122" t="str">
        <f>IF(Tabel_RIE[[#This Row],[B2]]&gt;0,VLOOKUP(Tabel_RIE[[#This Row],[B2]],Tabel_FK_B[],2,FALSE),"")</f>
        <v/>
      </c>
      <c r="AE9" s="84"/>
      <c r="AF9" s="122" t="str">
        <f>IF(Tabel_RIE[[#This Row],[W2]]&gt;0,VLOOKUP(Tabel_RIE[[#This Row],[W2]],Tabel_FK_W[],2,FALSE),"")</f>
        <v/>
      </c>
      <c r="AG9"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9" s="122" t="str">
        <f>IF(OR(Tabel_RIE[[#This Row],[E3]]="",Tabel_RIE[[#This Row],[B3]]="",Tabel_RIE[[#This Row],[W3]]=""),"",Tabel_RIE[[#This Row],[E3]]*Tabel_RIE[[#This Row],[B3]]*Tabel_RIE[[#This Row],[W3]])</f>
        <v/>
      </c>
      <c r="AI9" s="83"/>
      <c r="AJ9" s="87"/>
      <c r="AK9" s="131" t="str">
        <f>IF(AND(Tabel_RIE[[#This Row],[Locatie / specifieke plek]]&lt;&gt;"",Tabel_RIE[[#This Row],[Gevaar]]&lt;&gt;"",Tabel_RIE[[#This Row],[Risico / beschrijving]]&lt;&gt;"",Tabel_RIE[[#This Row],[Mogelijke oorzaken]]&lt;&gt;"",Tabel_RIE[[#This Row],[Mogelijke effecten]]&lt;&gt;"",Tabel_RIE[[#This Row],[R12]]&lt;&gt;"",Tabel_RIE[[#This Row],[Allocatie]]&lt;&gt;""),"Ja","Nee")</f>
        <v>Ja</v>
      </c>
      <c r="AL9" s="131" t="str">
        <f>IF(AND(Tabel_RIE[[#This Row],[R12]]&gt;=70,Tabel_RIE[[#This Row],[R22]]&lt;70),"Ja","Nee")</f>
        <v>Nee</v>
      </c>
      <c r="AM9" s="131">
        <f>IF(Tabel_RIE[[#This Row],[R22]]&lt;&gt;"",Tabel_RIE[[#This Row],[R22]],Tabel_RIE[[#This Row],[R12]])</f>
        <v>180</v>
      </c>
    </row>
    <row r="10" spans="1:39" s="88" customFormat="1" ht="42.75" customHeight="1">
      <c r="A10" s="118"/>
      <c r="B10" s="164">
        <v>4</v>
      </c>
      <c r="C10" s="83" t="s">
        <v>259</v>
      </c>
      <c r="D10" s="83" t="s">
        <v>131</v>
      </c>
      <c r="E10" s="83" t="s">
        <v>270</v>
      </c>
      <c r="F10" s="83" t="s">
        <v>256</v>
      </c>
      <c r="G10" s="89" t="s">
        <v>303</v>
      </c>
      <c r="H10" s="83" t="s">
        <v>304</v>
      </c>
      <c r="I10" s="83" t="s">
        <v>316</v>
      </c>
      <c r="J10" s="89" t="s">
        <v>347</v>
      </c>
      <c r="K10" s="84" t="s">
        <v>66</v>
      </c>
      <c r="L10" s="119">
        <f>IF(Tabel_RIE[[#This Row],[E1]]&gt;0,VLOOKUP(Tabel_RIE[[#This Row],[E1]],Tabel_FK_E[],2,FALSE),"")</f>
        <v>7</v>
      </c>
      <c r="M10" s="84" t="s">
        <v>96</v>
      </c>
      <c r="N10" s="122">
        <f>IF(Tabel_RIE[[#This Row],[B1]]&gt;0,VLOOKUP(Tabel_RIE[[#This Row],[B1]],Tabel_FK_B[],2,FALSE),"")</f>
        <v>1</v>
      </c>
      <c r="O10" s="84" t="s">
        <v>190</v>
      </c>
      <c r="P10" s="122">
        <f>IF(Tabel_RIE[[#This Row],[W1]]&gt;0,VLOOKUP(Tabel_RIE[[#This Row],[W1]],Tabel_FK_W[],2,FALSE),"")</f>
        <v>0.5</v>
      </c>
      <c r="Q10" s="124"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Licht.
Te nemen maatregel: Aanvaardbaar</v>
      </c>
      <c r="R10" s="122">
        <f>IF(OR(Tabel_RIE[[#This Row],[E12]]="",Tabel_RIE[[#This Row],[B12]]="",Tabel_RIE[[#This Row],[W12]]=""),"",Tabel_RIE[[#This Row],[E12]]*Tabel_RIE[[#This Row],[B12]]*Tabel_RIE[[#This Row],[W12]])</f>
        <v>3.5</v>
      </c>
      <c r="S10" s="125" t="str">
        <f>IF(AND(Tabel_RIE[[#This Row],[E12]]="",Tabel_RIE[[#This Row],[R12]]=""),"",IF(AND(OR(Tabel_RIE[[#This Row],[E12]]="",Tabel_RIE[[#This Row],[E12]]&lt;15),OR(Tabel_RIE[[#This Row],[R12]]="",Tabel_RIE[[#This Row],[R12]]&lt;70)),"n.v.t.",IF(OR(Tabel_RIE[[#This Row],[E12]]&gt;=15,Tabel_RIE[[#This Row],[R12]]&gt;=70),"√","fout")))</f>
        <v>n.v.t.</v>
      </c>
      <c r="T10" s="85" t="s">
        <v>261</v>
      </c>
      <c r="U10" s="83" t="s">
        <v>416</v>
      </c>
      <c r="V10" s="83"/>
      <c r="W10" s="86"/>
      <c r="X10" s="128" t="str">
        <f>$X$1</f>
        <v>Bronaanpak:
Collectieve maatregelen:
Individuele maatregelen:
PBM's:</v>
      </c>
      <c r="Y10" s="83"/>
      <c r="Z10" s="83"/>
      <c r="AA10" s="84"/>
      <c r="AB10" s="119" t="str">
        <f>IF(Tabel_RIE[[#This Row],[E2]]&gt;0,VLOOKUP(Tabel_RIE[[#This Row],[E2]],Tabel_FK_E[],2,FALSE),"")</f>
        <v/>
      </c>
      <c r="AC10" s="84"/>
      <c r="AD10" s="122" t="str">
        <f>IF(Tabel_RIE[[#This Row],[B2]]&gt;0,VLOOKUP(Tabel_RIE[[#This Row],[B2]],Tabel_FK_B[],2,FALSE),"")</f>
        <v/>
      </c>
      <c r="AE10" s="84"/>
      <c r="AF10" s="122" t="str">
        <f>IF(Tabel_RIE[[#This Row],[W2]]&gt;0,VLOOKUP(Tabel_RIE[[#This Row],[W2]],Tabel_FK_W[],2,FALSE),"")</f>
        <v/>
      </c>
      <c r="AG10"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0" s="122" t="str">
        <f>IF(OR(Tabel_RIE[[#This Row],[E3]]="",Tabel_RIE[[#This Row],[B3]]="",Tabel_RIE[[#This Row],[W3]]=""),"",Tabel_RIE[[#This Row],[E3]]*Tabel_RIE[[#This Row],[B3]]*Tabel_RIE[[#This Row],[W3]])</f>
        <v/>
      </c>
      <c r="AI10" s="83"/>
      <c r="AJ10" s="87"/>
      <c r="AK10" s="131" t="str">
        <f>IF(AND(Tabel_RIE[[#This Row],[Locatie / specifieke plek]]&lt;&gt;"",Tabel_RIE[[#This Row],[Gevaar]]&lt;&gt;"",Tabel_RIE[[#This Row],[Risico / beschrijving]]&lt;&gt;"",Tabel_RIE[[#This Row],[Mogelijke oorzaken]]&lt;&gt;"",Tabel_RIE[[#This Row],[Mogelijke effecten]]&lt;&gt;"",Tabel_RIE[[#This Row],[R12]]&lt;&gt;"",Tabel_RIE[[#This Row],[Allocatie]]&lt;&gt;""),"Ja","Nee")</f>
        <v>Ja</v>
      </c>
      <c r="AL10" s="131" t="str">
        <f>IF(AND(Tabel_RIE[[#This Row],[R12]]&gt;=70,Tabel_RIE[[#This Row],[R22]]&lt;70),"Ja","Nee")</f>
        <v>Nee</v>
      </c>
      <c r="AM10" s="131">
        <f>IF(Tabel_RIE[[#This Row],[R22]]&lt;&gt;"",Tabel_RIE[[#This Row],[R22]],Tabel_RIE[[#This Row],[R12]])</f>
        <v>3.5</v>
      </c>
    </row>
    <row r="11" spans="1:39" s="88" customFormat="1" ht="60.75" customHeight="1">
      <c r="A11" s="118"/>
      <c r="B11" s="164">
        <v>5</v>
      </c>
      <c r="C11" s="270" t="s">
        <v>259</v>
      </c>
      <c r="D11" s="83" t="s">
        <v>131</v>
      </c>
      <c r="E11" s="83" t="s">
        <v>270</v>
      </c>
      <c r="F11" s="197" t="s">
        <v>256</v>
      </c>
      <c r="G11" s="183" t="s">
        <v>371</v>
      </c>
      <c r="H11" s="197" t="s">
        <v>323</v>
      </c>
      <c r="I11" s="186" t="s">
        <v>388</v>
      </c>
      <c r="J11" s="89" t="s">
        <v>357</v>
      </c>
      <c r="K11" s="266" t="s">
        <v>67</v>
      </c>
      <c r="L11" s="267">
        <f>IF(Tabel_RIE[[#This Row],[E1]]&gt;0,VLOOKUP(Tabel_RIE[[#This Row],[E1]],Tabel_FK_E[],2,FALSE),"")</f>
        <v>15</v>
      </c>
      <c r="M11" s="266" t="s">
        <v>99</v>
      </c>
      <c r="N11" s="268">
        <f>IF(Tabel_RIE[[#This Row],[B1]]&gt;0,VLOOKUP(Tabel_RIE[[#This Row],[B1]],Tabel_FK_B[],2,FALSE),"")</f>
        <v>6</v>
      </c>
      <c r="O11" s="266" t="s">
        <v>190</v>
      </c>
      <c r="P11" s="268">
        <f>IF(Tabel_RIE[[#This Row],[W1]]&gt;0,VLOOKUP(Tabel_RIE[[#This Row],[W1]],Tabel_FK_W[],2,FALSE),"")</f>
        <v>0.5</v>
      </c>
      <c r="Q11" s="269"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Mogelijk.
Te nemen maatregel: Aandacht vereist</v>
      </c>
      <c r="R11" s="172">
        <f>IF(OR(Tabel_RIE[[#This Row],[E12]]="",Tabel_RIE[[#This Row],[B12]]="",Tabel_RIE[[#This Row],[W12]]=""),"",Tabel_RIE[[#This Row],[E12]]*Tabel_RIE[[#This Row],[B12]]*Tabel_RIE[[#This Row],[W12]])</f>
        <v>45</v>
      </c>
      <c r="S11" s="173" t="str">
        <f>IF(AND(Tabel_RIE[[#This Row],[E12]]="",Tabel_RIE[[#This Row],[R12]]=""),"",IF(AND(OR(Tabel_RIE[[#This Row],[E12]]="",Tabel_RIE[[#This Row],[E12]]&lt;15),OR(Tabel_RIE[[#This Row],[R12]]="",Tabel_RIE[[#This Row],[R12]]&lt;70)),"n.v.t.",IF(OR(Tabel_RIE[[#This Row],[E12]]&gt;=15,Tabel_RIE[[#This Row],[R12]]&gt;=70),"√","fout")))</f>
        <v>√</v>
      </c>
      <c r="T11" s="85" t="s">
        <v>261</v>
      </c>
      <c r="U11" s="83" t="s">
        <v>416</v>
      </c>
      <c r="V11" s="83"/>
      <c r="W11" s="87"/>
      <c r="X11" s="129" t="str">
        <f>$X$1</f>
        <v>Bronaanpak:
Collectieve maatregelen:
Individuele maatregelen:
PBM's:</v>
      </c>
      <c r="Y11" s="83"/>
      <c r="Z11" s="91"/>
      <c r="AA11" s="85"/>
      <c r="AB11" s="123" t="str">
        <f>IF(Tabel_RIE[[#This Row],[E2]]&gt;0,VLOOKUP(Tabel_RIE[[#This Row],[E2]],Tabel_FK_E[],2,FALSE),"")</f>
        <v/>
      </c>
      <c r="AC11" s="85"/>
      <c r="AD11" s="123" t="str">
        <f>IF(Tabel_RIE[[#This Row],[B2]]&gt;0,VLOOKUP(Tabel_RIE[[#This Row],[B2]],Tabel_FK_B[],2,FALSE),"")</f>
        <v/>
      </c>
      <c r="AE11" s="85"/>
      <c r="AF11" s="123" t="str">
        <f>IF(Tabel_RIE[[#This Row],[W2]]&gt;0,VLOOKUP(Tabel_RIE[[#This Row],[W2]],Tabel_FK_W[],2,FALSE),"")</f>
        <v/>
      </c>
      <c r="AG11"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1" s="122"/>
      <c r="AI11" s="83"/>
      <c r="AJ11" s="87"/>
      <c r="AK11" s="132" t="str">
        <f>IF(AND(Tabel_RIE[[#This Row],[Locatie / specifieke plek]]&lt;&gt;"",Tabel_RIE[[#This Row],[Gevaar]]&lt;&gt;"",Tabel_RIE[[#This Row],[Risico / beschrijving]]&lt;&gt;"",Tabel_RIE[[#This Row],[Mogelijke oorzaken]]&lt;&gt;"",Tabel_RIE[[#This Row],[Mogelijke effecten]]&lt;&gt;"",Tabel_RIE[[#This Row],[R12]]&lt;&gt;"",Tabel_RIE[[#This Row],[Allocatie]]&lt;&gt;""),"Ja","Nee")</f>
        <v>Ja</v>
      </c>
      <c r="AL11" s="132" t="str">
        <f>IF(AND(Tabel_RIE[[#This Row],[R12]]&gt;=70,Tabel_RIE[[#This Row],[R22]]&lt;70),"Ja","Nee")</f>
        <v>Nee</v>
      </c>
      <c r="AM11" s="132">
        <f>IF(Tabel_RIE[[#This Row],[R22]]&lt;&gt;"",Tabel_RIE[[#This Row],[R22]],Tabel_RIE[[#This Row],[R12]])</f>
        <v>45</v>
      </c>
    </row>
    <row r="12" spans="1:39" ht="72" customHeight="1">
      <c r="B12" s="164">
        <v>5</v>
      </c>
      <c r="C12" s="83" t="s">
        <v>259</v>
      </c>
      <c r="D12" s="83" t="s">
        <v>130</v>
      </c>
      <c r="E12" s="83" t="s">
        <v>270</v>
      </c>
      <c r="F12" s="83" t="s">
        <v>256</v>
      </c>
      <c r="G12" s="89" t="s">
        <v>281</v>
      </c>
      <c r="H12" s="83" t="s">
        <v>302</v>
      </c>
      <c r="I12" s="83" t="s">
        <v>401</v>
      </c>
      <c r="J12" s="89" t="s">
        <v>353</v>
      </c>
      <c r="K12" s="84" t="s">
        <v>67</v>
      </c>
      <c r="L12" s="119">
        <f>IF(Tabel_RIE[[#This Row],[E1]]&gt;0,VLOOKUP(Tabel_RIE[[#This Row],[E1]],Tabel_FK_E[],2,FALSE),"")</f>
        <v>15</v>
      </c>
      <c r="M12" s="84" t="s">
        <v>99</v>
      </c>
      <c r="N12" s="122">
        <f>IF(Tabel_RIE[[#This Row],[B1]]&gt;0,VLOOKUP(Tabel_RIE[[#This Row],[B1]],Tabel_FK_B[],2,FALSE),"")</f>
        <v>6</v>
      </c>
      <c r="O12" s="84" t="s">
        <v>188</v>
      </c>
      <c r="P12" s="122">
        <f>IF(Tabel_RIE[[#This Row],[W1]]&gt;0,VLOOKUP(Tabel_RIE[[#This Row],[W1]],Tabel_FK_W[],2,FALSE),"")</f>
        <v>3</v>
      </c>
      <c r="Q12" s="124"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Hoog.
Te nemen maatregel: Onmiddellijke maatregelen vereist</v>
      </c>
      <c r="R12" s="122">
        <f>IF(OR(Tabel_RIE[[#This Row],[E12]]="",Tabel_RIE[[#This Row],[B12]]="",Tabel_RIE[[#This Row],[W12]]=""),"",Tabel_RIE[[#This Row],[E12]]*Tabel_RIE[[#This Row],[B12]]*Tabel_RIE[[#This Row],[W12]])</f>
        <v>270</v>
      </c>
      <c r="S12" s="125" t="str">
        <f>IF(AND(Tabel_RIE[[#This Row],[E12]]="",Tabel_RIE[[#This Row],[R12]]=""),"",IF(AND(OR(Tabel_RIE[[#This Row],[E12]]="",Tabel_RIE[[#This Row],[E12]]&lt;15),OR(Tabel_RIE[[#This Row],[R12]]="",Tabel_RIE[[#This Row],[R12]]&lt;70)),"n.v.t.",IF(OR(Tabel_RIE[[#This Row],[E12]]&gt;=15,Tabel_RIE[[#This Row],[R12]]&gt;=70),"√","fout")))</f>
        <v>√</v>
      </c>
      <c r="T12" s="85" t="s">
        <v>261</v>
      </c>
      <c r="U12" s="83" t="s">
        <v>416</v>
      </c>
      <c r="V12" s="175"/>
      <c r="W12" s="176"/>
      <c r="X12" s="177" t="str">
        <f t="shared" ref="X12:X75" si="0">$X$1</f>
        <v>Bronaanpak:
Collectieve maatregelen:
Individuele maatregelen:
PBM's:</v>
      </c>
      <c r="Y12" s="166"/>
      <c r="Z12" s="178"/>
      <c r="AA12" s="174"/>
      <c r="AB12" s="170" t="str">
        <f>IF(Tabel_RIE[[#This Row],[E2]]&gt;0,VLOOKUP(Tabel_RIE[[#This Row],[E2]],Tabel_FK_E[],2,FALSE),"")</f>
        <v/>
      </c>
      <c r="AC12" s="174"/>
      <c r="AD12" s="170" t="str">
        <f>IF(Tabel_RIE[[#This Row],[B2]]&gt;0,VLOOKUP(Tabel_RIE[[#This Row],[B2]],Tabel_FK_B[],2,FALSE),"")</f>
        <v/>
      </c>
      <c r="AE12" s="174"/>
      <c r="AF12" s="170" t="str">
        <f>IF(Tabel_RIE[[#This Row],[W2]]&gt;0,VLOOKUP(Tabel_RIE[[#This Row],[W2]],Tabel_FK_W[],2,FALSE),"")</f>
        <v/>
      </c>
      <c r="AG12"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2" s="172"/>
      <c r="AI12" s="166"/>
      <c r="AJ12" s="176"/>
      <c r="AK12" s="179" t="str">
        <f>IF(AND(Tabel_RIE[[#This Row],[Locatie / specifieke plek]]&lt;&gt;"",Tabel_RIE[[#This Row],[Gevaar]]&lt;&gt;"",Tabel_RIE[[#This Row],[Risico / beschrijving]]&lt;&gt;"",Tabel_RIE[[#This Row],[Mogelijke oorzaken]]&lt;&gt;"",Tabel_RIE[[#This Row],[Mogelijke effecten]]&lt;&gt;"",Tabel_RIE[[#This Row],[R12]]&lt;&gt;"",Tabel_RIE[[#This Row],[Allocatie]]&lt;&gt;""),"Ja","Nee")</f>
        <v>Ja</v>
      </c>
      <c r="AL12" s="179" t="str">
        <f>IF(AND(Tabel_RIE[[#This Row],[R12]]&gt;=70,Tabel_RIE[[#This Row],[R22]]&lt;70),"Ja","Nee")</f>
        <v>Ja</v>
      </c>
      <c r="AM12" s="179">
        <f>IF(Tabel_RIE[[#This Row],[R22]]&lt;&gt;"",Tabel_RIE[[#This Row],[R22]],Tabel_RIE[[#This Row],[R12]])</f>
        <v>270</v>
      </c>
    </row>
    <row r="13" spans="1:39" ht="71.25" customHeight="1">
      <c r="B13" s="164">
        <v>6</v>
      </c>
      <c r="C13" s="270" t="s">
        <v>259</v>
      </c>
      <c r="D13" s="83" t="s">
        <v>130</v>
      </c>
      <c r="E13" s="83" t="s">
        <v>270</v>
      </c>
      <c r="F13" s="197" t="s">
        <v>256</v>
      </c>
      <c r="G13" s="183" t="s">
        <v>395</v>
      </c>
      <c r="H13" s="197" t="s">
        <v>324</v>
      </c>
      <c r="I13" s="186" t="s">
        <v>402</v>
      </c>
      <c r="J13" s="89" t="s">
        <v>399</v>
      </c>
      <c r="K13" s="266" t="s">
        <v>67</v>
      </c>
      <c r="L13" s="267">
        <f>IF(Tabel_RIE[[#This Row],[E1]]&gt;0,VLOOKUP(Tabel_RIE[[#This Row],[E1]],Tabel_FK_E[],2,FALSE),"")</f>
        <v>15</v>
      </c>
      <c r="M13" s="266" t="s">
        <v>99</v>
      </c>
      <c r="N13" s="268">
        <f>IF(Tabel_RIE[[#This Row],[B1]]&gt;0,VLOOKUP(Tabel_RIE[[#This Row],[B1]],Tabel_FK_B[],2,FALSE),"")</f>
        <v>6</v>
      </c>
      <c r="O13" s="266" t="s">
        <v>189</v>
      </c>
      <c r="P13" s="268">
        <f>IF(Tabel_RIE[[#This Row],[W1]]&gt;0,VLOOKUP(Tabel_RIE[[#This Row],[W1]],Tabel_FK_W[],2,FALSE),"")</f>
        <v>1</v>
      </c>
      <c r="Q13" s="269"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Substantieel.
Te nemen maatregel: Maatregelen vereist</v>
      </c>
      <c r="R13" s="172">
        <f>IF(OR(Tabel_RIE[[#This Row],[E12]]="",Tabel_RIE[[#This Row],[B12]]="",Tabel_RIE[[#This Row],[W12]]=""),"",Tabel_RIE[[#This Row],[E12]]*Tabel_RIE[[#This Row],[B12]]*Tabel_RIE[[#This Row],[W12]])</f>
        <v>90</v>
      </c>
      <c r="S13" s="173" t="str">
        <f>IF(AND(Tabel_RIE[[#This Row],[E12]]="",Tabel_RIE[[#This Row],[R12]]=""),"",IF(AND(OR(Tabel_RIE[[#This Row],[E12]]="",Tabel_RIE[[#This Row],[E12]]&lt;15),OR(Tabel_RIE[[#This Row],[R12]]="",Tabel_RIE[[#This Row],[R12]]&lt;70)),"n.v.t.",IF(OR(Tabel_RIE[[#This Row],[E12]]&gt;=15,Tabel_RIE[[#This Row],[R12]]&gt;=70),"√","fout")))</f>
        <v>√</v>
      </c>
      <c r="T13" s="85" t="s">
        <v>261</v>
      </c>
      <c r="U13" s="83" t="s">
        <v>361</v>
      </c>
      <c r="V13" s="175"/>
      <c r="W13" s="176"/>
      <c r="X13" s="177" t="str">
        <f t="shared" si="0"/>
        <v>Bronaanpak:
Collectieve maatregelen:
Individuele maatregelen:
PBM's:</v>
      </c>
      <c r="Y13" s="166"/>
      <c r="Z13" s="178"/>
      <c r="AA13" s="174"/>
      <c r="AB13" s="170" t="str">
        <f>IF(Tabel_RIE[[#This Row],[E2]]&gt;0,VLOOKUP(Tabel_RIE[[#This Row],[E2]],Tabel_FK_E[],2,FALSE),"")</f>
        <v/>
      </c>
      <c r="AC13" s="174"/>
      <c r="AD13" s="170" t="str">
        <f>IF(Tabel_RIE[[#This Row],[B2]]&gt;0,VLOOKUP(Tabel_RIE[[#This Row],[B2]],Tabel_FK_B[],2,FALSE),"")</f>
        <v/>
      </c>
      <c r="AE13" s="174"/>
      <c r="AF13" s="170" t="str">
        <f>IF(Tabel_RIE[[#This Row],[W2]]&gt;0,VLOOKUP(Tabel_RIE[[#This Row],[W2]],Tabel_FK_W[],2,FALSE),"")</f>
        <v/>
      </c>
      <c r="AG13"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3" s="172"/>
      <c r="AI13" s="166"/>
      <c r="AJ13" s="176"/>
      <c r="AK13" s="179" t="str">
        <f>IF(AND(Tabel_RIE[[#This Row],[Locatie / specifieke plek]]&lt;&gt;"",Tabel_RIE[[#This Row],[Gevaar]]&lt;&gt;"",Tabel_RIE[[#This Row],[Risico / beschrijving]]&lt;&gt;"",Tabel_RIE[[#This Row],[Mogelijke oorzaken]]&lt;&gt;"",Tabel_RIE[[#This Row],[Mogelijke effecten]]&lt;&gt;"",Tabel_RIE[[#This Row],[R12]]&lt;&gt;"",Tabel_RIE[[#This Row],[Allocatie]]&lt;&gt;""),"Ja","Nee")</f>
        <v>Ja</v>
      </c>
      <c r="AL13" s="179" t="str">
        <f>IF(AND(Tabel_RIE[[#This Row],[R12]]&gt;=70,Tabel_RIE[[#This Row],[R22]]&lt;70),"Ja","Nee")</f>
        <v>Ja</v>
      </c>
      <c r="AM13" s="179">
        <f>IF(Tabel_RIE[[#This Row],[R22]]&lt;&gt;"",Tabel_RIE[[#This Row],[R22]],Tabel_RIE[[#This Row],[R12]])</f>
        <v>90</v>
      </c>
    </row>
    <row r="14" spans="1:39" ht="61.5" customHeight="1">
      <c r="B14" s="164">
        <v>7</v>
      </c>
      <c r="C14" s="83" t="s">
        <v>259</v>
      </c>
      <c r="D14" s="83" t="s">
        <v>130</v>
      </c>
      <c r="E14" s="83" t="s">
        <v>270</v>
      </c>
      <c r="F14" s="83" t="s">
        <v>256</v>
      </c>
      <c r="G14" s="89" t="s">
        <v>271</v>
      </c>
      <c r="H14" s="89" t="s">
        <v>272</v>
      </c>
      <c r="I14" s="89" t="s">
        <v>289</v>
      </c>
      <c r="J14" s="89" t="s">
        <v>349</v>
      </c>
      <c r="K14" s="84" t="s">
        <v>66</v>
      </c>
      <c r="L14" s="120">
        <f>IF(Tabel_RIE[[#This Row],[E1]]&gt;0,VLOOKUP(Tabel_RIE[[#This Row],[E1]],Tabel_FK_E[],2,FALSE),"")</f>
        <v>7</v>
      </c>
      <c r="M14" s="84" t="s">
        <v>99</v>
      </c>
      <c r="N14" s="123">
        <f>IF(Tabel_RIE[[#This Row],[B1]]&gt;0,VLOOKUP(Tabel_RIE[[#This Row],[B1]],Tabel_FK_B[],2,FALSE),"")</f>
        <v>6</v>
      </c>
      <c r="O14" s="84" t="s">
        <v>187</v>
      </c>
      <c r="P14" s="123">
        <f>IF(Tabel_RIE[[#This Row],[W1]]&gt;0,VLOOKUP(Tabel_RIE[[#This Row],[W1]],Tabel_FK_W[],2,FALSE),"")</f>
        <v>6</v>
      </c>
      <c r="Q14" s="124"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Hoog.
Te nemen maatregel: Onmiddellijke maatregelen vereist</v>
      </c>
      <c r="R14" s="122">
        <f>IF(OR(Tabel_RIE[[#This Row],[E12]]="",Tabel_RIE[[#This Row],[B12]]="",Tabel_RIE[[#This Row],[W12]]=""),"",Tabel_RIE[[#This Row],[E12]]*Tabel_RIE[[#This Row],[B12]]*Tabel_RIE[[#This Row],[W12]])</f>
        <v>252</v>
      </c>
      <c r="S14" s="126" t="str">
        <f>IF(AND(Tabel_RIE[[#This Row],[E12]]="",Tabel_RIE[[#This Row],[R12]]=""),"",IF(AND(OR(Tabel_RIE[[#This Row],[E12]]="",Tabel_RIE[[#This Row],[E12]]&lt;15),OR(Tabel_RIE[[#This Row],[R12]]="",Tabel_RIE[[#This Row],[R12]]&lt;70)),"n.v.t.",IF(OR(Tabel_RIE[[#This Row],[E12]]&gt;=15,Tabel_RIE[[#This Row],[R12]]&gt;=70),"√","fout")))</f>
        <v>√</v>
      </c>
      <c r="T14" s="85" t="s">
        <v>261</v>
      </c>
      <c r="U14" s="90" t="s">
        <v>363</v>
      </c>
      <c r="V14" s="175"/>
      <c r="W14" s="176"/>
      <c r="X14" s="177" t="str">
        <f t="shared" si="0"/>
        <v>Bronaanpak:
Collectieve maatregelen:
Individuele maatregelen:
PBM's:</v>
      </c>
      <c r="Y14" s="166"/>
      <c r="Z14" s="178"/>
      <c r="AA14" s="174"/>
      <c r="AB14" s="170" t="str">
        <f>IF(Tabel_RIE[[#This Row],[E2]]&gt;0,VLOOKUP(Tabel_RIE[[#This Row],[E2]],Tabel_FK_E[],2,FALSE),"")</f>
        <v/>
      </c>
      <c r="AC14" s="174"/>
      <c r="AD14" s="170" t="str">
        <f>IF(Tabel_RIE[[#This Row],[B2]]&gt;0,VLOOKUP(Tabel_RIE[[#This Row],[B2]],Tabel_FK_B[],2,FALSE),"")</f>
        <v/>
      </c>
      <c r="AE14" s="174"/>
      <c r="AF14" s="170" t="str">
        <f>IF(Tabel_RIE[[#This Row],[W2]]&gt;0,VLOOKUP(Tabel_RIE[[#This Row],[W2]],Tabel_FK_W[],2,FALSE),"")</f>
        <v/>
      </c>
      <c r="AG14"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4" s="172"/>
      <c r="AI14" s="166"/>
      <c r="AJ14" s="176"/>
      <c r="AK14" s="179" t="str">
        <f>IF(AND(Tabel_RIE[[#This Row],[Locatie / specifieke plek]]&lt;&gt;"",Tabel_RIE[[#This Row],[Gevaar]]&lt;&gt;"",Tabel_RIE[[#This Row],[Risico / beschrijving]]&lt;&gt;"",Tabel_RIE[[#This Row],[Mogelijke oorzaken]]&lt;&gt;"",Tabel_RIE[[#This Row],[Mogelijke effecten]]&lt;&gt;"",Tabel_RIE[[#This Row],[R12]]&lt;&gt;"",Tabel_RIE[[#This Row],[Allocatie]]&lt;&gt;""),"Ja","Nee")</f>
        <v>Ja</v>
      </c>
      <c r="AL14" s="179" t="str">
        <f>IF(AND(Tabel_RIE[[#This Row],[R12]]&gt;=70,Tabel_RIE[[#This Row],[R22]]&lt;70),"Ja","Nee")</f>
        <v>Ja</v>
      </c>
      <c r="AM14" s="179">
        <f>IF(Tabel_RIE[[#This Row],[R22]]&lt;&gt;"",Tabel_RIE[[#This Row],[R22]],Tabel_RIE[[#This Row],[R12]])</f>
        <v>252</v>
      </c>
    </row>
    <row r="15" spans="1:39" ht="51" customHeight="1">
      <c r="B15" s="164">
        <v>8</v>
      </c>
      <c r="C15" s="83" t="s">
        <v>259</v>
      </c>
      <c r="D15" s="83" t="s">
        <v>130</v>
      </c>
      <c r="E15" s="83" t="s">
        <v>270</v>
      </c>
      <c r="F15" s="89" t="s">
        <v>358</v>
      </c>
      <c r="G15" s="182" t="s">
        <v>348</v>
      </c>
      <c r="H15" s="182" t="s">
        <v>274</v>
      </c>
      <c r="I15" s="83" t="s">
        <v>273</v>
      </c>
      <c r="J15" s="83" t="s">
        <v>350</v>
      </c>
      <c r="K15" s="266" t="s">
        <v>67</v>
      </c>
      <c r="L15" s="267">
        <f>IF(Tabel_RIE[[#This Row],[E1]]&gt;0,VLOOKUP(Tabel_RIE[[#This Row],[E1]],Tabel_FK_E[],2,FALSE),"")</f>
        <v>15</v>
      </c>
      <c r="M15" s="266" t="s">
        <v>99</v>
      </c>
      <c r="N15" s="268">
        <f>IF(Tabel_RIE[[#This Row],[B1]]&gt;0,VLOOKUP(Tabel_RIE[[#This Row],[B1]],Tabel_FK_B[],2,FALSE),"")</f>
        <v>6</v>
      </c>
      <c r="O15" s="266" t="s">
        <v>188</v>
      </c>
      <c r="P15" s="268">
        <f>IF(Tabel_RIE[[#This Row],[W1]]&gt;0,VLOOKUP(Tabel_RIE[[#This Row],[W1]],Tabel_FK_W[],2,FALSE),"")</f>
        <v>3</v>
      </c>
      <c r="Q15" s="269"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Hoog.
Te nemen maatregel: Onmiddellijke maatregelen vereist</v>
      </c>
      <c r="R15" s="172">
        <f>IF(OR(Tabel_RIE[[#This Row],[E12]]="",Tabel_RIE[[#This Row],[B12]]="",Tabel_RIE[[#This Row],[W12]]=""),"",Tabel_RIE[[#This Row],[E12]]*Tabel_RIE[[#This Row],[B12]]*Tabel_RIE[[#This Row],[W12]])</f>
        <v>270</v>
      </c>
      <c r="S15" s="173" t="str">
        <f>IF(AND(Tabel_RIE[[#This Row],[E12]]="",Tabel_RIE[[#This Row],[R12]]=""),"",IF(AND(OR(Tabel_RIE[[#This Row],[E12]]="",Tabel_RIE[[#This Row],[E12]]&lt;15),OR(Tabel_RIE[[#This Row],[R12]]="",Tabel_RIE[[#This Row],[R12]]&lt;70)),"n.v.t.",IF(OR(Tabel_RIE[[#This Row],[E12]]&gt;=15,Tabel_RIE[[#This Row],[R12]]&gt;=70),"√","fout")))</f>
        <v>√</v>
      </c>
      <c r="T15" s="85" t="s">
        <v>261</v>
      </c>
      <c r="U15" s="90" t="s">
        <v>363</v>
      </c>
      <c r="V15" s="175"/>
      <c r="W15" s="176"/>
      <c r="X15" s="177" t="str">
        <f t="shared" si="0"/>
        <v>Bronaanpak:
Collectieve maatregelen:
Individuele maatregelen:
PBM's:</v>
      </c>
      <c r="Y15" s="166"/>
      <c r="Z15" s="178"/>
      <c r="AA15" s="174"/>
      <c r="AB15" s="170" t="str">
        <f>IF(Tabel_RIE[[#This Row],[E2]]&gt;0,VLOOKUP(Tabel_RIE[[#This Row],[E2]],Tabel_FK_E[],2,FALSE),"")</f>
        <v/>
      </c>
      <c r="AC15" s="174"/>
      <c r="AD15" s="170" t="str">
        <f>IF(Tabel_RIE[[#This Row],[B2]]&gt;0,VLOOKUP(Tabel_RIE[[#This Row],[B2]],Tabel_FK_B[],2,FALSE),"")</f>
        <v/>
      </c>
      <c r="AE15" s="174"/>
      <c r="AF15" s="170" t="str">
        <f>IF(Tabel_RIE[[#This Row],[W2]]&gt;0,VLOOKUP(Tabel_RIE[[#This Row],[W2]],Tabel_FK_W[],2,FALSE),"")</f>
        <v/>
      </c>
      <c r="AG15"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5" s="172"/>
      <c r="AI15" s="166"/>
      <c r="AJ15" s="176"/>
      <c r="AK15" s="179" t="str">
        <f>IF(AND(Tabel_RIE[[#This Row],[Locatie / specifieke plek]]&lt;&gt;"",Tabel_RIE[[#This Row],[Gevaar]]&lt;&gt;"",Tabel_RIE[[#This Row],[Risico / beschrijving]]&lt;&gt;"",Tabel_RIE[[#This Row],[Mogelijke oorzaken]]&lt;&gt;"",Tabel_RIE[[#This Row],[Mogelijke effecten]]&lt;&gt;"",Tabel_RIE[[#This Row],[R12]]&lt;&gt;"",Tabel_RIE[[#This Row],[Allocatie]]&lt;&gt;""),"Ja","Nee")</f>
        <v>Ja</v>
      </c>
      <c r="AL15" s="179" t="str">
        <f>IF(AND(Tabel_RIE[[#This Row],[R12]]&gt;=70,Tabel_RIE[[#This Row],[R22]]&lt;70),"Ja","Nee")</f>
        <v>Ja</v>
      </c>
      <c r="AM15" s="179">
        <f>IF(Tabel_RIE[[#This Row],[R22]]&lt;&gt;"",Tabel_RIE[[#This Row],[R22]],Tabel_RIE[[#This Row],[R12]])</f>
        <v>270</v>
      </c>
    </row>
    <row r="16" spans="1:39" ht="72" customHeight="1">
      <c r="B16" s="164">
        <v>9</v>
      </c>
      <c r="C16" s="83" t="s">
        <v>259</v>
      </c>
      <c r="D16" s="83" t="s">
        <v>130</v>
      </c>
      <c r="E16" s="83" t="s">
        <v>270</v>
      </c>
      <c r="F16" s="184" t="s">
        <v>256</v>
      </c>
      <c r="G16" s="183" t="s">
        <v>278</v>
      </c>
      <c r="H16" s="183" t="s">
        <v>260</v>
      </c>
      <c r="I16" s="184" t="s">
        <v>293</v>
      </c>
      <c r="J16" s="186" t="s">
        <v>354</v>
      </c>
      <c r="K16" s="266" t="s">
        <v>65</v>
      </c>
      <c r="L16" s="267">
        <f>IF(Tabel_RIE[[#This Row],[E1]]&gt;0,VLOOKUP(Tabel_RIE[[#This Row],[E1]],Tabel_FK_E[],2,FALSE),"")</f>
        <v>3</v>
      </c>
      <c r="M16" s="266" t="s">
        <v>96</v>
      </c>
      <c r="N16" s="268">
        <f>IF(Tabel_RIE[[#This Row],[B1]]&gt;0,VLOOKUP(Tabel_RIE[[#This Row],[B1]],Tabel_FK_B[],2,FALSE),"")</f>
        <v>1</v>
      </c>
      <c r="O16" s="266" t="s">
        <v>187</v>
      </c>
      <c r="P16" s="268">
        <f>IF(Tabel_RIE[[#This Row],[W1]]&gt;0,VLOOKUP(Tabel_RIE[[#This Row],[W1]],Tabel_FK_W[],2,FALSE),"")</f>
        <v>6</v>
      </c>
      <c r="Q16" s="269"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Licht.
Te nemen maatregel: Aanvaardbaar</v>
      </c>
      <c r="R16" s="172">
        <f>IF(OR(Tabel_RIE[[#This Row],[E12]]="",Tabel_RIE[[#This Row],[B12]]="",Tabel_RIE[[#This Row],[W12]]=""),"",Tabel_RIE[[#This Row],[E12]]*Tabel_RIE[[#This Row],[B12]]*Tabel_RIE[[#This Row],[W12]])</f>
        <v>18</v>
      </c>
      <c r="S16" s="173" t="str">
        <f>IF(AND(Tabel_RIE[[#This Row],[E12]]="",Tabel_RIE[[#This Row],[R12]]=""),"",IF(AND(OR(Tabel_RIE[[#This Row],[E12]]="",Tabel_RIE[[#This Row],[E12]]&lt;15),OR(Tabel_RIE[[#This Row],[R12]]="",Tabel_RIE[[#This Row],[R12]]&lt;70)),"n.v.t.",IF(OR(Tabel_RIE[[#This Row],[E12]]&gt;=15,Tabel_RIE[[#This Row],[R12]]&gt;=70),"√","fout")))</f>
        <v>n.v.t.</v>
      </c>
      <c r="T16" s="85" t="s">
        <v>261</v>
      </c>
      <c r="U16" s="90" t="s">
        <v>363</v>
      </c>
      <c r="V16" s="175"/>
      <c r="W16" s="176"/>
      <c r="X16" s="177" t="str">
        <f t="shared" si="0"/>
        <v>Bronaanpak:
Collectieve maatregelen:
Individuele maatregelen:
PBM's:</v>
      </c>
      <c r="Y16" s="166"/>
      <c r="Z16" s="178"/>
      <c r="AA16" s="174"/>
      <c r="AB16" s="170" t="str">
        <f>IF(Tabel_RIE[[#This Row],[E2]]&gt;0,VLOOKUP(Tabel_RIE[[#This Row],[E2]],Tabel_FK_E[],2,FALSE),"")</f>
        <v/>
      </c>
      <c r="AC16" s="174"/>
      <c r="AD16" s="170" t="str">
        <f>IF(Tabel_RIE[[#This Row],[B2]]&gt;0,VLOOKUP(Tabel_RIE[[#This Row],[B2]],Tabel_FK_B[],2,FALSE),"")</f>
        <v/>
      </c>
      <c r="AE16" s="174"/>
      <c r="AF16" s="170" t="str">
        <f>IF(Tabel_RIE[[#This Row],[W2]]&gt;0,VLOOKUP(Tabel_RIE[[#This Row],[W2]],Tabel_FK_W[],2,FALSE),"")</f>
        <v/>
      </c>
      <c r="AG16"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6" s="172"/>
      <c r="AI16" s="166"/>
      <c r="AJ16" s="176"/>
      <c r="AK16" s="179" t="str">
        <f>IF(AND(Tabel_RIE[[#This Row],[Locatie / specifieke plek]]&lt;&gt;"",Tabel_RIE[[#This Row],[Gevaar]]&lt;&gt;"",Tabel_RIE[[#This Row],[Risico / beschrijving]]&lt;&gt;"",Tabel_RIE[[#This Row],[Mogelijke oorzaken]]&lt;&gt;"",Tabel_RIE[[#This Row],[Mogelijke effecten]]&lt;&gt;"",Tabel_RIE[[#This Row],[R12]]&lt;&gt;"",Tabel_RIE[[#This Row],[Allocatie]]&lt;&gt;""),"Ja","Nee")</f>
        <v>Ja</v>
      </c>
      <c r="AL16" s="179" t="str">
        <f>IF(AND(Tabel_RIE[[#This Row],[R12]]&gt;=70,Tabel_RIE[[#This Row],[R22]]&lt;70),"Ja","Nee")</f>
        <v>Nee</v>
      </c>
      <c r="AM16" s="179">
        <f>IF(Tabel_RIE[[#This Row],[R22]]&lt;&gt;"",Tabel_RIE[[#This Row],[R22]],Tabel_RIE[[#This Row],[R12]])</f>
        <v>18</v>
      </c>
    </row>
    <row r="17" spans="1:39" ht="60.75" customHeight="1">
      <c r="B17" s="164">
        <v>10</v>
      </c>
      <c r="C17" s="83" t="s">
        <v>259</v>
      </c>
      <c r="D17" s="83" t="s">
        <v>130</v>
      </c>
      <c r="E17" s="83" t="s">
        <v>270</v>
      </c>
      <c r="F17" s="184" t="s">
        <v>256</v>
      </c>
      <c r="G17" s="183" t="s">
        <v>279</v>
      </c>
      <c r="H17" s="183" t="s">
        <v>280</v>
      </c>
      <c r="I17" s="184" t="s">
        <v>290</v>
      </c>
      <c r="J17" s="184" t="s">
        <v>351</v>
      </c>
      <c r="K17" s="266" t="s">
        <v>65</v>
      </c>
      <c r="L17" s="267">
        <f>IF(Tabel_RIE[[#This Row],[E1]]&gt;0,VLOOKUP(Tabel_RIE[[#This Row],[E1]],Tabel_FK_E[],2,FALSE),"")</f>
        <v>3</v>
      </c>
      <c r="M17" s="266" t="s">
        <v>96</v>
      </c>
      <c r="N17" s="268">
        <f>IF(Tabel_RIE[[#This Row],[B1]]&gt;0,VLOOKUP(Tabel_RIE[[#This Row],[B1]],Tabel_FK_B[],2,FALSE),"")</f>
        <v>1</v>
      </c>
      <c r="O17" s="266" t="s">
        <v>187</v>
      </c>
      <c r="P17" s="268">
        <f>IF(Tabel_RIE[[#This Row],[W1]]&gt;0,VLOOKUP(Tabel_RIE[[#This Row],[W1]],Tabel_FK_W[],2,FALSE),"")</f>
        <v>6</v>
      </c>
      <c r="Q17" s="269"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Licht.
Te nemen maatregel: Aanvaardbaar</v>
      </c>
      <c r="R17" s="172">
        <f>IF(OR(Tabel_RIE[[#This Row],[E12]]="",Tabel_RIE[[#This Row],[B12]]="",Tabel_RIE[[#This Row],[W12]]=""),"",Tabel_RIE[[#This Row],[E12]]*Tabel_RIE[[#This Row],[B12]]*Tabel_RIE[[#This Row],[W12]])</f>
        <v>18</v>
      </c>
      <c r="S17" s="173" t="str">
        <f>IF(AND(Tabel_RIE[[#This Row],[E12]]="",Tabel_RIE[[#This Row],[R12]]=""),"",IF(AND(OR(Tabel_RIE[[#This Row],[E12]]="",Tabel_RIE[[#This Row],[E12]]&lt;15),OR(Tabel_RIE[[#This Row],[R12]]="",Tabel_RIE[[#This Row],[R12]]&lt;70)),"n.v.t.",IF(OR(Tabel_RIE[[#This Row],[E12]]&gt;=15,Tabel_RIE[[#This Row],[R12]]&gt;=70),"√","fout")))</f>
        <v>n.v.t.</v>
      </c>
      <c r="T17" s="85" t="s">
        <v>261</v>
      </c>
      <c r="U17" s="90" t="s">
        <v>363</v>
      </c>
      <c r="V17" s="175"/>
      <c r="W17" s="176"/>
      <c r="X17" s="177" t="str">
        <f t="shared" si="0"/>
        <v>Bronaanpak:
Collectieve maatregelen:
Individuele maatregelen:
PBM's:</v>
      </c>
      <c r="Y17" s="166"/>
      <c r="Z17" s="178"/>
      <c r="AA17" s="174"/>
      <c r="AB17" s="170" t="str">
        <f>IF(Tabel_RIE[[#This Row],[E2]]&gt;0,VLOOKUP(Tabel_RIE[[#This Row],[E2]],Tabel_FK_E[],2,FALSE),"")</f>
        <v/>
      </c>
      <c r="AC17" s="174"/>
      <c r="AD17" s="170" t="str">
        <f>IF(Tabel_RIE[[#This Row],[B2]]&gt;0,VLOOKUP(Tabel_RIE[[#This Row],[B2]],Tabel_FK_B[],2,FALSE),"")</f>
        <v/>
      </c>
      <c r="AE17" s="174"/>
      <c r="AF17" s="170" t="str">
        <f>IF(Tabel_RIE[[#This Row],[W2]]&gt;0,VLOOKUP(Tabel_RIE[[#This Row],[W2]],Tabel_FK_W[],2,FALSE),"")</f>
        <v/>
      </c>
      <c r="AG17"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7" s="172"/>
      <c r="AI17" s="166"/>
      <c r="AJ17" s="176"/>
      <c r="AK17" s="179" t="str">
        <f>IF(AND(Tabel_RIE[[#This Row],[Locatie / specifieke plek]]&lt;&gt;"",Tabel_RIE[[#This Row],[Gevaar]]&lt;&gt;"",Tabel_RIE[[#This Row],[Risico / beschrijving]]&lt;&gt;"",Tabel_RIE[[#This Row],[Mogelijke oorzaken]]&lt;&gt;"",Tabel_RIE[[#This Row],[Mogelijke effecten]]&lt;&gt;"",Tabel_RIE[[#This Row],[R12]]&lt;&gt;"",Tabel_RIE[[#This Row],[Allocatie]]&lt;&gt;""),"Ja","Nee")</f>
        <v>Ja</v>
      </c>
      <c r="AL17" s="179" t="str">
        <f>IF(AND(Tabel_RIE[[#This Row],[R12]]&gt;=70,Tabel_RIE[[#This Row],[R22]]&lt;70),"Ja","Nee")</f>
        <v>Nee</v>
      </c>
      <c r="AM17" s="179">
        <f>IF(Tabel_RIE[[#This Row],[R22]]&lt;&gt;"",Tabel_RIE[[#This Row],[R22]],Tabel_RIE[[#This Row],[R12]])</f>
        <v>18</v>
      </c>
    </row>
    <row r="18" spans="1:39" ht="105.75" customHeight="1">
      <c r="B18" s="164">
        <v>11</v>
      </c>
      <c r="C18" s="83" t="s">
        <v>259</v>
      </c>
      <c r="D18" s="83" t="s">
        <v>130</v>
      </c>
      <c r="E18" s="83" t="s">
        <v>270</v>
      </c>
      <c r="F18" s="89" t="s">
        <v>359</v>
      </c>
      <c r="G18" s="183" t="s">
        <v>287</v>
      </c>
      <c r="H18" s="185" t="s">
        <v>352</v>
      </c>
      <c r="I18" s="184" t="s">
        <v>314</v>
      </c>
      <c r="J18" s="186" t="s">
        <v>385</v>
      </c>
      <c r="K18" s="266" t="s">
        <v>65</v>
      </c>
      <c r="L18" s="267">
        <f>IF(Tabel_RIE[[#This Row],[E1]]&gt;0,VLOOKUP(Tabel_RIE[[#This Row],[E1]],Tabel_FK_E[],2,FALSE),"")</f>
        <v>3</v>
      </c>
      <c r="M18" s="266" t="s">
        <v>96</v>
      </c>
      <c r="N18" s="268">
        <f>IF(Tabel_RIE[[#This Row],[B1]]&gt;0,VLOOKUP(Tabel_RIE[[#This Row],[B1]],Tabel_FK_B[],2,FALSE),"")</f>
        <v>1</v>
      </c>
      <c r="O18" s="266" t="s">
        <v>187</v>
      </c>
      <c r="P18" s="268">
        <f>IF(Tabel_RIE[[#This Row],[W1]]&gt;0,VLOOKUP(Tabel_RIE[[#This Row],[W1]],Tabel_FK_W[],2,FALSE),"")</f>
        <v>6</v>
      </c>
      <c r="Q18" s="269"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Licht.
Te nemen maatregel: Aanvaardbaar</v>
      </c>
      <c r="R18" s="172">
        <f>IF(OR(Tabel_RIE[[#This Row],[E12]]="",Tabel_RIE[[#This Row],[B12]]="",Tabel_RIE[[#This Row],[W12]]=""),"",Tabel_RIE[[#This Row],[E12]]*Tabel_RIE[[#This Row],[B12]]*Tabel_RIE[[#This Row],[W12]])</f>
        <v>18</v>
      </c>
      <c r="S18" s="173" t="str">
        <f>IF(AND(Tabel_RIE[[#This Row],[E12]]="",Tabel_RIE[[#This Row],[R12]]=""),"",IF(AND(OR(Tabel_RIE[[#This Row],[E12]]="",Tabel_RIE[[#This Row],[E12]]&lt;15),OR(Tabel_RIE[[#This Row],[R12]]="",Tabel_RIE[[#This Row],[R12]]&lt;70)),"n.v.t.",IF(OR(Tabel_RIE[[#This Row],[E12]]&gt;=15,Tabel_RIE[[#This Row],[R12]]&gt;=70),"√","fout")))</f>
        <v>n.v.t.</v>
      </c>
      <c r="T18" s="85" t="s">
        <v>261</v>
      </c>
      <c r="U18" s="90" t="s">
        <v>363</v>
      </c>
      <c r="V18" s="175"/>
      <c r="W18" s="176"/>
      <c r="X18" s="177" t="str">
        <f t="shared" si="0"/>
        <v>Bronaanpak:
Collectieve maatregelen:
Individuele maatregelen:
PBM's:</v>
      </c>
      <c r="Y18" s="166"/>
      <c r="Z18" s="178"/>
      <c r="AA18" s="174"/>
      <c r="AB18" s="170" t="str">
        <f>IF(Tabel_RIE[[#This Row],[E2]]&gt;0,VLOOKUP(Tabel_RIE[[#This Row],[E2]],Tabel_FK_E[],2,FALSE),"")</f>
        <v/>
      </c>
      <c r="AC18" s="174"/>
      <c r="AD18" s="170" t="str">
        <f>IF(Tabel_RIE[[#This Row],[B2]]&gt;0,VLOOKUP(Tabel_RIE[[#This Row],[B2]],Tabel_FK_B[],2,FALSE),"")</f>
        <v/>
      </c>
      <c r="AE18" s="174"/>
      <c r="AF18" s="170" t="str">
        <f>IF(Tabel_RIE[[#This Row],[W2]]&gt;0,VLOOKUP(Tabel_RIE[[#This Row],[W2]],Tabel_FK_W[],2,FALSE),"")</f>
        <v/>
      </c>
      <c r="AG18"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8" s="172"/>
      <c r="AI18" s="166"/>
      <c r="AJ18" s="176"/>
      <c r="AK18" s="179" t="str">
        <f>IF(AND(Tabel_RIE[[#This Row],[Locatie / specifieke plek]]&lt;&gt;"",Tabel_RIE[[#This Row],[Gevaar]]&lt;&gt;"",Tabel_RIE[[#This Row],[Risico / beschrijving]]&lt;&gt;"",Tabel_RIE[[#This Row],[Mogelijke oorzaken]]&lt;&gt;"",Tabel_RIE[[#This Row],[Mogelijke effecten]]&lt;&gt;"",Tabel_RIE[[#This Row],[R12]]&lt;&gt;"",Tabel_RIE[[#This Row],[Allocatie]]&lt;&gt;""),"Ja","Nee")</f>
        <v>Ja</v>
      </c>
      <c r="AL18" s="179" t="str">
        <f>IF(AND(Tabel_RIE[[#This Row],[R12]]&gt;=70,Tabel_RIE[[#This Row],[R22]]&lt;70),"Ja","Nee")</f>
        <v>Nee</v>
      </c>
      <c r="AM18" s="179">
        <f>IF(Tabel_RIE[[#This Row],[R22]]&lt;&gt;"",Tabel_RIE[[#This Row],[R22]],Tabel_RIE[[#This Row],[R12]])</f>
        <v>18</v>
      </c>
    </row>
    <row r="19" spans="1:39" ht="63.75" customHeight="1">
      <c r="B19" s="164">
        <v>12</v>
      </c>
      <c r="C19" s="83" t="s">
        <v>259</v>
      </c>
      <c r="D19" s="83" t="s">
        <v>130</v>
      </c>
      <c r="E19" s="83" t="s">
        <v>270</v>
      </c>
      <c r="F19" s="89" t="s">
        <v>358</v>
      </c>
      <c r="G19" s="183" t="s">
        <v>288</v>
      </c>
      <c r="H19" s="183" t="s">
        <v>329</v>
      </c>
      <c r="I19" s="184" t="s">
        <v>319</v>
      </c>
      <c r="J19" s="184" t="s">
        <v>351</v>
      </c>
      <c r="K19" s="266" t="s">
        <v>65</v>
      </c>
      <c r="L19" s="267">
        <f>IF(Tabel_RIE[[#This Row],[E1]]&gt;0,VLOOKUP(Tabel_RIE[[#This Row],[E1]],Tabel_FK_E[],2,FALSE),"")</f>
        <v>3</v>
      </c>
      <c r="M19" s="266" t="s">
        <v>96</v>
      </c>
      <c r="N19" s="268">
        <f>IF(Tabel_RIE[[#This Row],[B1]]&gt;0,VLOOKUP(Tabel_RIE[[#This Row],[B1]],Tabel_FK_B[],2,FALSE),"")</f>
        <v>1</v>
      </c>
      <c r="O19" s="266" t="s">
        <v>187</v>
      </c>
      <c r="P19" s="268">
        <f>IF(Tabel_RIE[[#This Row],[W1]]&gt;0,VLOOKUP(Tabel_RIE[[#This Row],[W1]],Tabel_FK_W[],2,FALSE),"")</f>
        <v>6</v>
      </c>
      <c r="Q19" s="269"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Licht.
Te nemen maatregel: Aanvaardbaar</v>
      </c>
      <c r="R19" s="172">
        <f>IF(OR(Tabel_RIE[[#This Row],[E12]]="",Tabel_RIE[[#This Row],[B12]]="",Tabel_RIE[[#This Row],[W12]]=""),"",Tabel_RIE[[#This Row],[E12]]*Tabel_RIE[[#This Row],[B12]]*Tabel_RIE[[#This Row],[W12]])</f>
        <v>18</v>
      </c>
      <c r="S19" s="173" t="str">
        <f>IF(AND(Tabel_RIE[[#This Row],[E12]]="",Tabel_RIE[[#This Row],[R12]]=""),"",IF(AND(OR(Tabel_RIE[[#This Row],[E12]]="",Tabel_RIE[[#This Row],[E12]]&lt;15),OR(Tabel_RIE[[#This Row],[R12]]="",Tabel_RIE[[#This Row],[R12]]&lt;70)),"n.v.t.",IF(OR(Tabel_RIE[[#This Row],[E12]]&gt;=15,Tabel_RIE[[#This Row],[R12]]&gt;=70),"√","fout")))</f>
        <v>n.v.t.</v>
      </c>
      <c r="T19" s="85" t="s">
        <v>261</v>
      </c>
      <c r="U19" s="90" t="s">
        <v>363</v>
      </c>
      <c r="V19" s="175"/>
      <c r="W19" s="176"/>
      <c r="X19" s="177" t="str">
        <f t="shared" si="0"/>
        <v>Bronaanpak:
Collectieve maatregelen:
Individuele maatregelen:
PBM's:</v>
      </c>
      <c r="Y19" s="166"/>
      <c r="Z19" s="178"/>
      <c r="AA19" s="174"/>
      <c r="AB19" s="170" t="str">
        <f>IF(Tabel_RIE[[#This Row],[E2]]&gt;0,VLOOKUP(Tabel_RIE[[#This Row],[E2]],Tabel_FK_E[],2,FALSE),"")</f>
        <v/>
      </c>
      <c r="AC19" s="174"/>
      <c r="AD19" s="170" t="str">
        <f>IF(Tabel_RIE[[#This Row],[B2]]&gt;0,VLOOKUP(Tabel_RIE[[#This Row],[B2]],Tabel_FK_B[],2,FALSE),"")</f>
        <v/>
      </c>
      <c r="AE19" s="174"/>
      <c r="AF19" s="170" t="str">
        <f>IF(Tabel_RIE[[#This Row],[W2]]&gt;0,VLOOKUP(Tabel_RIE[[#This Row],[W2]],Tabel_FK_W[],2,FALSE),"")</f>
        <v/>
      </c>
      <c r="AG19"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9" s="172"/>
      <c r="AI19" s="166"/>
      <c r="AJ19" s="176"/>
      <c r="AK19" s="179" t="str">
        <f>IF(AND(Tabel_RIE[[#This Row],[Locatie / specifieke plek]]&lt;&gt;"",Tabel_RIE[[#This Row],[Gevaar]]&lt;&gt;"",Tabel_RIE[[#This Row],[Risico / beschrijving]]&lt;&gt;"",Tabel_RIE[[#This Row],[Mogelijke oorzaken]]&lt;&gt;"",Tabel_RIE[[#This Row],[Mogelijke effecten]]&lt;&gt;"",Tabel_RIE[[#This Row],[R12]]&lt;&gt;"",Tabel_RIE[[#This Row],[Allocatie]]&lt;&gt;""),"Ja","Nee")</f>
        <v>Ja</v>
      </c>
      <c r="AL19" s="179" t="str">
        <f>IF(AND(Tabel_RIE[[#This Row],[R12]]&gt;=70,Tabel_RIE[[#This Row],[R22]]&lt;70),"Ja","Nee")</f>
        <v>Nee</v>
      </c>
      <c r="AM19" s="179">
        <f>IF(Tabel_RIE[[#This Row],[R22]]&lt;&gt;"",Tabel_RIE[[#This Row],[R22]],Tabel_RIE[[#This Row],[R12]])</f>
        <v>18</v>
      </c>
    </row>
    <row r="20" spans="1:39" ht="37.5" customHeight="1">
      <c r="B20" s="164">
        <v>13</v>
      </c>
      <c r="C20" s="83" t="s">
        <v>259</v>
      </c>
      <c r="D20" s="83" t="s">
        <v>130</v>
      </c>
      <c r="E20" s="83" t="s">
        <v>270</v>
      </c>
      <c r="F20" s="184" t="s">
        <v>256</v>
      </c>
      <c r="G20" s="183" t="s">
        <v>277</v>
      </c>
      <c r="H20" s="183" t="s">
        <v>275</v>
      </c>
      <c r="I20" s="184" t="s">
        <v>276</v>
      </c>
      <c r="J20" s="184" t="s">
        <v>355</v>
      </c>
      <c r="K20" s="266" t="s">
        <v>65</v>
      </c>
      <c r="L20" s="267">
        <f>IF(Tabel_RIE[[#This Row],[E1]]&gt;0,VLOOKUP(Tabel_RIE[[#This Row],[E1]],Tabel_FK_E[],2,FALSE),"")</f>
        <v>3</v>
      </c>
      <c r="M20" s="266" t="s">
        <v>99</v>
      </c>
      <c r="N20" s="268">
        <f>IF(Tabel_RIE[[#This Row],[B1]]&gt;0,VLOOKUP(Tabel_RIE[[#This Row],[B1]],Tabel_FK_B[],2,FALSE),"")</f>
        <v>6</v>
      </c>
      <c r="O20" s="266" t="s">
        <v>187</v>
      </c>
      <c r="P20" s="268">
        <f>IF(Tabel_RIE[[#This Row],[W1]]&gt;0,VLOOKUP(Tabel_RIE[[#This Row],[W1]],Tabel_FK_W[],2,FALSE),"")</f>
        <v>6</v>
      </c>
      <c r="Q20" s="269"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Substantieel.
Te nemen maatregel: Maatregelen vereist</v>
      </c>
      <c r="R20" s="172">
        <f>IF(OR(Tabel_RIE[[#This Row],[E12]]="",Tabel_RIE[[#This Row],[B12]]="",Tabel_RIE[[#This Row],[W12]]=""),"",Tabel_RIE[[#This Row],[E12]]*Tabel_RIE[[#This Row],[B12]]*Tabel_RIE[[#This Row],[W12]])</f>
        <v>108</v>
      </c>
      <c r="S20" s="173" t="str">
        <f>IF(AND(Tabel_RIE[[#This Row],[E12]]="",Tabel_RIE[[#This Row],[R12]]=""),"",IF(AND(OR(Tabel_RIE[[#This Row],[E12]]="",Tabel_RIE[[#This Row],[E12]]&lt;15),OR(Tabel_RIE[[#This Row],[R12]]="",Tabel_RIE[[#This Row],[R12]]&lt;70)),"n.v.t.",IF(OR(Tabel_RIE[[#This Row],[E12]]&gt;=15,Tabel_RIE[[#This Row],[R12]]&gt;=70),"√","fout")))</f>
        <v>√</v>
      </c>
      <c r="T20" s="85" t="s">
        <v>261</v>
      </c>
      <c r="U20" s="90" t="s">
        <v>363</v>
      </c>
      <c r="V20" s="175"/>
      <c r="W20" s="176"/>
      <c r="X20" s="177" t="str">
        <f t="shared" si="0"/>
        <v>Bronaanpak:
Collectieve maatregelen:
Individuele maatregelen:
PBM's:</v>
      </c>
      <c r="Y20" s="166"/>
      <c r="Z20" s="178"/>
      <c r="AA20" s="174"/>
      <c r="AB20" s="170" t="str">
        <f>IF(Tabel_RIE[[#This Row],[E2]]&gt;0,VLOOKUP(Tabel_RIE[[#This Row],[E2]],Tabel_FK_E[],2,FALSE),"")</f>
        <v/>
      </c>
      <c r="AC20" s="174"/>
      <c r="AD20" s="170" t="str">
        <f>IF(Tabel_RIE[[#This Row],[B2]]&gt;0,VLOOKUP(Tabel_RIE[[#This Row],[B2]],Tabel_FK_B[],2,FALSE),"")</f>
        <v/>
      </c>
      <c r="AE20" s="174"/>
      <c r="AF20" s="170" t="str">
        <f>IF(Tabel_RIE[[#This Row],[W2]]&gt;0,VLOOKUP(Tabel_RIE[[#This Row],[W2]],Tabel_FK_W[],2,FALSE),"")</f>
        <v/>
      </c>
      <c r="AG20"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20" s="172"/>
      <c r="AI20" s="166"/>
      <c r="AJ20" s="176"/>
      <c r="AK20" s="179" t="str">
        <f>IF(AND(Tabel_RIE[[#This Row],[Locatie / specifieke plek]]&lt;&gt;"",Tabel_RIE[[#This Row],[Gevaar]]&lt;&gt;"",Tabel_RIE[[#This Row],[Risico / beschrijving]]&lt;&gt;"",Tabel_RIE[[#This Row],[Mogelijke oorzaken]]&lt;&gt;"",Tabel_RIE[[#This Row],[Mogelijke effecten]]&lt;&gt;"",Tabel_RIE[[#This Row],[R12]]&lt;&gt;"",Tabel_RIE[[#This Row],[Allocatie]]&lt;&gt;""),"Ja","Nee")</f>
        <v>Ja</v>
      </c>
      <c r="AL20" s="179" t="str">
        <f>IF(AND(Tabel_RIE[[#This Row],[R12]]&gt;=70,Tabel_RIE[[#This Row],[R22]]&lt;70),"Ja","Nee")</f>
        <v>Ja</v>
      </c>
      <c r="AM20" s="179">
        <f>IF(Tabel_RIE[[#This Row],[R22]]&lt;&gt;"",Tabel_RIE[[#This Row],[R22]],Tabel_RIE[[#This Row],[R12]])</f>
        <v>108</v>
      </c>
    </row>
    <row r="21" spans="1:39" s="196" customFormat="1" ht="48.75" customHeight="1">
      <c r="A21" s="187"/>
      <c r="B21" s="164">
        <v>14</v>
      </c>
      <c r="C21" s="83" t="s">
        <v>259</v>
      </c>
      <c r="D21" s="83" t="s">
        <v>130</v>
      </c>
      <c r="E21" s="83" t="s">
        <v>270</v>
      </c>
      <c r="F21" s="89" t="s">
        <v>358</v>
      </c>
      <c r="G21" s="183" t="s">
        <v>282</v>
      </c>
      <c r="H21" s="183" t="s">
        <v>283</v>
      </c>
      <c r="I21" s="184" t="s">
        <v>284</v>
      </c>
      <c r="J21" s="186" t="s">
        <v>356</v>
      </c>
      <c r="K21" s="266" t="s">
        <v>66</v>
      </c>
      <c r="L21" s="267">
        <f>IF(Tabel_RIE[[#This Row],[E1]]&gt;0,VLOOKUP(Tabel_RIE[[#This Row],[E1]],Tabel_FK_E[],2,FALSE),"")</f>
        <v>7</v>
      </c>
      <c r="M21" s="266" t="s">
        <v>98</v>
      </c>
      <c r="N21" s="268">
        <f>IF(Tabel_RIE[[#This Row],[B1]]&gt;0,VLOOKUP(Tabel_RIE[[#This Row],[B1]],Tabel_FK_B[],2,FALSE),"")</f>
        <v>3</v>
      </c>
      <c r="O21" s="266" t="s">
        <v>188</v>
      </c>
      <c r="P21" s="268">
        <f>IF(Tabel_RIE[[#This Row],[W1]]&gt;0,VLOOKUP(Tabel_RIE[[#This Row],[W1]],Tabel_FK_W[],2,FALSE),"")</f>
        <v>3</v>
      </c>
      <c r="Q21" s="269"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Mogelijk.
Te nemen maatregel: Aandacht vereist</v>
      </c>
      <c r="R21" s="172">
        <f>IF(OR(Tabel_RIE[[#This Row],[E12]]="",Tabel_RIE[[#This Row],[B12]]="",Tabel_RIE[[#This Row],[W12]]=""),"",Tabel_RIE[[#This Row],[E12]]*Tabel_RIE[[#This Row],[B12]]*Tabel_RIE[[#This Row],[W12]])</f>
        <v>63</v>
      </c>
      <c r="S21" s="173" t="str">
        <f>IF(AND(Tabel_RIE[[#This Row],[E12]]="",Tabel_RIE[[#This Row],[R12]]=""),"",IF(AND(OR(Tabel_RIE[[#This Row],[E12]]="",Tabel_RIE[[#This Row],[E12]]&lt;15),OR(Tabel_RIE[[#This Row],[R12]]="",Tabel_RIE[[#This Row],[R12]]&lt;70)),"n.v.t.",IF(OR(Tabel_RIE[[#This Row],[E12]]&gt;=15,Tabel_RIE[[#This Row],[R12]]&gt;=70),"√","fout")))</f>
        <v>n.v.t.</v>
      </c>
      <c r="T21" s="85" t="s">
        <v>261</v>
      </c>
      <c r="U21" s="90" t="s">
        <v>363</v>
      </c>
      <c r="V21" s="192"/>
      <c r="W21" s="193"/>
      <c r="X21" s="194" t="str">
        <f t="shared" si="0"/>
        <v>Bronaanpak:
Collectieve maatregelen:
Individuele maatregelen:
PBM's:</v>
      </c>
      <c r="Y21" s="188"/>
      <c r="Z21" s="193"/>
      <c r="AA21" s="191"/>
      <c r="AB21" s="189" t="str">
        <f>IF(Tabel_RIE[[#This Row],[E2]]&gt;0,VLOOKUP(Tabel_RIE[[#This Row],[E2]],Tabel_FK_E[],2,FALSE),"")</f>
        <v/>
      </c>
      <c r="AC21" s="191"/>
      <c r="AD21" s="189" t="str">
        <f>IF(Tabel_RIE[[#This Row],[B2]]&gt;0,VLOOKUP(Tabel_RIE[[#This Row],[B2]],Tabel_FK_B[],2,FALSE),"")</f>
        <v/>
      </c>
      <c r="AE21" s="191"/>
      <c r="AF21" s="189" t="str">
        <f>IF(Tabel_RIE[[#This Row],[W2]]&gt;0,VLOOKUP(Tabel_RIE[[#This Row],[W2]],Tabel_FK_W[],2,FALSE),"")</f>
        <v/>
      </c>
      <c r="AG21"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21" s="189"/>
      <c r="AI21" s="188"/>
      <c r="AJ21" s="193"/>
      <c r="AK21" s="195" t="str">
        <f>IF(AND(Tabel_RIE[[#This Row],[Locatie / specifieke plek]]&lt;&gt;"",Tabel_RIE[[#This Row],[Gevaar]]&lt;&gt;"",Tabel_RIE[[#This Row],[Risico / beschrijving]]&lt;&gt;"",Tabel_RIE[[#This Row],[Mogelijke oorzaken]]&lt;&gt;"",Tabel_RIE[[#This Row],[Mogelijke effecten]]&lt;&gt;"",Tabel_RIE[[#This Row],[R12]]&lt;&gt;"",Tabel_RIE[[#This Row],[Allocatie]]&lt;&gt;""),"Ja","Nee")</f>
        <v>Ja</v>
      </c>
      <c r="AL21" s="195" t="str">
        <f>IF(AND(Tabel_RIE[[#This Row],[R12]]&gt;=70,Tabel_RIE[[#This Row],[R22]]&lt;70),"Ja","Nee")</f>
        <v>Nee</v>
      </c>
      <c r="AM21" s="195">
        <f>IF(Tabel_RIE[[#This Row],[R22]]&lt;&gt;"",Tabel_RIE[[#This Row],[R22]],Tabel_RIE[[#This Row],[R12]])</f>
        <v>63</v>
      </c>
    </row>
    <row r="22" spans="1:39" ht="42" customHeight="1">
      <c r="B22" s="164">
        <v>15</v>
      </c>
      <c r="C22" s="83" t="s">
        <v>259</v>
      </c>
      <c r="D22" s="83" t="s">
        <v>130</v>
      </c>
      <c r="E22" s="83" t="s">
        <v>270</v>
      </c>
      <c r="F22" s="184" t="s">
        <v>256</v>
      </c>
      <c r="G22" s="183" t="s">
        <v>291</v>
      </c>
      <c r="H22" s="183" t="s">
        <v>292</v>
      </c>
      <c r="I22" s="186" t="s">
        <v>320</v>
      </c>
      <c r="J22" s="184" t="s">
        <v>347</v>
      </c>
      <c r="K22" s="266" t="s">
        <v>66</v>
      </c>
      <c r="L22" s="267">
        <f>IF(Tabel_RIE[[#This Row],[E1]]&gt;0,VLOOKUP(Tabel_RIE[[#This Row],[E1]],Tabel_FK_E[],2,FALSE),"")</f>
        <v>7</v>
      </c>
      <c r="M22" s="266" t="s">
        <v>97</v>
      </c>
      <c r="N22" s="268">
        <f>IF(Tabel_RIE[[#This Row],[B1]]&gt;0,VLOOKUP(Tabel_RIE[[#This Row],[B1]],Tabel_FK_B[],2,FALSE),"")</f>
        <v>2</v>
      </c>
      <c r="O22" s="266" t="s">
        <v>187</v>
      </c>
      <c r="P22" s="268">
        <f>IF(Tabel_RIE[[#This Row],[W1]]&gt;0,VLOOKUP(Tabel_RIE[[#This Row],[W1]],Tabel_FK_W[],2,FALSE),"")</f>
        <v>6</v>
      </c>
      <c r="Q22" s="269"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Substantieel.
Te nemen maatregel: Maatregelen vereist</v>
      </c>
      <c r="R22" s="172">
        <f>IF(OR(Tabel_RIE[[#This Row],[E12]]="",Tabel_RIE[[#This Row],[B12]]="",Tabel_RIE[[#This Row],[W12]]=""),"",Tabel_RIE[[#This Row],[E12]]*Tabel_RIE[[#This Row],[B12]]*Tabel_RIE[[#This Row],[W12]])</f>
        <v>84</v>
      </c>
      <c r="S22" s="173" t="str">
        <f>IF(AND(Tabel_RIE[[#This Row],[E12]]="",Tabel_RIE[[#This Row],[R12]]=""),"",IF(AND(OR(Tabel_RIE[[#This Row],[E12]]="",Tabel_RIE[[#This Row],[E12]]&lt;15),OR(Tabel_RIE[[#This Row],[R12]]="",Tabel_RIE[[#This Row],[R12]]&lt;70)),"n.v.t.",IF(OR(Tabel_RIE[[#This Row],[E12]]&gt;=15,Tabel_RIE[[#This Row],[R12]]&gt;=70),"√","fout")))</f>
        <v>√</v>
      </c>
      <c r="T22" s="85" t="s">
        <v>261</v>
      </c>
      <c r="U22" s="90" t="s">
        <v>363</v>
      </c>
      <c r="V22" s="175"/>
      <c r="W22" s="176"/>
      <c r="X22" s="177" t="str">
        <f t="shared" si="0"/>
        <v>Bronaanpak:
Collectieve maatregelen:
Individuele maatregelen:
PBM's:</v>
      </c>
      <c r="Y22" s="166"/>
      <c r="Z22" s="178"/>
      <c r="AA22" s="174"/>
      <c r="AB22" s="170" t="str">
        <f>IF(Tabel_RIE[[#This Row],[E2]]&gt;0,VLOOKUP(Tabel_RIE[[#This Row],[E2]],Tabel_FK_E[],2,FALSE),"")</f>
        <v/>
      </c>
      <c r="AC22" s="174"/>
      <c r="AD22" s="170" t="str">
        <f>IF(Tabel_RIE[[#This Row],[B2]]&gt;0,VLOOKUP(Tabel_RIE[[#This Row],[B2]],Tabel_FK_B[],2,FALSE),"")</f>
        <v/>
      </c>
      <c r="AE22" s="174"/>
      <c r="AF22" s="170" t="str">
        <f>IF(Tabel_RIE[[#This Row],[W2]]&gt;0,VLOOKUP(Tabel_RIE[[#This Row],[W2]],Tabel_FK_W[],2,FALSE),"")</f>
        <v/>
      </c>
      <c r="AG22"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22" s="172"/>
      <c r="AI22" s="166"/>
      <c r="AJ22" s="176"/>
      <c r="AK22" s="179" t="str">
        <f>IF(AND(Tabel_RIE[[#This Row],[Locatie / specifieke plek]]&lt;&gt;"",Tabel_RIE[[#This Row],[Gevaar]]&lt;&gt;"",Tabel_RIE[[#This Row],[Risico / beschrijving]]&lt;&gt;"",Tabel_RIE[[#This Row],[Mogelijke oorzaken]]&lt;&gt;"",Tabel_RIE[[#This Row],[Mogelijke effecten]]&lt;&gt;"",Tabel_RIE[[#This Row],[R12]]&lt;&gt;"",Tabel_RIE[[#This Row],[Allocatie]]&lt;&gt;""),"Ja","Nee")</f>
        <v>Ja</v>
      </c>
      <c r="AL22" s="179" t="str">
        <f>IF(AND(Tabel_RIE[[#This Row],[R12]]&gt;=70,Tabel_RIE[[#This Row],[R22]]&lt;70),"Ja","Nee")</f>
        <v>Ja</v>
      </c>
      <c r="AM22" s="179">
        <f>IF(Tabel_RIE[[#This Row],[R22]]&lt;&gt;"",Tabel_RIE[[#This Row],[R22]],Tabel_RIE[[#This Row],[R12]])</f>
        <v>84</v>
      </c>
    </row>
    <row r="23" spans="1:39" ht="61.5" customHeight="1">
      <c r="B23" s="164">
        <v>16</v>
      </c>
      <c r="C23" s="83" t="s">
        <v>259</v>
      </c>
      <c r="D23" s="83" t="s">
        <v>130</v>
      </c>
      <c r="E23" s="83" t="s">
        <v>270</v>
      </c>
      <c r="F23" s="184" t="s">
        <v>256</v>
      </c>
      <c r="G23" s="183" t="s">
        <v>269</v>
      </c>
      <c r="H23" s="183" t="s">
        <v>392</v>
      </c>
      <c r="I23" s="186" t="s">
        <v>393</v>
      </c>
      <c r="J23" s="184" t="s">
        <v>347</v>
      </c>
      <c r="K23" s="266" t="s">
        <v>66</v>
      </c>
      <c r="L23" s="267">
        <f>IF(Tabel_RIE[[#This Row],[E1]]&gt;0,VLOOKUP(Tabel_RIE[[#This Row],[E1]],Tabel_FK_E[],2,FALSE),"")</f>
        <v>7</v>
      </c>
      <c r="M23" s="266" t="s">
        <v>99</v>
      </c>
      <c r="N23" s="268">
        <f>IF(Tabel_RIE[[#This Row],[B1]]&gt;0,VLOOKUP(Tabel_RIE[[#This Row],[B1]],Tabel_FK_B[],2,FALSE),"")</f>
        <v>6</v>
      </c>
      <c r="O23" s="266" t="s">
        <v>187</v>
      </c>
      <c r="P23" s="268">
        <f>IF(Tabel_RIE[[#This Row],[W1]]&gt;0,VLOOKUP(Tabel_RIE[[#This Row],[W1]],Tabel_FK_W[],2,FALSE),"")</f>
        <v>6</v>
      </c>
      <c r="Q23" s="269"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Hoog.
Te nemen maatregel: Onmiddellijke maatregelen vereist</v>
      </c>
      <c r="R23" s="172">
        <f>IF(OR(Tabel_RIE[[#This Row],[E12]]="",Tabel_RIE[[#This Row],[B12]]="",Tabel_RIE[[#This Row],[W12]]=""),"",Tabel_RIE[[#This Row],[E12]]*Tabel_RIE[[#This Row],[B12]]*Tabel_RIE[[#This Row],[W12]])</f>
        <v>252</v>
      </c>
      <c r="S23" s="173" t="str">
        <f>IF(AND(Tabel_RIE[[#This Row],[E12]]="",Tabel_RIE[[#This Row],[R12]]=""),"",IF(AND(OR(Tabel_RIE[[#This Row],[E12]]="",Tabel_RIE[[#This Row],[E12]]&lt;15),OR(Tabel_RIE[[#This Row],[R12]]="",Tabel_RIE[[#This Row],[R12]]&lt;70)),"n.v.t.",IF(OR(Tabel_RIE[[#This Row],[E12]]&gt;=15,Tabel_RIE[[#This Row],[R12]]&gt;=70),"√","fout")))</f>
        <v>√</v>
      </c>
      <c r="T23" s="85" t="s">
        <v>261</v>
      </c>
      <c r="U23" s="90" t="s">
        <v>363</v>
      </c>
      <c r="V23" s="175"/>
      <c r="W23" s="176"/>
      <c r="X23" s="177" t="str">
        <f t="shared" si="0"/>
        <v>Bronaanpak:
Collectieve maatregelen:
Individuele maatregelen:
PBM's:</v>
      </c>
      <c r="Y23" s="166"/>
      <c r="Z23" s="178"/>
      <c r="AA23" s="174"/>
      <c r="AB23" s="170" t="str">
        <f>IF(Tabel_RIE[[#This Row],[E2]]&gt;0,VLOOKUP(Tabel_RIE[[#This Row],[E2]],Tabel_FK_E[],2,FALSE),"")</f>
        <v/>
      </c>
      <c r="AC23" s="174"/>
      <c r="AD23" s="170" t="str">
        <f>IF(Tabel_RIE[[#This Row],[B2]]&gt;0,VLOOKUP(Tabel_RIE[[#This Row],[B2]],Tabel_FK_B[],2,FALSE),"")</f>
        <v/>
      </c>
      <c r="AE23" s="174"/>
      <c r="AF23" s="170" t="str">
        <f>IF(Tabel_RIE[[#This Row],[W2]]&gt;0,VLOOKUP(Tabel_RIE[[#This Row],[W2]],Tabel_FK_W[],2,FALSE),"")</f>
        <v/>
      </c>
      <c r="AG23"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23" s="172"/>
      <c r="AI23" s="166"/>
      <c r="AJ23" s="176"/>
      <c r="AK23" s="179" t="str">
        <f>IF(AND(Tabel_RIE[[#This Row],[Locatie / specifieke plek]]&lt;&gt;"",Tabel_RIE[[#This Row],[Gevaar]]&lt;&gt;"",Tabel_RIE[[#This Row],[Risico / beschrijving]]&lt;&gt;"",Tabel_RIE[[#This Row],[Mogelijke oorzaken]]&lt;&gt;"",Tabel_RIE[[#This Row],[Mogelijke effecten]]&lt;&gt;"",Tabel_RIE[[#This Row],[R12]]&lt;&gt;"",Tabel_RIE[[#This Row],[Allocatie]]&lt;&gt;""),"Ja","Nee")</f>
        <v>Ja</v>
      </c>
      <c r="AL23" s="179" t="str">
        <f>IF(AND(Tabel_RIE[[#This Row],[R12]]&gt;=70,Tabel_RIE[[#This Row],[R22]]&lt;70),"Ja","Nee")</f>
        <v>Ja</v>
      </c>
      <c r="AM23" s="179">
        <f>IF(Tabel_RIE[[#This Row],[R22]]&lt;&gt;"",Tabel_RIE[[#This Row],[R22]],Tabel_RIE[[#This Row],[R12]])</f>
        <v>252</v>
      </c>
    </row>
    <row r="24" spans="1:39" ht="59.25" customHeight="1">
      <c r="B24" s="164">
        <v>16</v>
      </c>
      <c r="C24" s="83" t="s">
        <v>259</v>
      </c>
      <c r="D24" s="83" t="s">
        <v>130</v>
      </c>
      <c r="E24" s="83" t="s">
        <v>270</v>
      </c>
      <c r="F24" s="184" t="s">
        <v>256</v>
      </c>
      <c r="G24" s="183" t="s">
        <v>375</v>
      </c>
      <c r="H24" s="183" t="s">
        <v>376</v>
      </c>
      <c r="I24" s="186" t="s">
        <v>377</v>
      </c>
      <c r="J24" s="89" t="s">
        <v>357</v>
      </c>
      <c r="K24" s="266" t="s">
        <v>67</v>
      </c>
      <c r="L24" s="267">
        <f>IF(Tabel_RIE[[#This Row],[E1]]&gt;0,VLOOKUP(Tabel_RIE[[#This Row],[E1]],Tabel_FK_E[],2,FALSE),"")</f>
        <v>15</v>
      </c>
      <c r="M24" s="266" t="s">
        <v>95</v>
      </c>
      <c r="N24" s="268">
        <f>IF(Tabel_RIE[[#This Row],[B1]]&gt;0,VLOOKUP(Tabel_RIE[[#This Row],[B1]],Tabel_FK_B[],2,FALSE),"")</f>
        <v>0.5</v>
      </c>
      <c r="O24" s="266" t="s">
        <v>189</v>
      </c>
      <c r="P24" s="268">
        <f>IF(Tabel_RIE[[#This Row],[W1]]&gt;0,VLOOKUP(Tabel_RIE[[#This Row],[W1]],Tabel_FK_W[],2,FALSE),"")</f>
        <v>1</v>
      </c>
      <c r="Q24" s="269"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Licht.
Te nemen maatregel: Aanvaardbaar</v>
      </c>
      <c r="R24" s="172">
        <f>IF(OR(Tabel_RIE[[#This Row],[E12]]="",Tabel_RIE[[#This Row],[B12]]="",Tabel_RIE[[#This Row],[W12]]=""),"",Tabel_RIE[[#This Row],[E12]]*Tabel_RIE[[#This Row],[B12]]*Tabel_RIE[[#This Row],[W12]])</f>
        <v>7.5</v>
      </c>
      <c r="S24" s="173" t="str">
        <f>IF(AND(Tabel_RIE[[#This Row],[E12]]="",Tabel_RIE[[#This Row],[R12]]=""),"",IF(AND(OR(Tabel_RIE[[#This Row],[E12]]="",Tabel_RIE[[#This Row],[E12]]&lt;15),OR(Tabel_RIE[[#This Row],[R12]]="",Tabel_RIE[[#This Row],[R12]]&lt;70)),"n.v.t.",IF(OR(Tabel_RIE[[#This Row],[E12]]&gt;=15,Tabel_RIE[[#This Row],[R12]]&gt;=70),"√","fout")))</f>
        <v>√</v>
      </c>
      <c r="T24" s="85" t="s">
        <v>261</v>
      </c>
      <c r="U24" s="90" t="s">
        <v>363</v>
      </c>
      <c r="V24" s="175"/>
      <c r="W24" s="176"/>
      <c r="X24" s="177" t="str">
        <f t="shared" si="0"/>
        <v>Bronaanpak:
Collectieve maatregelen:
Individuele maatregelen:
PBM's:</v>
      </c>
      <c r="Y24" s="166"/>
      <c r="Z24" s="178"/>
      <c r="AA24" s="174"/>
      <c r="AB24" s="170" t="str">
        <f>IF(Tabel_RIE[[#This Row],[E2]]&gt;0,VLOOKUP(Tabel_RIE[[#This Row],[E2]],Tabel_FK_E[],2,FALSE),"")</f>
        <v/>
      </c>
      <c r="AC24" s="174"/>
      <c r="AD24" s="170" t="str">
        <f>IF(Tabel_RIE[[#This Row],[B2]]&gt;0,VLOOKUP(Tabel_RIE[[#This Row],[B2]],Tabel_FK_B[],2,FALSE),"")</f>
        <v/>
      </c>
      <c r="AE24" s="174"/>
      <c r="AF24" s="170" t="str">
        <f>IF(Tabel_RIE[[#This Row],[W2]]&gt;0,VLOOKUP(Tabel_RIE[[#This Row],[W2]],Tabel_FK_W[],2,FALSE),"")</f>
        <v/>
      </c>
      <c r="AG24"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24" s="172"/>
      <c r="AI24" s="166"/>
      <c r="AJ24" s="176"/>
      <c r="AK24" s="179" t="str">
        <f>IF(AND(Tabel_RIE[[#This Row],[Locatie / specifieke plek]]&lt;&gt;"",Tabel_RIE[[#This Row],[Gevaar]]&lt;&gt;"",Tabel_RIE[[#This Row],[Risico / beschrijving]]&lt;&gt;"",Tabel_RIE[[#This Row],[Mogelijke oorzaken]]&lt;&gt;"",Tabel_RIE[[#This Row],[Mogelijke effecten]]&lt;&gt;"",Tabel_RIE[[#This Row],[R12]]&lt;&gt;"",Tabel_RIE[[#This Row],[Allocatie]]&lt;&gt;""),"Ja","Nee")</f>
        <v>Ja</v>
      </c>
      <c r="AL24" s="179" t="str">
        <f>IF(AND(Tabel_RIE[[#This Row],[R12]]&gt;=70,Tabel_RIE[[#This Row],[R22]]&lt;70),"Ja","Nee")</f>
        <v>Nee</v>
      </c>
      <c r="AM24" s="179">
        <f>IF(Tabel_RIE[[#This Row],[R22]]&lt;&gt;"",Tabel_RIE[[#This Row],[R22]],Tabel_RIE[[#This Row],[R12]])</f>
        <v>7.5</v>
      </c>
    </row>
    <row r="25" spans="1:39" ht="38.25" customHeight="1">
      <c r="B25" s="164">
        <v>17</v>
      </c>
      <c r="C25" s="83" t="s">
        <v>259</v>
      </c>
      <c r="D25" s="83" t="s">
        <v>130</v>
      </c>
      <c r="E25" s="83" t="s">
        <v>270</v>
      </c>
      <c r="F25" s="184" t="s">
        <v>256</v>
      </c>
      <c r="G25" s="183" t="s">
        <v>294</v>
      </c>
      <c r="H25" s="183" t="s">
        <v>264</v>
      </c>
      <c r="I25" s="186" t="s">
        <v>267</v>
      </c>
      <c r="J25" s="184" t="s">
        <v>347</v>
      </c>
      <c r="K25" s="271" t="s">
        <v>65</v>
      </c>
      <c r="L25" s="272">
        <f>IF(Tabel_RIE[[#This Row],[E1]]&gt;0,VLOOKUP(Tabel_RIE[[#This Row],[E1]],Tabel_FK_E[],2,FALSE),"")</f>
        <v>3</v>
      </c>
      <c r="M25" s="271" t="s">
        <v>99</v>
      </c>
      <c r="N25" s="273">
        <f>IF(Tabel_RIE[[#This Row],[B1]]&gt;0,VLOOKUP(Tabel_RIE[[#This Row],[B1]],Tabel_FK_B[],2,FALSE),"")</f>
        <v>6</v>
      </c>
      <c r="O25" s="271" t="s">
        <v>187</v>
      </c>
      <c r="P25" s="273">
        <f>IF(Tabel_RIE[[#This Row],[W1]]&gt;0,VLOOKUP(Tabel_RIE[[#This Row],[W1]],Tabel_FK_W[],2,FALSE),"")</f>
        <v>6</v>
      </c>
      <c r="Q25" s="274"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Substantieel.
Te nemen maatregel: Maatregelen vereist</v>
      </c>
      <c r="R25" s="172">
        <f>IF(OR(Tabel_RIE[[#This Row],[E12]]="",Tabel_RIE[[#This Row],[B12]]="",Tabel_RIE[[#This Row],[W12]]=""),"",Tabel_RIE[[#This Row],[E12]]*Tabel_RIE[[#This Row],[B12]]*Tabel_RIE[[#This Row],[W12]])</f>
        <v>108</v>
      </c>
      <c r="S25" s="190" t="str">
        <f>IF(AND(Tabel_RIE[[#This Row],[E12]]="",Tabel_RIE[[#This Row],[R12]]=""),"",IF(AND(OR(Tabel_RIE[[#This Row],[E12]]="",Tabel_RIE[[#This Row],[E12]]&lt;15),OR(Tabel_RIE[[#This Row],[R12]]="",Tabel_RIE[[#This Row],[R12]]&lt;70)),"n.v.t.",IF(OR(Tabel_RIE[[#This Row],[E12]]&gt;=15,Tabel_RIE[[#This Row],[R12]]&gt;=70),"√","fout")))</f>
        <v>√</v>
      </c>
      <c r="T25" s="85" t="s">
        <v>261</v>
      </c>
      <c r="U25" s="90" t="s">
        <v>363</v>
      </c>
      <c r="V25" s="175"/>
      <c r="W25" s="176"/>
      <c r="X25" s="177" t="str">
        <f t="shared" si="0"/>
        <v>Bronaanpak:
Collectieve maatregelen:
Individuele maatregelen:
PBM's:</v>
      </c>
      <c r="Y25" s="166"/>
      <c r="Z25" s="178"/>
      <c r="AA25" s="174"/>
      <c r="AB25" s="170" t="str">
        <f>IF(Tabel_RIE[[#This Row],[E2]]&gt;0,VLOOKUP(Tabel_RIE[[#This Row],[E2]],Tabel_FK_E[],2,FALSE),"")</f>
        <v/>
      </c>
      <c r="AC25" s="174"/>
      <c r="AD25" s="170" t="str">
        <f>IF(Tabel_RIE[[#This Row],[B2]]&gt;0,VLOOKUP(Tabel_RIE[[#This Row],[B2]],Tabel_FK_B[],2,FALSE),"")</f>
        <v/>
      </c>
      <c r="AE25" s="174"/>
      <c r="AF25" s="170" t="str">
        <f>IF(Tabel_RIE[[#This Row],[W2]]&gt;0,VLOOKUP(Tabel_RIE[[#This Row],[W2]],Tabel_FK_W[],2,FALSE),"")</f>
        <v/>
      </c>
      <c r="AG25"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25" s="172"/>
      <c r="AI25" s="166"/>
      <c r="AJ25" s="176"/>
      <c r="AK25" s="179" t="str">
        <f>IF(AND(Tabel_RIE[[#This Row],[Locatie / specifieke plek]]&lt;&gt;"",Tabel_RIE[[#This Row],[Gevaar]]&lt;&gt;"",Tabel_RIE[[#This Row],[Risico / beschrijving]]&lt;&gt;"",Tabel_RIE[[#This Row],[Mogelijke oorzaken]]&lt;&gt;"",Tabel_RIE[[#This Row],[Mogelijke effecten]]&lt;&gt;"",Tabel_RIE[[#This Row],[R12]]&lt;&gt;"",Tabel_RIE[[#This Row],[Allocatie]]&lt;&gt;""),"Ja","Nee")</f>
        <v>Ja</v>
      </c>
      <c r="AL25" s="179" t="str">
        <f>IF(AND(Tabel_RIE[[#This Row],[R12]]&gt;=70,Tabel_RIE[[#This Row],[R22]]&lt;70),"Ja","Nee")</f>
        <v>Ja</v>
      </c>
      <c r="AM25" s="179">
        <f>IF(Tabel_RIE[[#This Row],[R22]]&lt;&gt;"",Tabel_RIE[[#This Row],[R22]],Tabel_RIE[[#This Row],[R12]])</f>
        <v>108</v>
      </c>
    </row>
    <row r="26" spans="1:39" ht="60.75" customHeight="1">
      <c r="B26" s="164">
        <v>18</v>
      </c>
      <c r="C26" s="83" t="s">
        <v>259</v>
      </c>
      <c r="D26" s="83" t="s">
        <v>130</v>
      </c>
      <c r="E26" s="83" t="s">
        <v>270</v>
      </c>
      <c r="F26" s="197" t="s">
        <v>256</v>
      </c>
      <c r="G26" s="183" t="s">
        <v>321</v>
      </c>
      <c r="H26" s="197" t="s">
        <v>323</v>
      </c>
      <c r="I26" s="186" t="s">
        <v>413</v>
      </c>
      <c r="J26" s="89" t="s">
        <v>357</v>
      </c>
      <c r="K26" s="266" t="s">
        <v>67</v>
      </c>
      <c r="L26" s="267">
        <f>IF(Tabel_RIE[[#This Row],[E1]]&gt;0,VLOOKUP(Tabel_RIE[[#This Row],[E1]],Tabel_FK_E[],2,FALSE),"")</f>
        <v>15</v>
      </c>
      <c r="M26" s="266" t="s">
        <v>96</v>
      </c>
      <c r="N26" s="268">
        <f>IF(Tabel_RIE[[#This Row],[B1]]&gt;0,VLOOKUP(Tabel_RIE[[#This Row],[B1]],Tabel_FK_B[],2,FALSE),"")</f>
        <v>1</v>
      </c>
      <c r="O26" s="266" t="s">
        <v>187</v>
      </c>
      <c r="P26" s="268">
        <f>IF(Tabel_RIE[[#This Row],[W1]]&gt;0,VLOOKUP(Tabel_RIE[[#This Row],[W1]],Tabel_FK_W[],2,FALSE),"")</f>
        <v>6</v>
      </c>
      <c r="Q26" s="269"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Substantieel.
Te nemen maatregel: Maatregelen vereist</v>
      </c>
      <c r="R26" s="172">
        <f>IF(OR(Tabel_RIE[[#This Row],[E12]]="",Tabel_RIE[[#This Row],[B12]]="",Tabel_RIE[[#This Row],[W12]]=""),"",Tabel_RIE[[#This Row],[E12]]*Tabel_RIE[[#This Row],[B12]]*Tabel_RIE[[#This Row],[W12]])</f>
        <v>90</v>
      </c>
      <c r="S26" s="173" t="str">
        <f>IF(AND(Tabel_RIE[[#This Row],[E12]]="",Tabel_RIE[[#This Row],[R12]]=""),"",IF(AND(OR(Tabel_RIE[[#This Row],[E12]]="",Tabel_RIE[[#This Row],[E12]]&lt;15),OR(Tabel_RIE[[#This Row],[R12]]="",Tabel_RIE[[#This Row],[R12]]&lt;70)),"n.v.t.",IF(OR(Tabel_RIE[[#This Row],[E12]]&gt;=15,Tabel_RIE[[#This Row],[R12]]&gt;=70),"√","fout")))</f>
        <v>√</v>
      </c>
      <c r="T26" s="85" t="s">
        <v>261</v>
      </c>
      <c r="U26" s="90" t="s">
        <v>363</v>
      </c>
      <c r="V26" s="175"/>
      <c r="W26" s="176"/>
      <c r="X26" s="177" t="str">
        <f t="shared" si="0"/>
        <v>Bronaanpak:
Collectieve maatregelen:
Individuele maatregelen:
PBM's:</v>
      </c>
      <c r="Y26" s="166"/>
      <c r="Z26" s="178"/>
      <c r="AA26" s="174"/>
      <c r="AB26" s="170" t="str">
        <f>IF(Tabel_RIE[[#This Row],[E2]]&gt;0,VLOOKUP(Tabel_RIE[[#This Row],[E2]],Tabel_FK_E[],2,FALSE),"")</f>
        <v/>
      </c>
      <c r="AC26" s="174"/>
      <c r="AD26" s="170" t="str">
        <f>IF(Tabel_RIE[[#This Row],[B2]]&gt;0,VLOOKUP(Tabel_RIE[[#This Row],[B2]],Tabel_FK_B[],2,FALSE),"")</f>
        <v/>
      </c>
      <c r="AE26" s="174"/>
      <c r="AF26" s="170" t="str">
        <f>IF(Tabel_RIE[[#This Row],[W2]]&gt;0,VLOOKUP(Tabel_RIE[[#This Row],[W2]],Tabel_FK_W[],2,FALSE),"")</f>
        <v/>
      </c>
      <c r="AG26"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26" s="172"/>
      <c r="AI26" s="166"/>
      <c r="AJ26" s="176"/>
      <c r="AK26" s="179" t="str">
        <f>IF(AND(Tabel_RIE[[#This Row],[Locatie / specifieke plek]]&lt;&gt;"",Tabel_RIE[[#This Row],[Gevaar]]&lt;&gt;"",Tabel_RIE[[#This Row],[Risico / beschrijving]]&lt;&gt;"",Tabel_RIE[[#This Row],[Mogelijke oorzaken]]&lt;&gt;"",Tabel_RIE[[#This Row],[Mogelijke effecten]]&lt;&gt;"",Tabel_RIE[[#This Row],[R12]]&lt;&gt;"",Tabel_RIE[[#This Row],[Allocatie]]&lt;&gt;""),"Ja","Nee")</f>
        <v>Ja</v>
      </c>
      <c r="AL26" s="179" t="str">
        <f>IF(AND(Tabel_RIE[[#This Row],[R12]]&gt;=70,Tabel_RIE[[#This Row],[R22]]&lt;70),"Ja","Nee")</f>
        <v>Ja</v>
      </c>
      <c r="AM26" s="179">
        <f>IF(Tabel_RIE[[#This Row],[R22]]&lt;&gt;"",Tabel_RIE[[#This Row],[R22]],Tabel_RIE[[#This Row],[R12]])</f>
        <v>90</v>
      </c>
    </row>
    <row r="27" spans="1:39" ht="50.25" customHeight="1">
      <c r="B27" s="164">
        <v>19</v>
      </c>
      <c r="C27" s="270" t="s">
        <v>259</v>
      </c>
      <c r="D27" s="83" t="s">
        <v>135</v>
      </c>
      <c r="E27" s="83" t="s">
        <v>270</v>
      </c>
      <c r="F27" s="89" t="s">
        <v>285</v>
      </c>
      <c r="G27" s="183" t="s">
        <v>313</v>
      </c>
      <c r="H27" s="197" t="s">
        <v>324</v>
      </c>
      <c r="I27" s="186" t="s">
        <v>322</v>
      </c>
      <c r="J27" s="89" t="s">
        <v>357</v>
      </c>
      <c r="K27" s="266" t="s">
        <v>67</v>
      </c>
      <c r="L27" s="267">
        <f>IF(Tabel_RIE[[#This Row],[E1]]&gt;0,VLOOKUP(Tabel_RIE[[#This Row],[E1]],Tabel_FK_E[],2,FALSE),"")</f>
        <v>15</v>
      </c>
      <c r="M27" s="266" t="s">
        <v>96</v>
      </c>
      <c r="N27" s="268">
        <f>IF(Tabel_RIE[[#This Row],[B1]]&gt;0,VLOOKUP(Tabel_RIE[[#This Row],[B1]],Tabel_FK_B[],2,FALSE),"")</f>
        <v>1</v>
      </c>
      <c r="O27" s="266" t="s">
        <v>189</v>
      </c>
      <c r="P27" s="268">
        <f>IF(Tabel_RIE[[#This Row],[W1]]&gt;0,VLOOKUP(Tabel_RIE[[#This Row],[W1]],Tabel_FK_W[],2,FALSE),"")</f>
        <v>1</v>
      </c>
      <c r="Q27" s="269"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Licht.
Te nemen maatregel: Aanvaardbaar</v>
      </c>
      <c r="R27" s="172">
        <f>IF(OR(Tabel_RIE[[#This Row],[E12]]="",Tabel_RIE[[#This Row],[B12]]="",Tabel_RIE[[#This Row],[W12]]=""),"",Tabel_RIE[[#This Row],[E12]]*Tabel_RIE[[#This Row],[B12]]*Tabel_RIE[[#This Row],[W12]])</f>
        <v>15</v>
      </c>
      <c r="S27" s="173" t="str">
        <f>IF(AND(Tabel_RIE[[#This Row],[E12]]="",Tabel_RIE[[#This Row],[R12]]=""),"",IF(AND(OR(Tabel_RIE[[#This Row],[E12]]="",Tabel_RIE[[#This Row],[E12]]&lt;15),OR(Tabel_RIE[[#This Row],[R12]]="",Tabel_RIE[[#This Row],[R12]]&lt;70)),"n.v.t.",IF(OR(Tabel_RIE[[#This Row],[E12]]&gt;=15,Tabel_RIE[[#This Row],[R12]]&gt;=70),"√","fout")))</f>
        <v>√</v>
      </c>
      <c r="T27" s="85" t="s">
        <v>261</v>
      </c>
      <c r="U27" s="83" t="s">
        <v>361</v>
      </c>
      <c r="V27" s="175"/>
      <c r="W27" s="176"/>
      <c r="X27" s="177" t="str">
        <f t="shared" si="0"/>
        <v>Bronaanpak:
Collectieve maatregelen:
Individuele maatregelen:
PBM's:</v>
      </c>
      <c r="Y27" s="166"/>
      <c r="Z27" s="178"/>
      <c r="AA27" s="174"/>
      <c r="AB27" s="170" t="str">
        <f>IF(Tabel_RIE[[#This Row],[E2]]&gt;0,VLOOKUP(Tabel_RIE[[#This Row],[E2]],Tabel_FK_E[],2,FALSE),"")</f>
        <v/>
      </c>
      <c r="AC27" s="174"/>
      <c r="AD27" s="170" t="str">
        <f>IF(Tabel_RIE[[#This Row],[B2]]&gt;0,VLOOKUP(Tabel_RIE[[#This Row],[B2]],Tabel_FK_B[],2,FALSE),"")</f>
        <v/>
      </c>
      <c r="AE27" s="174"/>
      <c r="AF27" s="170" t="str">
        <f>IF(Tabel_RIE[[#This Row],[W2]]&gt;0,VLOOKUP(Tabel_RIE[[#This Row],[W2]],Tabel_FK_W[],2,FALSE),"")</f>
        <v/>
      </c>
      <c r="AG27"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27" s="172"/>
      <c r="AI27" s="166"/>
      <c r="AJ27" s="176"/>
      <c r="AK27" s="179" t="str">
        <f>IF(AND(Tabel_RIE[[#This Row],[Locatie / specifieke plek]]&lt;&gt;"",Tabel_RIE[[#This Row],[Gevaar]]&lt;&gt;"",Tabel_RIE[[#This Row],[Risico / beschrijving]]&lt;&gt;"",Tabel_RIE[[#This Row],[Mogelijke oorzaken]]&lt;&gt;"",Tabel_RIE[[#This Row],[Mogelijke effecten]]&lt;&gt;"",Tabel_RIE[[#This Row],[R12]]&lt;&gt;"",Tabel_RIE[[#This Row],[Allocatie]]&lt;&gt;""),"Ja","Nee")</f>
        <v>Ja</v>
      </c>
      <c r="AL27" s="179" t="str">
        <f>IF(AND(Tabel_RIE[[#This Row],[R12]]&gt;=70,Tabel_RIE[[#This Row],[R22]]&lt;70),"Ja","Nee")</f>
        <v>Nee</v>
      </c>
      <c r="AM27" s="179">
        <f>IF(Tabel_RIE[[#This Row],[R22]]&lt;&gt;"",Tabel_RIE[[#This Row],[R22]],Tabel_RIE[[#This Row],[R12]])</f>
        <v>15</v>
      </c>
    </row>
    <row r="28" spans="1:39" ht="60.75" customHeight="1">
      <c r="B28" s="164">
        <v>20</v>
      </c>
      <c r="C28" s="83" t="s">
        <v>259</v>
      </c>
      <c r="D28" s="83" t="s">
        <v>135</v>
      </c>
      <c r="E28" s="83" t="s">
        <v>270</v>
      </c>
      <c r="F28" s="89" t="s">
        <v>285</v>
      </c>
      <c r="G28" s="183" t="s">
        <v>344</v>
      </c>
      <c r="H28" s="197" t="s">
        <v>324</v>
      </c>
      <c r="I28" s="184" t="s">
        <v>345</v>
      </c>
      <c r="J28" s="89" t="s">
        <v>357</v>
      </c>
      <c r="K28" s="266" t="s">
        <v>67</v>
      </c>
      <c r="L28" s="267">
        <f>IF(Tabel_RIE[[#This Row],[E1]]&gt;0,VLOOKUP(Tabel_RIE[[#This Row],[E1]],Tabel_FK_E[],2,FALSE),"")</f>
        <v>15</v>
      </c>
      <c r="M28" s="266" t="s">
        <v>97</v>
      </c>
      <c r="N28" s="268">
        <f>IF(Tabel_RIE[[#This Row],[B1]]&gt;0,VLOOKUP(Tabel_RIE[[#This Row],[B1]],Tabel_FK_B[],2,FALSE),"")</f>
        <v>2</v>
      </c>
      <c r="O28" s="266" t="s">
        <v>188</v>
      </c>
      <c r="P28" s="268">
        <f>IF(Tabel_RIE[[#This Row],[W1]]&gt;0,VLOOKUP(Tabel_RIE[[#This Row],[W1]],Tabel_FK_W[],2,FALSE),"")</f>
        <v>3</v>
      </c>
      <c r="Q28" s="269"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Substantieel.
Te nemen maatregel: Maatregelen vereist</v>
      </c>
      <c r="R28" s="172">
        <f>IF(OR(Tabel_RIE[[#This Row],[E12]]="",Tabel_RIE[[#This Row],[B12]]="",Tabel_RIE[[#This Row],[W12]]=""),"",Tabel_RIE[[#This Row],[E12]]*Tabel_RIE[[#This Row],[B12]]*Tabel_RIE[[#This Row],[W12]])</f>
        <v>90</v>
      </c>
      <c r="S28" s="173" t="str">
        <f>IF(AND(Tabel_RIE[[#This Row],[E12]]="",Tabel_RIE[[#This Row],[R12]]=""),"",IF(AND(OR(Tabel_RIE[[#This Row],[E12]]="",Tabel_RIE[[#This Row],[E12]]&lt;15),OR(Tabel_RIE[[#This Row],[R12]]="",Tabel_RIE[[#This Row],[R12]]&lt;70)),"n.v.t.",IF(OR(Tabel_RIE[[#This Row],[E12]]&gt;=15,Tabel_RIE[[#This Row],[R12]]&gt;=70),"√","fout")))</f>
        <v>√</v>
      </c>
      <c r="T28" s="85" t="s">
        <v>261</v>
      </c>
      <c r="U28" s="83" t="s">
        <v>362</v>
      </c>
      <c r="V28" s="175"/>
      <c r="W28" s="176"/>
      <c r="X28" s="177" t="str">
        <f t="shared" si="0"/>
        <v>Bronaanpak:
Collectieve maatregelen:
Individuele maatregelen:
PBM's:</v>
      </c>
      <c r="Y28" s="166"/>
      <c r="Z28" s="178"/>
      <c r="AA28" s="174"/>
      <c r="AB28" s="170" t="str">
        <f>IF(Tabel_RIE[[#This Row],[E2]]&gt;0,VLOOKUP(Tabel_RIE[[#This Row],[E2]],Tabel_FK_E[],2,FALSE),"")</f>
        <v/>
      </c>
      <c r="AC28" s="174"/>
      <c r="AD28" s="170" t="str">
        <f>IF(Tabel_RIE[[#This Row],[B2]]&gt;0,VLOOKUP(Tabel_RIE[[#This Row],[B2]],Tabel_FK_B[],2,FALSE),"")</f>
        <v/>
      </c>
      <c r="AE28" s="174"/>
      <c r="AF28" s="170" t="str">
        <f>IF(Tabel_RIE[[#This Row],[W2]]&gt;0,VLOOKUP(Tabel_RIE[[#This Row],[W2]],Tabel_FK_W[],2,FALSE),"")</f>
        <v/>
      </c>
      <c r="AG28"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28" s="172"/>
      <c r="AI28" s="166"/>
      <c r="AJ28" s="176"/>
      <c r="AK28" s="179" t="str">
        <f>IF(AND(Tabel_RIE[[#This Row],[Locatie / specifieke plek]]&lt;&gt;"",Tabel_RIE[[#This Row],[Gevaar]]&lt;&gt;"",Tabel_RIE[[#This Row],[Risico / beschrijving]]&lt;&gt;"",Tabel_RIE[[#This Row],[Mogelijke oorzaken]]&lt;&gt;"",Tabel_RIE[[#This Row],[Mogelijke effecten]]&lt;&gt;"",Tabel_RIE[[#This Row],[R12]]&lt;&gt;"",Tabel_RIE[[#This Row],[Allocatie]]&lt;&gt;""),"Ja","Nee")</f>
        <v>Ja</v>
      </c>
      <c r="AL28" s="179" t="str">
        <f>IF(AND(Tabel_RIE[[#This Row],[R12]]&gt;=70,Tabel_RIE[[#This Row],[R22]]&lt;70),"Ja","Nee")</f>
        <v>Ja</v>
      </c>
      <c r="AM28" s="179">
        <f>IF(Tabel_RIE[[#This Row],[R22]]&lt;&gt;"",Tabel_RIE[[#This Row],[R22]],Tabel_RIE[[#This Row],[R12]])</f>
        <v>90</v>
      </c>
    </row>
    <row r="29" spans="1:39" ht="40.5" customHeight="1">
      <c r="B29" s="164">
        <v>21</v>
      </c>
      <c r="C29" s="270" t="s">
        <v>259</v>
      </c>
      <c r="D29" s="83" t="s">
        <v>130</v>
      </c>
      <c r="E29" s="83" t="s">
        <v>270</v>
      </c>
      <c r="F29" s="197" t="s">
        <v>256</v>
      </c>
      <c r="G29" s="183" t="s">
        <v>310</v>
      </c>
      <c r="H29" s="183" t="s">
        <v>309</v>
      </c>
      <c r="I29" s="197" t="s">
        <v>312</v>
      </c>
      <c r="J29" s="184" t="s">
        <v>351</v>
      </c>
      <c r="K29" s="266" t="s">
        <v>65</v>
      </c>
      <c r="L29" s="267">
        <f>IF(Tabel_RIE[[#This Row],[E1]]&gt;0,VLOOKUP(Tabel_RIE[[#This Row],[E1]],Tabel_FK_E[],2,FALSE),"")</f>
        <v>3</v>
      </c>
      <c r="M29" s="266" t="s">
        <v>99</v>
      </c>
      <c r="N29" s="268">
        <f>IF(Tabel_RIE[[#This Row],[B1]]&gt;0,VLOOKUP(Tabel_RIE[[#This Row],[B1]],Tabel_FK_B[],2,FALSE),"")</f>
        <v>6</v>
      </c>
      <c r="O29" s="266" t="s">
        <v>188</v>
      </c>
      <c r="P29" s="268">
        <f>IF(Tabel_RIE[[#This Row],[W1]]&gt;0,VLOOKUP(Tabel_RIE[[#This Row],[W1]],Tabel_FK_W[],2,FALSE),"")</f>
        <v>3</v>
      </c>
      <c r="Q29" s="269"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Mogelijk.
Te nemen maatregel: Aandacht vereist</v>
      </c>
      <c r="R29" s="172">
        <f>IF(OR(Tabel_RIE[[#This Row],[E12]]="",Tabel_RIE[[#This Row],[B12]]="",Tabel_RIE[[#This Row],[W12]]=""),"",Tabel_RIE[[#This Row],[E12]]*Tabel_RIE[[#This Row],[B12]]*Tabel_RIE[[#This Row],[W12]])</f>
        <v>54</v>
      </c>
      <c r="S29" s="173" t="str">
        <f>IF(AND(Tabel_RIE[[#This Row],[E12]]="",Tabel_RIE[[#This Row],[R12]]=""),"",IF(AND(OR(Tabel_RIE[[#This Row],[E12]]="",Tabel_RIE[[#This Row],[E12]]&lt;15),OR(Tabel_RIE[[#This Row],[R12]]="",Tabel_RIE[[#This Row],[R12]]&lt;70)),"n.v.t.",IF(OR(Tabel_RIE[[#This Row],[E12]]&gt;=15,Tabel_RIE[[#This Row],[R12]]&gt;=70),"√","fout")))</f>
        <v>n.v.t.</v>
      </c>
      <c r="T29" s="85" t="s">
        <v>261</v>
      </c>
      <c r="U29" s="90" t="s">
        <v>363</v>
      </c>
      <c r="V29" s="175"/>
      <c r="W29" s="176"/>
      <c r="X29" s="177" t="str">
        <f t="shared" si="0"/>
        <v>Bronaanpak:
Collectieve maatregelen:
Individuele maatregelen:
PBM's:</v>
      </c>
      <c r="Y29" s="166"/>
      <c r="Z29" s="178"/>
      <c r="AA29" s="174"/>
      <c r="AB29" s="170" t="str">
        <f>IF(Tabel_RIE[[#This Row],[E2]]&gt;0,VLOOKUP(Tabel_RIE[[#This Row],[E2]],Tabel_FK_E[],2,FALSE),"")</f>
        <v/>
      </c>
      <c r="AC29" s="174"/>
      <c r="AD29" s="170" t="str">
        <f>IF(Tabel_RIE[[#This Row],[B2]]&gt;0,VLOOKUP(Tabel_RIE[[#This Row],[B2]],Tabel_FK_B[],2,FALSE),"")</f>
        <v/>
      </c>
      <c r="AE29" s="174"/>
      <c r="AF29" s="170" t="str">
        <f>IF(Tabel_RIE[[#This Row],[W2]]&gt;0,VLOOKUP(Tabel_RIE[[#This Row],[W2]],Tabel_FK_W[],2,FALSE),"")</f>
        <v/>
      </c>
      <c r="AG29"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29" s="172"/>
      <c r="AI29" s="166"/>
      <c r="AJ29" s="176"/>
      <c r="AK29" s="179" t="str">
        <f>IF(AND(Tabel_RIE[[#This Row],[Locatie / specifieke plek]]&lt;&gt;"",Tabel_RIE[[#This Row],[Gevaar]]&lt;&gt;"",Tabel_RIE[[#This Row],[Risico / beschrijving]]&lt;&gt;"",Tabel_RIE[[#This Row],[Mogelijke oorzaken]]&lt;&gt;"",Tabel_RIE[[#This Row],[Mogelijke effecten]]&lt;&gt;"",Tabel_RIE[[#This Row],[R12]]&lt;&gt;"",Tabel_RIE[[#This Row],[Allocatie]]&lt;&gt;""),"Ja","Nee")</f>
        <v>Ja</v>
      </c>
      <c r="AL29" s="179" t="str">
        <f>IF(AND(Tabel_RIE[[#This Row],[R12]]&gt;=70,Tabel_RIE[[#This Row],[R22]]&lt;70),"Ja","Nee")</f>
        <v>Nee</v>
      </c>
      <c r="AM29" s="179">
        <f>IF(Tabel_RIE[[#This Row],[R22]]&lt;&gt;"",Tabel_RIE[[#This Row],[R22]],Tabel_RIE[[#This Row],[R12]])</f>
        <v>54</v>
      </c>
    </row>
    <row r="30" spans="1:39" ht="48.75" customHeight="1">
      <c r="B30" s="164">
        <v>22</v>
      </c>
      <c r="C30" s="270" t="s">
        <v>259</v>
      </c>
      <c r="D30" s="83" t="s">
        <v>130</v>
      </c>
      <c r="E30" s="184" t="s">
        <v>370</v>
      </c>
      <c r="F30" s="184" t="s">
        <v>256</v>
      </c>
      <c r="G30" s="183" t="s">
        <v>403</v>
      </c>
      <c r="H30" s="183" t="s">
        <v>396</v>
      </c>
      <c r="I30" s="184" t="s">
        <v>397</v>
      </c>
      <c r="J30" s="89" t="s">
        <v>398</v>
      </c>
      <c r="K30" s="266" t="s">
        <v>66</v>
      </c>
      <c r="L30" s="267">
        <f>IF(Tabel_RIE[[#This Row],[E1]]&gt;0,VLOOKUP(Tabel_RIE[[#This Row],[E1]],Tabel_FK_E[],2,FALSE),"")</f>
        <v>7</v>
      </c>
      <c r="M30" s="266" t="s">
        <v>98</v>
      </c>
      <c r="N30" s="268">
        <f>IF(Tabel_RIE[[#This Row],[B1]]&gt;0,VLOOKUP(Tabel_RIE[[#This Row],[B1]],Tabel_FK_B[],2,FALSE),"")</f>
        <v>3</v>
      </c>
      <c r="O30" s="266" t="s">
        <v>187</v>
      </c>
      <c r="P30" s="268">
        <f>IF(Tabel_RIE[[#This Row],[W1]]&gt;0,VLOOKUP(Tabel_RIE[[#This Row],[W1]],Tabel_FK_W[],2,FALSE),"")</f>
        <v>6</v>
      </c>
      <c r="Q30" s="269"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Substantieel.
Te nemen maatregel: Maatregelen vereist</v>
      </c>
      <c r="R30" s="172">
        <f>IF(OR(Tabel_RIE[[#This Row],[E12]]="",Tabel_RIE[[#This Row],[B12]]="",Tabel_RIE[[#This Row],[W12]]=""),"",Tabel_RIE[[#This Row],[E12]]*Tabel_RIE[[#This Row],[B12]]*Tabel_RIE[[#This Row],[W12]])</f>
        <v>126</v>
      </c>
      <c r="S30" s="173" t="str">
        <f>IF(AND(Tabel_RIE[[#This Row],[E12]]="",Tabel_RIE[[#This Row],[R12]]=""),"",IF(AND(OR(Tabel_RIE[[#This Row],[E12]]="",Tabel_RIE[[#This Row],[E12]]&lt;15),OR(Tabel_RIE[[#This Row],[R12]]="",Tabel_RIE[[#This Row],[R12]]&lt;70)),"n.v.t.",IF(OR(Tabel_RIE[[#This Row],[E12]]&gt;=15,Tabel_RIE[[#This Row],[R12]]&gt;=70),"√","fout")))</f>
        <v>√</v>
      </c>
      <c r="T30" s="85" t="s">
        <v>261</v>
      </c>
      <c r="U30" s="90" t="s">
        <v>363</v>
      </c>
      <c r="V30" s="175"/>
      <c r="W30" s="176"/>
      <c r="X30" s="177" t="str">
        <f t="shared" si="0"/>
        <v>Bronaanpak:
Collectieve maatregelen:
Individuele maatregelen:
PBM's:</v>
      </c>
      <c r="Y30" s="166"/>
      <c r="Z30" s="178"/>
      <c r="AA30" s="174"/>
      <c r="AB30" s="170" t="str">
        <f>IF(Tabel_RIE[[#This Row],[E2]]&gt;0,VLOOKUP(Tabel_RIE[[#This Row],[E2]],Tabel_FK_E[],2,FALSE),"")</f>
        <v/>
      </c>
      <c r="AC30" s="174"/>
      <c r="AD30" s="170" t="str">
        <f>IF(Tabel_RIE[[#This Row],[B2]]&gt;0,VLOOKUP(Tabel_RIE[[#This Row],[B2]],Tabel_FK_B[],2,FALSE),"")</f>
        <v/>
      </c>
      <c r="AE30" s="174"/>
      <c r="AF30" s="170" t="str">
        <f>IF(Tabel_RIE[[#This Row],[W2]]&gt;0,VLOOKUP(Tabel_RIE[[#This Row],[W2]],Tabel_FK_W[],2,FALSE),"")</f>
        <v/>
      </c>
      <c r="AG30"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30" s="172"/>
      <c r="AI30" s="166"/>
      <c r="AJ30" s="176"/>
      <c r="AK30" s="179" t="str">
        <f>IF(AND(Tabel_RIE[[#This Row],[Locatie / specifieke plek]]&lt;&gt;"",Tabel_RIE[[#This Row],[Gevaar]]&lt;&gt;"",Tabel_RIE[[#This Row],[Risico / beschrijving]]&lt;&gt;"",Tabel_RIE[[#This Row],[Mogelijke oorzaken]]&lt;&gt;"",Tabel_RIE[[#This Row],[Mogelijke effecten]]&lt;&gt;"",Tabel_RIE[[#This Row],[R12]]&lt;&gt;"",Tabel_RIE[[#This Row],[Allocatie]]&lt;&gt;""),"Ja","Nee")</f>
        <v>Ja</v>
      </c>
      <c r="AL30" s="179" t="str">
        <f>IF(AND(Tabel_RIE[[#This Row],[R12]]&gt;=70,Tabel_RIE[[#This Row],[R22]]&lt;70),"Ja","Nee")</f>
        <v>Ja</v>
      </c>
      <c r="AM30" s="179">
        <f>IF(Tabel_RIE[[#This Row],[R22]]&lt;&gt;"",Tabel_RIE[[#This Row],[R22]],Tabel_RIE[[#This Row],[R12]])</f>
        <v>126</v>
      </c>
    </row>
    <row r="31" spans="1:39" ht="39.75" customHeight="1">
      <c r="B31" s="164">
        <v>23</v>
      </c>
      <c r="C31" s="83" t="s">
        <v>259</v>
      </c>
      <c r="D31" s="83" t="s">
        <v>130</v>
      </c>
      <c r="E31" s="184" t="s">
        <v>311</v>
      </c>
      <c r="F31" s="184" t="s">
        <v>256</v>
      </c>
      <c r="G31" s="183" t="s">
        <v>265</v>
      </c>
      <c r="H31" s="183" t="s">
        <v>268</v>
      </c>
      <c r="I31" s="184" t="s">
        <v>342</v>
      </c>
      <c r="J31" s="184" t="s">
        <v>351</v>
      </c>
      <c r="K31" s="266" t="s">
        <v>65</v>
      </c>
      <c r="L31" s="267">
        <f>IF(Tabel_RIE[[#This Row],[E1]]&gt;0,VLOOKUP(Tabel_RIE[[#This Row],[E1]],Tabel_FK_E[],2,FALSE),"")</f>
        <v>3</v>
      </c>
      <c r="M31" s="266" t="s">
        <v>99</v>
      </c>
      <c r="N31" s="268">
        <f>IF(Tabel_RIE[[#This Row],[B1]]&gt;0,VLOOKUP(Tabel_RIE[[#This Row],[B1]],Tabel_FK_B[],2,FALSE),"")</f>
        <v>6</v>
      </c>
      <c r="O31" s="266" t="s">
        <v>188</v>
      </c>
      <c r="P31" s="268">
        <f>IF(Tabel_RIE[[#This Row],[W1]]&gt;0,VLOOKUP(Tabel_RIE[[#This Row],[W1]],Tabel_FK_W[],2,FALSE),"")</f>
        <v>3</v>
      </c>
      <c r="Q31" s="269"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Mogelijk.
Te nemen maatregel: Aandacht vereist</v>
      </c>
      <c r="R31" s="172">
        <f>IF(OR(Tabel_RIE[[#This Row],[E12]]="",Tabel_RIE[[#This Row],[B12]]="",Tabel_RIE[[#This Row],[W12]]=""),"",Tabel_RIE[[#This Row],[E12]]*Tabel_RIE[[#This Row],[B12]]*Tabel_RIE[[#This Row],[W12]])</f>
        <v>54</v>
      </c>
      <c r="S31" s="173" t="str">
        <f>IF(AND(Tabel_RIE[[#This Row],[E12]]="",Tabel_RIE[[#This Row],[R12]]=""),"",IF(AND(OR(Tabel_RIE[[#This Row],[E12]]="",Tabel_RIE[[#This Row],[E12]]&lt;15),OR(Tabel_RIE[[#This Row],[R12]]="",Tabel_RIE[[#This Row],[R12]]&lt;70)),"n.v.t.",IF(OR(Tabel_RIE[[#This Row],[E12]]&gt;=15,Tabel_RIE[[#This Row],[R12]]&gt;=70),"√","fout")))</f>
        <v>n.v.t.</v>
      </c>
      <c r="T31" s="85" t="s">
        <v>261</v>
      </c>
      <c r="U31" s="90" t="s">
        <v>363</v>
      </c>
      <c r="V31" s="175"/>
      <c r="W31" s="176"/>
      <c r="X31" s="177" t="str">
        <f t="shared" si="0"/>
        <v>Bronaanpak:
Collectieve maatregelen:
Individuele maatregelen:
PBM's:</v>
      </c>
      <c r="Y31" s="166"/>
      <c r="Z31" s="178"/>
      <c r="AA31" s="174"/>
      <c r="AB31" s="170" t="str">
        <f>IF(Tabel_RIE[[#This Row],[E2]]&gt;0,VLOOKUP(Tabel_RIE[[#This Row],[E2]],Tabel_FK_E[],2,FALSE),"")</f>
        <v/>
      </c>
      <c r="AC31" s="174"/>
      <c r="AD31" s="170" t="str">
        <f>IF(Tabel_RIE[[#This Row],[B2]]&gt;0,VLOOKUP(Tabel_RIE[[#This Row],[B2]],Tabel_FK_B[],2,FALSE),"")</f>
        <v/>
      </c>
      <c r="AE31" s="174"/>
      <c r="AF31" s="170" t="str">
        <f>IF(Tabel_RIE[[#This Row],[W2]]&gt;0,VLOOKUP(Tabel_RIE[[#This Row],[W2]],Tabel_FK_W[],2,FALSE),"")</f>
        <v/>
      </c>
      <c r="AG31"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31" s="172"/>
      <c r="AI31" s="166"/>
      <c r="AJ31" s="176"/>
      <c r="AK31" s="179" t="str">
        <f>IF(AND(Tabel_RIE[[#This Row],[Locatie / specifieke plek]]&lt;&gt;"",Tabel_RIE[[#This Row],[Gevaar]]&lt;&gt;"",Tabel_RIE[[#This Row],[Risico / beschrijving]]&lt;&gt;"",Tabel_RIE[[#This Row],[Mogelijke oorzaken]]&lt;&gt;"",Tabel_RIE[[#This Row],[Mogelijke effecten]]&lt;&gt;"",Tabel_RIE[[#This Row],[R12]]&lt;&gt;"",Tabel_RIE[[#This Row],[Allocatie]]&lt;&gt;""),"Ja","Nee")</f>
        <v>Ja</v>
      </c>
      <c r="AL31" s="179" t="str">
        <f>IF(AND(Tabel_RIE[[#This Row],[R12]]&gt;=70,Tabel_RIE[[#This Row],[R22]]&lt;70),"Ja","Nee")</f>
        <v>Nee</v>
      </c>
      <c r="AM31" s="179">
        <f>IF(Tabel_RIE[[#This Row],[R22]]&lt;&gt;"",Tabel_RIE[[#This Row],[R22]],Tabel_RIE[[#This Row],[R12]])</f>
        <v>54</v>
      </c>
    </row>
    <row r="32" spans="1:39" ht="46.5" customHeight="1">
      <c r="B32" s="164">
        <v>24</v>
      </c>
      <c r="C32" s="83" t="s">
        <v>259</v>
      </c>
      <c r="D32" s="83" t="s">
        <v>130</v>
      </c>
      <c r="E32" s="184" t="s">
        <v>295</v>
      </c>
      <c r="F32" s="184" t="s">
        <v>256</v>
      </c>
      <c r="G32" s="183" t="s">
        <v>296</v>
      </c>
      <c r="H32" s="183" t="s">
        <v>262</v>
      </c>
      <c r="I32" s="184" t="s">
        <v>297</v>
      </c>
      <c r="J32" s="184" t="s">
        <v>347</v>
      </c>
      <c r="K32" s="266" t="s">
        <v>66</v>
      </c>
      <c r="L32" s="267">
        <f>IF(Tabel_RIE[[#This Row],[E1]]&gt;0,VLOOKUP(Tabel_RIE[[#This Row],[E1]],Tabel_FK_E[],2,FALSE),"")</f>
        <v>7</v>
      </c>
      <c r="M32" s="266" t="s">
        <v>99</v>
      </c>
      <c r="N32" s="268">
        <f>IF(Tabel_RIE[[#This Row],[B1]]&gt;0,VLOOKUP(Tabel_RIE[[#This Row],[B1]],Tabel_FK_B[],2,FALSE),"")</f>
        <v>6</v>
      </c>
      <c r="O32" s="266" t="s">
        <v>188</v>
      </c>
      <c r="P32" s="268">
        <f>IF(Tabel_RIE[[#This Row],[W1]]&gt;0,VLOOKUP(Tabel_RIE[[#This Row],[W1]],Tabel_FK_W[],2,FALSE),"")</f>
        <v>3</v>
      </c>
      <c r="Q32" s="269"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Substantieel.
Te nemen maatregel: Maatregelen vereist</v>
      </c>
      <c r="R32" s="172">
        <f>IF(OR(Tabel_RIE[[#This Row],[E12]]="",Tabel_RIE[[#This Row],[B12]]="",Tabel_RIE[[#This Row],[W12]]=""),"",Tabel_RIE[[#This Row],[E12]]*Tabel_RIE[[#This Row],[B12]]*Tabel_RIE[[#This Row],[W12]])</f>
        <v>126</v>
      </c>
      <c r="S32" s="173" t="str">
        <f>IF(AND(Tabel_RIE[[#This Row],[E12]]="",Tabel_RIE[[#This Row],[R12]]=""),"",IF(AND(OR(Tabel_RIE[[#This Row],[E12]]="",Tabel_RIE[[#This Row],[E12]]&lt;15),OR(Tabel_RIE[[#This Row],[R12]]="",Tabel_RIE[[#This Row],[R12]]&lt;70)),"n.v.t.",IF(OR(Tabel_RIE[[#This Row],[E12]]&gt;=15,Tabel_RIE[[#This Row],[R12]]&gt;=70),"√","fout")))</f>
        <v>√</v>
      </c>
      <c r="T32" s="85" t="s">
        <v>261</v>
      </c>
      <c r="U32" s="90" t="s">
        <v>363</v>
      </c>
      <c r="V32" s="175"/>
      <c r="W32" s="176"/>
      <c r="X32" s="177" t="str">
        <f t="shared" si="0"/>
        <v>Bronaanpak:
Collectieve maatregelen:
Individuele maatregelen:
PBM's:</v>
      </c>
      <c r="Y32" s="166"/>
      <c r="Z32" s="178"/>
      <c r="AA32" s="174"/>
      <c r="AB32" s="170" t="str">
        <f>IF(Tabel_RIE[[#This Row],[E2]]&gt;0,VLOOKUP(Tabel_RIE[[#This Row],[E2]],Tabel_FK_E[],2,FALSE),"")</f>
        <v/>
      </c>
      <c r="AC32" s="174"/>
      <c r="AD32" s="170" t="str">
        <f>IF(Tabel_RIE[[#This Row],[B2]]&gt;0,VLOOKUP(Tabel_RIE[[#This Row],[B2]],Tabel_FK_B[],2,FALSE),"")</f>
        <v/>
      </c>
      <c r="AE32" s="174"/>
      <c r="AF32" s="170" t="str">
        <f>IF(Tabel_RIE[[#This Row],[W2]]&gt;0,VLOOKUP(Tabel_RIE[[#This Row],[W2]],Tabel_FK_W[],2,FALSE),"")</f>
        <v/>
      </c>
      <c r="AG32"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32" s="172"/>
      <c r="AI32" s="166"/>
      <c r="AJ32" s="176"/>
      <c r="AK32" s="179" t="str">
        <f>IF(AND(Tabel_RIE[[#This Row],[Locatie / specifieke plek]]&lt;&gt;"",Tabel_RIE[[#This Row],[Gevaar]]&lt;&gt;"",Tabel_RIE[[#This Row],[Risico / beschrijving]]&lt;&gt;"",Tabel_RIE[[#This Row],[Mogelijke oorzaken]]&lt;&gt;"",Tabel_RIE[[#This Row],[Mogelijke effecten]]&lt;&gt;"",Tabel_RIE[[#This Row],[R12]]&lt;&gt;"",Tabel_RIE[[#This Row],[Allocatie]]&lt;&gt;""),"Ja","Nee")</f>
        <v>Ja</v>
      </c>
      <c r="AL32" s="179" t="str">
        <f>IF(AND(Tabel_RIE[[#This Row],[R12]]&gt;=70,Tabel_RIE[[#This Row],[R22]]&lt;70),"Ja","Nee")</f>
        <v>Ja</v>
      </c>
      <c r="AM32" s="179">
        <f>IF(Tabel_RIE[[#This Row],[R22]]&lt;&gt;"",Tabel_RIE[[#This Row],[R22]],Tabel_RIE[[#This Row],[R12]])</f>
        <v>126</v>
      </c>
    </row>
    <row r="33" spans="2:39" ht="42.75" customHeight="1">
      <c r="B33" s="164">
        <v>25</v>
      </c>
      <c r="C33" s="83" t="s">
        <v>259</v>
      </c>
      <c r="D33" s="83" t="s">
        <v>130</v>
      </c>
      <c r="E33" s="184" t="s">
        <v>305</v>
      </c>
      <c r="F33" s="184" t="s">
        <v>256</v>
      </c>
      <c r="G33" s="183" t="s">
        <v>266</v>
      </c>
      <c r="H33" s="183" t="s">
        <v>262</v>
      </c>
      <c r="I33" s="184" t="s">
        <v>326</v>
      </c>
      <c r="J33" s="184" t="s">
        <v>347</v>
      </c>
      <c r="K33" s="266" t="s">
        <v>66</v>
      </c>
      <c r="L33" s="267">
        <f>IF(Tabel_RIE[[#This Row],[E1]]&gt;0,VLOOKUP(Tabel_RIE[[#This Row],[E1]],Tabel_FK_E[],2,FALSE),"")</f>
        <v>7</v>
      </c>
      <c r="M33" s="266" t="s">
        <v>98</v>
      </c>
      <c r="N33" s="268">
        <f>IF(Tabel_RIE[[#This Row],[B1]]&gt;0,VLOOKUP(Tabel_RIE[[#This Row],[B1]],Tabel_FK_B[],2,FALSE),"")</f>
        <v>3</v>
      </c>
      <c r="O33" s="266" t="s">
        <v>187</v>
      </c>
      <c r="P33" s="268">
        <f>IF(Tabel_RIE[[#This Row],[W1]]&gt;0,VLOOKUP(Tabel_RIE[[#This Row],[W1]],Tabel_FK_W[],2,FALSE),"")</f>
        <v>6</v>
      </c>
      <c r="Q33" s="269"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Substantieel.
Te nemen maatregel: Maatregelen vereist</v>
      </c>
      <c r="R33" s="172">
        <f>IF(OR(Tabel_RIE[[#This Row],[E12]]="",Tabel_RIE[[#This Row],[B12]]="",Tabel_RIE[[#This Row],[W12]]=""),"",Tabel_RIE[[#This Row],[E12]]*Tabel_RIE[[#This Row],[B12]]*Tabel_RIE[[#This Row],[W12]])</f>
        <v>126</v>
      </c>
      <c r="S33" s="173" t="str">
        <f>IF(AND(Tabel_RIE[[#This Row],[E12]]="",Tabel_RIE[[#This Row],[R12]]=""),"",IF(AND(OR(Tabel_RIE[[#This Row],[E12]]="",Tabel_RIE[[#This Row],[E12]]&lt;15),OR(Tabel_RIE[[#This Row],[R12]]="",Tabel_RIE[[#This Row],[R12]]&lt;70)),"n.v.t.",IF(OR(Tabel_RIE[[#This Row],[E12]]&gt;=15,Tabel_RIE[[#This Row],[R12]]&gt;=70),"√","fout")))</f>
        <v>√</v>
      </c>
      <c r="T33" s="85" t="s">
        <v>261</v>
      </c>
      <c r="U33" s="83" t="s">
        <v>361</v>
      </c>
      <c r="V33" s="175"/>
      <c r="W33" s="176"/>
      <c r="X33" s="177" t="str">
        <f t="shared" si="0"/>
        <v>Bronaanpak:
Collectieve maatregelen:
Individuele maatregelen:
PBM's:</v>
      </c>
      <c r="Y33" s="166"/>
      <c r="Z33" s="178"/>
      <c r="AA33" s="174"/>
      <c r="AB33" s="170" t="str">
        <f>IF(Tabel_RIE[[#This Row],[E2]]&gt;0,VLOOKUP(Tabel_RIE[[#This Row],[E2]],Tabel_FK_E[],2,FALSE),"")</f>
        <v/>
      </c>
      <c r="AC33" s="174"/>
      <c r="AD33" s="170" t="str">
        <f>IF(Tabel_RIE[[#This Row],[B2]]&gt;0,VLOOKUP(Tabel_RIE[[#This Row],[B2]],Tabel_FK_B[],2,FALSE),"")</f>
        <v/>
      </c>
      <c r="AE33" s="174"/>
      <c r="AF33" s="170" t="str">
        <f>IF(Tabel_RIE[[#This Row],[W2]]&gt;0,VLOOKUP(Tabel_RIE[[#This Row],[W2]],Tabel_FK_W[],2,FALSE),"")</f>
        <v/>
      </c>
      <c r="AG33"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33" s="172"/>
      <c r="AI33" s="166"/>
      <c r="AJ33" s="176"/>
      <c r="AK33" s="179" t="str">
        <f>IF(AND(Tabel_RIE[[#This Row],[Locatie / specifieke plek]]&lt;&gt;"",Tabel_RIE[[#This Row],[Gevaar]]&lt;&gt;"",Tabel_RIE[[#This Row],[Risico / beschrijving]]&lt;&gt;"",Tabel_RIE[[#This Row],[Mogelijke oorzaken]]&lt;&gt;"",Tabel_RIE[[#This Row],[Mogelijke effecten]]&lt;&gt;"",Tabel_RIE[[#This Row],[R12]]&lt;&gt;"",Tabel_RIE[[#This Row],[Allocatie]]&lt;&gt;""),"Ja","Nee")</f>
        <v>Ja</v>
      </c>
      <c r="AL33" s="179" t="str">
        <f>IF(AND(Tabel_RIE[[#This Row],[R12]]&gt;=70,Tabel_RIE[[#This Row],[R22]]&lt;70),"Ja","Nee")</f>
        <v>Ja</v>
      </c>
      <c r="AM33" s="179">
        <f>IF(Tabel_RIE[[#This Row],[R22]]&lt;&gt;"",Tabel_RIE[[#This Row],[R22]],Tabel_RIE[[#This Row],[R12]])</f>
        <v>126</v>
      </c>
    </row>
    <row r="34" spans="2:39" ht="52.5" customHeight="1">
      <c r="B34" s="164">
        <v>26</v>
      </c>
      <c r="C34" s="83" t="s">
        <v>259</v>
      </c>
      <c r="D34" s="83" t="s">
        <v>130</v>
      </c>
      <c r="E34" s="184" t="s">
        <v>306</v>
      </c>
      <c r="F34" s="184" t="s">
        <v>256</v>
      </c>
      <c r="G34" s="183" t="s">
        <v>300</v>
      </c>
      <c r="H34" s="183" t="s">
        <v>263</v>
      </c>
      <c r="I34" s="186" t="s">
        <v>325</v>
      </c>
      <c r="J34" s="186" t="s">
        <v>356</v>
      </c>
      <c r="K34" s="266" t="s">
        <v>66</v>
      </c>
      <c r="L34" s="267">
        <f>IF(Tabel_RIE[[#This Row],[E1]]&gt;0,VLOOKUP(Tabel_RIE[[#This Row],[E1]],Tabel_FK_E[],2,FALSE),"")</f>
        <v>7</v>
      </c>
      <c r="M34" s="266" t="s">
        <v>98</v>
      </c>
      <c r="N34" s="268">
        <f>IF(Tabel_RIE[[#This Row],[B1]]&gt;0,VLOOKUP(Tabel_RIE[[#This Row],[B1]],Tabel_FK_B[],2,FALSE),"")</f>
        <v>3</v>
      </c>
      <c r="O34" s="266" t="s">
        <v>188</v>
      </c>
      <c r="P34" s="268">
        <f>IF(Tabel_RIE[[#This Row],[W1]]&gt;0,VLOOKUP(Tabel_RIE[[#This Row],[W1]],Tabel_FK_W[],2,FALSE),"")</f>
        <v>3</v>
      </c>
      <c r="Q34" s="269"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Mogelijk.
Te nemen maatregel: Aandacht vereist</v>
      </c>
      <c r="R34" s="172">
        <f>IF(OR(Tabel_RIE[[#This Row],[E12]]="",Tabel_RIE[[#This Row],[B12]]="",Tabel_RIE[[#This Row],[W12]]=""),"",Tabel_RIE[[#This Row],[E12]]*Tabel_RIE[[#This Row],[B12]]*Tabel_RIE[[#This Row],[W12]])</f>
        <v>63</v>
      </c>
      <c r="S34" s="173" t="str">
        <f>IF(AND(Tabel_RIE[[#This Row],[E12]]="",Tabel_RIE[[#This Row],[R12]]=""),"",IF(AND(OR(Tabel_RIE[[#This Row],[E12]]="",Tabel_RIE[[#This Row],[E12]]&lt;15),OR(Tabel_RIE[[#This Row],[R12]]="",Tabel_RIE[[#This Row],[R12]]&lt;70)),"n.v.t.",IF(OR(Tabel_RIE[[#This Row],[E12]]&gt;=15,Tabel_RIE[[#This Row],[R12]]&gt;=70),"√","fout")))</f>
        <v>n.v.t.</v>
      </c>
      <c r="T34" s="85" t="s">
        <v>261</v>
      </c>
      <c r="U34" s="83" t="s">
        <v>361</v>
      </c>
      <c r="V34" s="175"/>
      <c r="W34" s="176"/>
      <c r="X34" s="177" t="str">
        <f t="shared" si="0"/>
        <v>Bronaanpak:
Collectieve maatregelen:
Individuele maatregelen:
PBM's:</v>
      </c>
      <c r="Y34" s="166"/>
      <c r="Z34" s="178"/>
      <c r="AA34" s="174"/>
      <c r="AB34" s="170" t="str">
        <f>IF(Tabel_RIE[[#This Row],[E2]]&gt;0,VLOOKUP(Tabel_RIE[[#This Row],[E2]],Tabel_FK_E[],2,FALSE),"")</f>
        <v/>
      </c>
      <c r="AC34" s="174"/>
      <c r="AD34" s="170" t="str">
        <f>IF(Tabel_RIE[[#This Row],[B2]]&gt;0,VLOOKUP(Tabel_RIE[[#This Row],[B2]],Tabel_FK_B[],2,FALSE),"")</f>
        <v/>
      </c>
      <c r="AE34" s="174"/>
      <c r="AF34" s="170" t="str">
        <f>IF(Tabel_RIE[[#This Row],[W2]]&gt;0,VLOOKUP(Tabel_RIE[[#This Row],[W2]],Tabel_FK_W[],2,FALSE),"")</f>
        <v/>
      </c>
      <c r="AG34"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34" s="172"/>
      <c r="AI34" s="166"/>
      <c r="AJ34" s="176"/>
      <c r="AK34" s="179" t="str">
        <f>IF(AND(Tabel_RIE[[#This Row],[Locatie / specifieke plek]]&lt;&gt;"",Tabel_RIE[[#This Row],[Gevaar]]&lt;&gt;"",Tabel_RIE[[#This Row],[Risico / beschrijving]]&lt;&gt;"",Tabel_RIE[[#This Row],[Mogelijke oorzaken]]&lt;&gt;"",Tabel_RIE[[#This Row],[Mogelijke effecten]]&lt;&gt;"",Tabel_RIE[[#This Row],[R12]]&lt;&gt;"",Tabel_RIE[[#This Row],[Allocatie]]&lt;&gt;""),"Ja","Nee")</f>
        <v>Ja</v>
      </c>
      <c r="AL34" s="179" t="str">
        <f>IF(AND(Tabel_RIE[[#This Row],[R12]]&gt;=70,Tabel_RIE[[#This Row],[R22]]&lt;70),"Ja","Nee")</f>
        <v>Nee</v>
      </c>
      <c r="AM34" s="179">
        <f>IF(Tabel_RIE[[#This Row],[R22]]&lt;&gt;"",Tabel_RIE[[#This Row],[R22]],Tabel_RIE[[#This Row],[R12]])</f>
        <v>63</v>
      </c>
    </row>
    <row r="35" spans="2:39" ht="72.75" customHeight="1">
      <c r="B35" s="164">
        <v>27</v>
      </c>
      <c r="C35" s="83" t="s">
        <v>259</v>
      </c>
      <c r="D35" s="83" t="s">
        <v>130</v>
      </c>
      <c r="E35" s="184" t="s">
        <v>306</v>
      </c>
      <c r="F35" s="89" t="s">
        <v>358</v>
      </c>
      <c r="G35" s="183" t="s">
        <v>301</v>
      </c>
      <c r="H35" s="197" t="s">
        <v>324</v>
      </c>
      <c r="I35" s="186" t="s">
        <v>299</v>
      </c>
      <c r="J35" s="186" t="s">
        <v>360</v>
      </c>
      <c r="K35" s="266" t="s">
        <v>67</v>
      </c>
      <c r="L35" s="267">
        <f>IF(Tabel_RIE[[#This Row],[E1]]&gt;0,VLOOKUP(Tabel_RIE[[#This Row],[E1]],Tabel_FK_E[],2,FALSE),"")</f>
        <v>15</v>
      </c>
      <c r="M35" s="266" t="s">
        <v>98</v>
      </c>
      <c r="N35" s="268">
        <f>IF(Tabel_RIE[[#This Row],[B1]]&gt;0,VLOOKUP(Tabel_RIE[[#This Row],[B1]],Tabel_FK_B[],2,FALSE),"")</f>
        <v>3</v>
      </c>
      <c r="O35" s="266" t="s">
        <v>188</v>
      </c>
      <c r="P35" s="268">
        <f>IF(Tabel_RIE[[#This Row],[W1]]&gt;0,VLOOKUP(Tabel_RIE[[#This Row],[W1]],Tabel_FK_W[],2,FALSE),"")</f>
        <v>3</v>
      </c>
      <c r="Q35" s="269"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Substantieel.
Te nemen maatregel: Maatregelen vereist</v>
      </c>
      <c r="R35" s="172">
        <f>IF(OR(Tabel_RIE[[#This Row],[E12]]="",Tabel_RIE[[#This Row],[B12]]="",Tabel_RIE[[#This Row],[W12]]=""),"",Tabel_RIE[[#This Row],[E12]]*Tabel_RIE[[#This Row],[B12]]*Tabel_RIE[[#This Row],[W12]])</f>
        <v>135</v>
      </c>
      <c r="S35" s="173" t="str">
        <f>IF(AND(Tabel_RIE[[#This Row],[E12]]="",Tabel_RIE[[#This Row],[R12]]=""),"",IF(AND(OR(Tabel_RIE[[#This Row],[E12]]="",Tabel_RIE[[#This Row],[E12]]&lt;15),OR(Tabel_RIE[[#This Row],[R12]]="",Tabel_RIE[[#This Row],[R12]]&lt;70)),"n.v.t.",IF(OR(Tabel_RIE[[#This Row],[E12]]&gt;=15,Tabel_RIE[[#This Row],[R12]]&gt;=70),"√","fout")))</f>
        <v>√</v>
      </c>
      <c r="T35" s="85" t="s">
        <v>261</v>
      </c>
      <c r="U35" s="83" t="s">
        <v>361</v>
      </c>
      <c r="V35" s="175"/>
      <c r="W35" s="176"/>
      <c r="X35" s="177" t="str">
        <f t="shared" si="0"/>
        <v>Bronaanpak:
Collectieve maatregelen:
Individuele maatregelen:
PBM's:</v>
      </c>
      <c r="Y35" s="166"/>
      <c r="Z35" s="178"/>
      <c r="AA35" s="174"/>
      <c r="AB35" s="170" t="str">
        <f>IF(Tabel_RIE[[#This Row],[E2]]&gt;0,VLOOKUP(Tabel_RIE[[#This Row],[E2]],Tabel_FK_E[],2,FALSE),"")</f>
        <v/>
      </c>
      <c r="AC35" s="174"/>
      <c r="AD35" s="170" t="str">
        <f>IF(Tabel_RIE[[#This Row],[B2]]&gt;0,VLOOKUP(Tabel_RIE[[#This Row],[B2]],Tabel_FK_B[],2,FALSE),"")</f>
        <v/>
      </c>
      <c r="AE35" s="174"/>
      <c r="AF35" s="170" t="str">
        <f>IF(Tabel_RIE[[#This Row],[W2]]&gt;0,VLOOKUP(Tabel_RIE[[#This Row],[W2]],Tabel_FK_W[],2,FALSE),"")</f>
        <v/>
      </c>
      <c r="AG35"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35" s="172"/>
      <c r="AI35" s="166"/>
      <c r="AJ35" s="176"/>
      <c r="AK35" s="179" t="str">
        <f>IF(AND(Tabel_RIE[[#This Row],[Locatie / specifieke plek]]&lt;&gt;"",Tabel_RIE[[#This Row],[Gevaar]]&lt;&gt;"",Tabel_RIE[[#This Row],[Risico / beschrijving]]&lt;&gt;"",Tabel_RIE[[#This Row],[Mogelijke oorzaken]]&lt;&gt;"",Tabel_RIE[[#This Row],[Mogelijke effecten]]&lt;&gt;"",Tabel_RIE[[#This Row],[R12]]&lt;&gt;"",Tabel_RIE[[#This Row],[Allocatie]]&lt;&gt;""),"Ja","Nee")</f>
        <v>Ja</v>
      </c>
      <c r="AL35" s="179" t="str">
        <f>IF(AND(Tabel_RIE[[#This Row],[R12]]&gt;=70,Tabel_RIE[[#This Row],[R22]]&lt;70),"Ja","Nee")</f>
        <v>Ja</v>
      </c>
      <c r="AM35" s="179">
        <f>IF(Tabel_RIE[[#This Row],[R22]]&lt;&gt;"",Tabel_RIE[[#This Row],[R22]],Tabel_RIE[[#This Row],[R12]])</f>
        <v>135</v>
      </c>
    </row>
    <row r="36" spans="2:39" ht="43.5" customHeight="1">
      <c r="B36" s="164">
        <v>28</v>
      </c>
      <c r="C36" s="83" t="s">
        <v>259</v>
      </c>
      <c r="D36" s="83" t="s">
        <v>130</v>
      </c>
      <c r="E36" s="184" t="s">
        <v>378</v>
      </c>
      <c r="F36" s="89" t="s">
        <v>358</v>
      </c>
      <c r="G36" s="183" t="s">
        <v>379</v>
      </c>
      <c r="H36" s="197" t="s">
        <v>324</v>
      </c>
      <c r="I36" s="186" t="s">
        <v>404</v>
      </c>
      <c r="J36" s="186" t="s">
        <v>360</v>
      </c>
      <c r="K36" s="266" t="s">
        <v>67</v>
      </c>
      <c r="L36" s="267">
        <f>IF(Tabel_RIE[[#This Row],[E1]]&gt;0,VLOOKUP(Tabel_RIE[[#This Row],[E1]],Tabel_FK_E[],2,FALSE),"")</f>
        <v>15</v>
      </c>
      <c r="M36" s="266" t="s">
        <v>95</v>
      </c>
      <c r="N36" s="268">
        <f>IF(Tabel_RIE[[#This Row],[B1]]&gt;0,VLOOKUP(Tabel_RIE[[#This Row],[B1]],Tabel_FK_B[],2,FALSE),"")</f>
        <v>0.5</v>
      </c>
      <c r="O36" s="266" t="s">
        <v>189</v>
      </c>
      <c r="P36" s="268">
        <f>IF(Tabel_RIE[[#This Row],[W1]]&gt;0,VLOOKUP(Tabel_RIE[[#This Row],[W1]],Tabel_FK_W[],2,FALSE),"")</f>
        <v>1</v>
      </c>
      <c r="Q36" s="269"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Licht.
Te nemen maatregel: Aanvaardbaar</v>
      </c>
      <c r="R36" s="172">
        <f>IF(OR(Tabel_RIE[[#This Row],[E12]]="",Tabel_RIE[[#This Row],[B12]]="",Tabel_RIE[[#This Row],[W12]]=""),"",Tabel_RIE[[#This Row],[E12]]*Tabel_RIE[[#This Row],[B12]]*Tabel_RIE[[#This Row],[W12]])</f>
        <v>7.5</v>
      </c>
      <c r="S36" s="173" t="str">
        <f>IF(AND(Tabel_RIE[[#This Row],[E12]]="",Tabel_RIE[[#This Row],[R12]]=""),"",IF(AND(OR(Tabel_RIE[[#This Row],[E12]]="",Tabel_RIE[[#This Row],[E12]]&lt;15),OR(Tabel_RIE[[#This Row],[R12]]="",Tabel_RIE[[#This Row],[R12]]&lt;70)),"n.v.t.",IF(OR(Tabel_RIE[[#This Row],[E12]]&gt;=15,Tabel_RIE[[#This Row],[R12]]&gt;=70),"√","fout")))</f>
        <v>√</v>
      </c>
      <c r="T36" s="85" t="s">
        <v>261</v>
      </c>
      <c r="U36" s="83" t="s">
        <v>363</v>
      </c>
      <c r="V36" s="175"/>
      <c r="W36" s="176"/>
      <c r="X36" s="177" t="str">
        <f t="shared" si="0"/>
        <v>Bronaanpak:
Collectieve maatregelen:
Individuele maatregelen:
PBM's:</v>
      </c>
      <c r="Y36" s="166"/>
      <c r="Z36" s="178"/>
      <c r="AA36" s="174"/>
      <c r="AB36" s="170" t="str">
        <f>IF(Tabel_RIE[[#This Row],[E2]]&gt;0,VLOOKUP(Tabel_RIE[[#This Row],[E2]],Tabel_FK_E[],2,FALSE),"")</f>
        <v/>
      </c>
      <c r="AC36" s="174"/>
      <c r="AD36" s="170" t="str">
        <f>IF(Tabel_RIE[[#This Row],[B2]]&gt;0,VLOOKUP(Tabel_RIE[[#This Row],[B2]],Tabel_FK_B[],2,FALSE),"")</f>
        <v/>
      </c>
      <c r="AE36" s="174"/>
      <c r="AF36" s="170" t="str">
        <f>IF(Tabel_RIE[[#This Row],[W2]]&gt;0,VLOOKUP(Tabel_RIE[[#This Row],[W2]],Tabel_FK_W[],2,FALSE),"")</f>
        <v/>
      </c>
      <c r="AG36"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36" s="172"/>
      <c r="AI36" s="166"/>
      <c r="AJ36" s="176"/>
      <c r="AK36" s="179" t="str">
        <f>IF(AND(Tabel_RIE[[#This Row],[Locatie / specifieke plek]]&lt;&gt;"",Tabel_RIE[[#This Row],[Gevaar]]&lt;&gt;"",Tabel_RIE[[#This Row],[Risico / beschrijving]]&lt;&gt;"",Tabel_RIE[[#This Row],[Mogelijke oorzaken]]&lt;&gt;"",Tabel_RIE[[#This Row],[Mogelijke effecten]]&lt;&gt;"",Tabel_RIE[[#This Row],[R12]]&lt;&gt;"",Tabel_RIE[[#This Row],[Allocatie]]&lt;&gt;""),"Ja","Nee")</f>
        <v>Ja</v>
      </c>
      <c r="AL36" s="179" t="str">
        <f>IF(AND(Tabel_RIE[[#This Row],[R12]]&gt;=70,Tabel_RIE[[#This Row],[R22]]&lt;70),"Ja","Nee")</f>
        <v>Nee</v>
      </c>
      <c r="AM36" s="179">
        <f>IF(Tabel_RIE[[#This Row],[R22]]&lt;&gt;"",Tabel_RIE[[#This Row],[R22]],Tabel_RIE[[#This Row],[R12]])</f>
        <v>7.5</v>
      </c>
    </row>
    <row r="37" spans="2:39" ht="43.5" customHeight="1">
      <c r="B37" s="164">
        <v>29</v>
      </c>
      <c r="C37" s="83" t="s">
        <v>259</v>
      </c>
      <c r="D37" s="83" t="s">
        <v>130</v>
      </c>
      <c r="E37" s="184" t="s">
        <v>307</v>
      </c>
      <c r="F37" s="89" t="s">
        <v>358</v>
      </c>
      <c r="G37" s="183" t="s">
        <v>266</v>
      </c>
      <c r="H37" s="183" t="s">
        <v>298</v>
      </c>
      <c r="I37" s="186" t="s">
        <v>327</v>
      </c>
      <c r="J37" s="184" t="s">
        <v>347</v>
      </c>
      <c r="K37" s="266" t="s">
        <v>66</v>
      </c>
      <c r="L37" s="267">
        <f>IF(Tabel_RIE[[#This Row],[E1]]&gt;0,VLOOKUP(Tabel_RIE[[#This Row],[E1]],Tabel_FK_E[],2,FALSE),"")</f>
        <v>7</v>
      </c>
      <c r="M37" s="266" t="s">
        <v>98</v>
      </c>
      <c r="N37" s="268">
        <f>IF(Tabel_RIE[[#This Row],[B1]]&gt;0,VLOOKUP(Tabel_RIE[[#This Row],[B1]],Tabel_FK_B[],2,FALSE),"")</f>
        <v>3</v>
      </c>
      <c r="O37" s="266" t="s">
        <v>188</v>
      </c>
      <c r="P37" s="268">
        <f>IF(Tabel_RIE[[#This Row],[W1]]&gt;0,VLOOKUP(Tabel_RIE[[#This Row],[W1]],Tabel_FK_W[],2,FALSE),"")</f>
        <v>3</v>
      </c>
      <c r="Q37" s="269"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Mogelijk.
Te nemen maatregel: Aandacht vereist</v>
      </c>
      <c r="R37" s="172">
        <f>IF(OR(Tabel_RIE[[#This Row],[E12]]="",Tabel_RIE[[#This Row],[B12]]="",Tabel_RIE[[#This Row],[W12]]=""),"",Tabel_RIE[[#This Row],[E12]]*Tabel_RIE[[#This Row],[B12]]*Tabel_RIE[[#This Row],[W12]])</f>
        <v>63</v>
      </c>
      <c r="S37" s="173" t="str">
        <f>IF(AND(Tabel_RIE[[#This Row],[E12]]="",Tabel_RIE[[#This Row],[R12]]=""),"",IF(AND(OR(Tabel_RIE[[#This Row],[E12]]="",Tabel_RIE[[#This Row],[E12]]&lt;15),OR(Tabel_RIE[[#This Row],[R12]]="",Tabel_RIE[[#This Row],[R12]]&lt;70)),"n.v.t.",IF(OR(Tabel_RIE[[#This Row],[E12]]&gt;=15,Tabel_RIE[[#This Row],[R12]]&gt;=70),"√","fout")))</f>
        <v>n.v.t.</v>
      </c>
      <c r="T37" s="85" t="s">
        <v>261</v>
      </c>
      <c r="U37" s="83" t="s">
        <v>361</v>
      </c>
      <c r="V37" s="175"/>
      <c r="W37" s="176"/>
      <c r="X37" s="177" t="str">
        <f t="shared" si="0"/>
        <v>Bronaanpak:
Collectieve maatregelen:
Individuele maatregelen:
PBM's:</v>
      </c>
      <c r="Y37" s="166"/>
      <c r="Z37" s="178"/>
      <c r="AA37" s="174"/>
      <c r="AB37" s="170" t="str">
        <f>IF(Tabel_RIE[[#This Row],[E2]]&gt;0,VLOOKUP(Tabel_RIE[[#This Row],[E2]],Tabel_FK_E[],2,FALSE),"")</f>
        <v/>
      </c>
      <c r="AC37" s="174"/>
      <c r="AD37" s="170" t="str">
        <f>IF(Tabel_RIE[[#This Row],[B2]]&gt;0,VLOOKUP(Tabel_RIE[[#This Row],[B2]],Tabel_FK_B[],2,FALSE),"")</f>
        <v/>
      </c>
      <c r="AE37" s="174"/>
      <c r="AF37" s="170" t="str">
        <f>IF(Tabel_RIE[[#This Row],[W2]]&gt;0,VLOOKUP(Tabel_RIE[[#This Row],[W2]],Tabel_FK_W[],2,FALSE),"")</f>
        <v/>
      </c>
      <c r="AG37"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37" s="172"/>
      <c r="AI37" s="166"/>
      <c r="AJ37" s="176"/>
      <c r="AK37" s="179" t="str">
        <f>IF(AND(Tabel_RIE[[#This Row],[Locatie / specifieke plek]]&lt;&gt;"",Tabel_RIE[[#This Row],[Gevaar]]&lt;&gt;"",Tabel_RIE[[#This Row],[Risico / beschrijving]]&lt;&gt;"",Tabel_RIE[[#This Row],[Mogelijke oorzaken]]&lt;&gt;"",Tabel_RIE[[#This Row],[Mogelijke effecten]]&lt;&gt;"",Tabel_RIE[[#This Row],[R12]]&lt;&gt;"",Tabel_RIE[[#This Row],[Allocatie]]&lt;&gt;""),"Ja","Nee")</f>
        <v>Ja</v>
      </c>
      <c r="AL37" s="179" t="str">
        <f>IF(AND(Tabel_RIE[[#This Row],[R12]]&gt;=70,Tabel_RIE[[#This Row],[R22]]&lt;70),"Ja","Nee")</f>
        <v>Nee</v>
      </c>
      <c r="AM37" s="179">
        <f>IF(Tabel_RIE[[#This Row],[R22]]&lt;&gt;"",Tabel_RIE[[#This Row],[R22]],Tabel_RIE[[#This Row],[R12]])</f>
        <v>63</v>
      </c>
    </row>
    <row r="38" spans="2:39" ht="42.75" customHeight="1">
      <c r="B38" s="164">
        <v>30</v>
      </c>
      <c r="C38" s="83" t="s">
        <v>259</v>
      </c>
      <c r="D38" s="83" t="s">
        <v>130</v>
      </c>
      <c r="E38" s="184" t="s">
        <v>339</v>
      </c>
      <c r="F38" s="184" t="s">
        <v>256</v>
      </c>
      <c r="G38" s="198" t="s">
        <v>317</v>
      </c>
      <c r="H38" s="183" t="s">
        <v>268</v>
      </c>
      <c r="I38" s="184" t="s">
        <v>328</v>
      </c>
      <c r="J38" s="186" t="s">
        <v>353</v>
      </c>
      <c r="K38" s="266" t="s">
        <v>67</v>
      </c>
      <c r="L38" s="267">
        <f>IF(Tabel_RIE[[#This Row],[E1]]&gt;0,VLOOKUP(Tabel_RIE[[#This Row],[E1]],Tabel_FK_E[],2,FALSE),"")</f>
        <v>15</v>
      </c>
      <c r="M38" s="266" t="s">
        <v>96</v>
      </c>
      <c r="N38" s="268">
        <f>IF(Tabel_RIE[[#This Row],[B1]]&gt;0,VLOOKUP(Tabel_RIE[[#This Row],[B1]],Tabel_FK_B[],2,FALSE),"")</f>
        <v>1</v>
      </c>
      <c r="O38" s="266" t="s">
        <v>187</v>
      </c>
      <c r="P38" s="268">
        <f>IF(Tabel_RIE[[#This Row],[W1]]&gt;0,VLOOKUP(Tabel_RIE[[#This Row],[W1]],Tabel_FK_W[],2,FALSE),"")</f>
        <v>6</v>
      </c>
      <c r="Q38" s="269"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Substantieel.
Te nemen maatregel: Maatregelen vereist</v>
      </c>
      <c r="R38" s="172">
        <f>IF(OR(Tabel_RIE[[#This Row],[E12]]="",Tabel_RIE[[#This Row],[B12]]="",Tabel_RIE[[#This Row],[W12]]=""),"",Tabel_RIE[[#This Row],[E12]]*Tabel_RIE[[#This Row],[B12]]*Tabel_RIE[[#This Row],[W12]])</f>
        <v>90</v>
      </c>
      <c r="S38" s="173" t="str">
        <f>IF(AND(Tabel_RIE[[#This Row],[E12]]="",Tabel_RIE[[#This Row],[R12]]=""),"",IF(AND(OR(Tabel_RIE[[#This Row],[E12]]="",Tabel_RIE[[#This Row],[E12]]&lt;15),OR(Tabel_RIE[[#This Row],[R12]]="",Tabel_RIE[[#This Row],[R12]]&lt;70)),"n.v.t.",IF(OR(Tabel_RIE[[#This Row],[E12]]&gt;=15,Tabel_RIE[[#This Row],[R12]]&gt;=70),"√","fout")))</f>
        <v>√</v>
      </c>
      <c r="T38" s="85" t="s">
        <v>261</v>
      </c>
      <c r="U38" s="90" t="s">
        <v>363</v>
      </c>
      <c r="V38" s="175"/>
      <c r="W38" s="176"/>
      <c r="X38" s="177" t="str">
        <f t="shared" si="0"/>
        <v>Bronaanpak:
Collectieve maatregelen:
Individuele maatregelen:
PBM's:</v>
      </c>
      <c r="Y38" s="166"/>
      <c r="Z38" s="178"/>
      <c r="AA38" s="174"/>
      <c r="AB38" s="170" t="str">
        <f>IF(Tabel_RIE[[#This Row],[E2]]&gt;0,VLOOKUP(Tabel_RIE[[#This Row],[E2]],Tabel_FK_E[],2,FALSE),"")</f>
        <v/>
      </c>
      <c r="AC38" s="174"/>
      <c r="AD38" s="170" t="str">
        <f>IF(Tabel_RIE[[#This Row],[B2]]&gt;0,VLOOKUP(Tabel_RIE[[#This Row],[B2]],Tabel_FK_B[],2,FALSE),"")</f>
        <v/>
      </c>
      <c r="AE38" s="174"/>
      <c r="AF38" s="170" t="str">
        <f>IF(Tabel_RIE[[#This Row],[W2]]&gt;0,VLOOKUP(Tabel_RIE[[#This Row],[W2]],Tabel_FK_W[],2,FALSE),"")</f>
        <v/>
      </c>
      <c r="AG38"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38" s="172"/>
      <c r="AI38" s="166"/>
      <c r="AJ38" s="176"/>
      <c r="AK38" s="179" t="str">
        <f>IF(AND(Tabel_RIE[[#This Row],[Locatie / specifieke plek]]&lt;&gt;"",Tabel_RIE[[#This Row],[Gevaar]]&lt;&gt;"",Tabel_RIE[[#This Row],[Risico / beschrijving]]&lt;&gt;"",Tabel_RIE[[#This Row],[Mogelijke oorzaken]]&lt;&gt;"",Tabel_RIE[[#This Row],[Mogelijke effecten]]&lt;&gt;"",Tabel_RIE[[#This Row],[R12]]&lt;&gt;"",Tabel_RIE[[#This Row],[Allocatie]]&lt;&gt;""),"Ja","Nee")</f>
        <v>Ja</v>
      </c>
      <c r="AL38" s="179" t="str">
        <f>IF(AND(Tabel_RIE[[#This Row],[R12]]&gt;=70,Tabel_RIE[[#This Row],[R22]]&lt;70),"Ja","Nee")</f>
        <v>Ja</v>
      </c>
      <c r="AM38" s="179">
        <f>IF(Tabel_RIE[[#This Row],[R22]]&lt;&gt;"",Tabel_RIE[[#This Row],[R22]],Tabel_RIE[[#This Row],[R12]])</f>
        <v>90</v>
      </c>
    </row>
    <row r="39" spans="2:39" ht="42">
      <c r="B39" s="164">
        <v>31</v>
      </c>
      <c r="C39" s="83" t="s">
        <v>259</v>
      </c>
      <c r="D39" s="83" t="s">
        <v>130</v>
      </c>
      <c r="E39" s="184" t="s">
        <v>341</v>
      </c>
      <c r="F39" s="89" t="s">
        <v>358</v>
      </c>
      <c r="G39" s="183" t="s">
        <v>334</v>
      </c>
      <c r="H39" s="183" t="s">
        <v>333</v>
      </c>
      <c r="I39" s="183" t="s">
        <v>335</v>
      </c>
      <c r="J39" s="186" t="s">
        <v>353</v>
      </c>
      <c r="K39" s="266" t="s">
        <v>67</v>
      </c>
      <c r="L39" s="267">
        <f>IF(Tabel_RIE[[#This Row],[E1]]&gt;0,VLOOKUP(Tabel_RIE[[#This Row],[E1]],Tabel_FK_E[],2,FALSE),"")</f>
        <v>15</v>
      </c>
      <c r="M39" s="266" t="s">
        <v>96</v>
      </c>
      <c r="N39" s="268">
        <f>IF(Tabel_RIE[[#This Row],[B1]]&gt;0,VLOOKUP(Tabel_RIE[[#This Row],[B1]],Tabel_FK_B[],2,FALSE),"")</f>
        <v>1</v>
      </c>
      <c r="O39" s="266" t="s">
        <v>187</v>
      </c>
      <c r="P39" s="268">
        <f>IF(Tabel_RIE[[#This Row],[W1]]&gt;0,VLOOKUP(Tabel_RIE[[#This Row],[W1]],Tabel_FK_W[],2,FALSE),"")</f>
        <v>6</v>
      </c>
      <c r="Q39" s="269"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Substantieel.
Te nemen maatregel: Maatregelen vereist</v>
      </c>
      <c r="R39" s="172">
        <f>IF(OR(Tabel_RIE[[#This Row],[E12]]="",Tabel_RIE[[#This Row],[B12]]="",Tabel_RIE[[#This Row],[W12]]=""),"",Tabel_RIE[[#This Row],[E12]]*Tabel_RIE[[#This Row],[B12]]*Tabel_RIE[[#This Row],[W12]])</f>
        <v>90</v>
      </c>
      <c r="S39" s="173" t="str">
        <f>IF(AND(Tabel_RIE[[#This Row],[E12]]="",Tabel_RIE[[#This Row],[R12]]=""),"",IF(AND(OR(Tabel_RIE[[#This Row],[E12]]="",Tabel_RIE[[#This Row],[E12]]&lt;15),OR(Tabel_RIE[[#This Row],[R12]]="",Tabel_RIE[[#This Row],[R12]]&lt;70)),"n.v.t.",IF(OR(Tabel_RIE[[#This Row],[E12]]&gt;=15,Tabel_RIE[[#This Row],[R12]]&gt;=70),"√","fout")))</f>
        <v>√</v>
      </c>
      <c r="T39" s="85" t="s">
        <v>261</v>
      </c>
      <c r="U39" s="90" t="s">
        <v>363</v>
      </c>
      <c r="V39" s="175"/>
      <c r="W39" s="176"/>
      <c r="X39" s="177" t="str">
        <f t="shared" si="0"/>
        <v>Bronaanpak:
Collectieve maatregelen:
Individuele maatregelen:
PBM's:</v>
      </c>
      <c r="Y39" s="166"/>
      <c r="Z39" s="178"/>
      <c r="AA39" s="174"/>
      <c r="AB39" s="170" t="str">
        <f>IF(Tabel_RIE[[#This Row],[E2]]&gt;0,VLOOKUP(Tabel_RIE[[#This Row],[E2]],Tabel_FK_E[],2,FALSE),"")</f>
        <v/>
      </c>
      <c r="AC39" s="174"/>
      <c r="AD39" s="170" t="str">
        <f>IF(Tabel_RIE[[#This Row],[B2]]&gt;0,VLOOKUP(Tabel_RIE[[#This Row],[B2]],Tabel_FK_B[],2,FALSE),"")</f>
        <v/>
      </c>
      <c r="AE39" s="174"/>
      <c r="AF39" s="170" t="str">
        <f>IF(Tabel_RIE[[#This Row],[W2]]&gt;0,VLOOKUP(Tabel_RIE[[#This Row],[W2]],Tabel_FK_W[],2,FALSE),"")</f>
        <v/>
      </c>
      <c r="AG39"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39" s="172"/>
      <c r="AI39" s="166"/>
      <c r="AJ39" s="176"/>
      <c r="AK39" s="179" t="str">
        <f>IF(AND(Tabel_RIE[[#This Row],[Locatie / specifieke plek]]&lt;&gt;"",Tabel_RIE[[#This Row],[Gevaar]]&lt;&gt;"",Tabel_RIE[[#This Row],[Risico / beschrijving]]&lt;&gt;"",Tabel_RIE[[#This Row],[Mogelijke oorzaken]]&lt;&gt;"",Tabel_RIE[[#This Row],[Mogelijke effecten]]&lt;&gt;"",Tabel_RIE[[#This Row],[R12]]&lt;&gt;"",Tabel_RIE[[#This Row],[Allocatie]]&lt;&gt;""),"Ja","Nee")</f>
        <v>Ja</v>
      </c>
      <c r="AL39" s="179" t="str">
        <f>IF(AND(Tabel_RIE[[#This Row],[R12]]&gt;=70,Tabel_RIE[[#This Row],[R22]]&lt;70),"Ja","Nee")</f>
        <v>Ja</v>
      </c>
      <c r="AM39" s="179">
        <f>IF(Tabel_RIE[[#This Row],[R22]]&lt;&gt;"",Tabel_RIE[[#This Row],[R22]],Tabel_RIE[[#This Row],[R12]])</f>
        <v>90</v>
      </c>
    </row>
    <row r="40" spans="2:39" ht="42" customHeight="1">
      <c r="B40" s="164">
        <v>32</v>
      </c>
      <c r="C40" s="83" t="s">
        <v>259</v>
      </c>
      <c r="D40" s="83" t="s">
        <v>131</v>
      </c>
      <c r="E40" s="184" t="s">
        <v>336</v>
      </c>
      <c r="F40" s="184" t="s">
        <v>256</v>
      </c>
      <c r="G40" s="183" t="s">
        <v>308</v>
      </c>
      <c r="H40" s="183" t="s">
        <v>304</v>
      </c>
      <c r="I40" s="184" t="s">
        <v>366</v>
      </c>
      <c r="J40" s="186" t="s">
        <v>353</v>
      </c>
      <c r="K40" s="266" t="s">
        <v>67</v>
      </c>
      <c r="L40" s="267">
        <f>IF(Tabel_RIE[[#This Row],[E1]]&gt;0,VLOOKUP(Tabel_RIE[[#This Row],[E1]],Tabel_FK_E[],2,FALSE),"")</f>
        <v>15</v>
      </c>
      <c r="M40" s="266" t="s">
        <v>95</v>
      </c>
      <c r="N40" s="268">
        <f>IF(Tabel_RIE[[#This Row],[B1]]&gt;0,VLOOKUP(Tabel_RIE[[#This Row],[B1]],Tabel_FK_B[],2,FALSE),"")</f>
        <v>0.5</v>
      </c>
      <c r="O40" s="266" t="s">
        <v>187</v>
      </c>
      <c r="P40" s="268">
        <f>IF(Tabel_RIE[[#This Row],[W1]]&gt;0,VLOOKUP(Tabel_RIE[[#This Row],[W1]],Tabel_FK_W[],2,FALSE),"")</f>
        <v>6</v>
      </c>
      <c r="Q40" s="269"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Mogelijk.
Te nemen maatregel: Aandacht vereist</v>
      </c>
      <c r="R40" s="172">
        <f>IF(OR(Tabel_RIE[[#This Row],[E12]]="",Tabel_RIE[[#This Row],[B12]]="",Tabel_RIE[[#This Row],[W12]]=""),"",Tabel_RIE[[#This Row],[E12]]*Tabel_RIE[[#This Row],[B12]]*Tabel_RIE[[#This Row],[W12]])</f>
        <v>45</v>
      </c>
      <c r="S40" s="173" t="str">
        <f>IF(AND(Tabel_RIE[[#This Row],[E12]]="",Tabel_RIE[[#This Row],[R12]]=""),"",IF(AND(OR(Tabel_RIE[[#This Row],[E12]]="",Tabel_RIE[[#This Row],[E12]]&lt;15),OR(Tabel_RIE[[#This Row],[R12]]="",Tabel_RIE[[#This Row],[R12]]&lt;70)),"n.v.t.",IF(OR(Tabel_RIE[[#This Row],[E12]]&gt;=15,Tabel_RIE[[#This Row],[R12]]&gt;=70),"√","fout")))</f>
        <v>√</v>
      </c>
      <c r="T40" s="85" t="s">
        <v>261</v>
      </c>
      <c r="U40" s="90" t="s">
        <v>363</v>
      </c>
      <c r="V40" s="175"/>
      <c r="W40" s="176"/>
      <c r="X40" s="177" t="str">
        <f t="shared" si="0"/>
        <v>Bronaanpak:
Collectieve maatregelen:
Individuele maatregelen:
PBM's:</v>
      </c>
      <c r="Y40" s="166"/>
      <c r="Z40" s="178"/>
      <c r="AA40" s="174"/>
      <c r="AB40" s="170" t="str">
        <f>IF(Tabel_RIE[[#This Row],[E2]]&gt;0,VLOOKUP(Tabel_RIE[[#This Row],[E2]],Tabel_FK_E[],2,FALSE),"")</f>
        <v/>
      </c>
      <c r="AC40" s="174"/>
      <c r="AD40" s="170" t="str">
        <f>IF(Tabel_RIE[[#This Row],[B2]]&gt;0,VLOOKUP(Tabel_RIE[[#This Row],[B2]],Tabel_FK_B[],2,FALSE),"")</f>
        <v/>
      </c>
      <c r="AE40" s="174"/>
      <c r="AF40" s="170" t="str">
        <f>IF(Tabel_RIE[[#This Row],[W2]]&gt;0,VLOOKUP(Tabel_RIE[[#This Row],[W2]],Tabel_FK_W[],2,FALSE),"")</f>
        <v/>
      </c>
      <c r="AG40"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40" s="172"/>
      <c r="AI40" s="166"/>
      <c r="AJ40" s="176"/>
      <c r="AK40" s="179" t="str">
        <f>IF(AND(Tabel_RIE[[#This Row],[Locatie / specifieke plek]]&lt;&gt;"",Tabel_RIE[[#This Row],[Gevaar]]&lt;&gt;"",Tabel_RIE[[#This Row],[Risico / beschrijving]]&lt;&gt;"",Tabel_RIE[[#This Row],[Mogelijke oorzaken]]&lt;&gt;"",Tabel_RIE[[#This Row],[Mogelijke effecten]]&lt;&gt;"",Tabel_RIE[[#This Row],[R12]]&lt;&gt;"",Tabel_RIE[[#This Row],[Allocatie]]&lt;&gt;""),"Ja","Nee")</f>
        <v>Ja</v>
      </c>
      <c r="AL40" s="179" t="str">
        <f>IF(AND(Tabel_RIE[[#This Row],[R12]]&gt;=70,Tabel_RIE[[#This Row],[R22]]&lt;70),"Ja","Nee")</f>
        <v>Nee</v>
      </c>
      <c r="AM40" s="179">
        <f>IF(Tabel_RIE[[#This Row],[R22]]&lt;&gt;"",Tabel_RIE[[#This Row],[R22]],Tabel_RIE[[#This Row],[R12]])</f>
        <v>45</v>
      </c>
    </row>
    <row r="41" spans="2:39" ht="42" customHeight="1">
      <c r="B41" s="164">
        <v>33</v>
      </c>
      <c r="C41" s="83" t="s">
        <v>259</v>
      </c>
      <c r="D41" s="184" t="s">
        <v>130</v>
      </c>
      <c r="E41" s="83" t="s">
        <v>380</v>
      </c>
      <c r="F41" s="184" t="s">
        <v>256</v>
      </c>
      <c r="G41" s="183" t="s">
        <v>369</v>
      </c>
      <c r="H41" s="183" t="s">
        <v>383</v>
      </c>
      <c r="I41" s="186" t="s">
        <v>381</v>
      </c>
      <c r="J41" s="184" t="s">
        <v>382</v>
      </c>
      <c r="K41" s="266" t="s">
        <v>65</v>
      </c>
      <c r="L41" s="267">
        <f>IF(Tabel_RIE[[#This Row],[E1]]&gt;0,VLOOKUP(Tabel_RIE[[#This Row],[E1]],Tabel_FK_E[],2,FALSE),"")</f>
        <v>3</v>
      </c>
      <c r="M41" s="266" t="s">
        <v>96</v>
      </c>
      <c r="N41" s="268">
        <f>IF(Tabel_RIE[[#This Row],[B1]]&gt;0,VLOOKUP(Tabel_RIE[[#This Row],[B1]],Tabel_FK_B[],2,FALSE),"")</f>
        <v>1</v>
      </c>
      <c r="O41" s="266" t="s">
        <v>128</v>
      </c>
      <c r="P41" s="268">
        <f>IF(Tabel_RIE[[#This Row],[W1]]&gt;0,VLOOKUP(Tabel_RIE[[#This Row],[W1]],Tabel_FK_W[],2,FALSE),"")</f>
        <v>10</v>
      </c>
      <c r="Q41" s="269"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Mogelijk.
Te nemen maatregel: Aandacht vereist</v>
      </c>
      <c r="R41" s="172">
        <f>IF(OR(Tabel_RIE[[#This Row],[E12]]="",Tabel_RIE[[#This Row],[B12]]="",Tabel_RIE[[#This Row],[W12]]=""),"",Tabel_RIE[[#This Row],[E12]]*Tabel_RIE[[#This Row],[B12]]*Tabel_RIE[[#This Row],[W12]])</f>
        <v>30</v>
      </c>
      <c r="S41" s="173" t="str">
        <f>IF(AND(Tabel_RIE[[#This Row],[E12]]="",Tabel_RIE[[#This Row],[R12]]=""),"",IF(AND(OR(Tabel_RIE[[#This Row],[E12]]="",Tabel_RIE[[#This Row],[E12]]&lt;15),OR(Tabel_RIE[[#This Row],[R12]]="",Tabel_RIE[[#This Row],[R12]]&lt;70)),"n.v.t.",IF(OR(Tabel_RIE[[#This Row],[E12]]&gt;=15,Tabel_RIE[[#This Row],[R12]]&gt;=70),"√","fout")))</f>
        <v>n.v.t.</v>
      </c>
      <c r="T41" s="174" t="s">
        <v>261</v>
      </c>
      <c r="U41" s="90" t="s">
        <v>363</v>
      </c>
      <c r="V41" s="175"/>
      <c r="W41" s="176"/>
      <c r="X41" s="177" t="str">
        <f t="shared" si="0"/>
        <v>Bronaanpak:
Collectieve maatregelen:
Individuele maatregelen:
PBM's:</v>
      </c>
      <c r="Y41" s="166"/>
      <c r="Z41" s="178"/>
      <c r="AA41" s="174"/>
      <c r="AB41" s="170" t="str">
        <f>IF(Tabel_RIE[[#This Row],[E2]]&gt;0,VLOOKUP(Tabel_RIE[[#This Row],[E2]],Tabel_FK_E[],2,FALSE),"")</f>
        <v/>
      </c>
      <c r="AC41" s="174"/>
      <c r="AD41" s="170" t="str">
        <f>IF(Tabel_RIE[[#This Row],[B2]]&gt;0,VLOOKUP(Tabel_RIE[[#This Row],[B2]],Tabel_FK_B[],2,FALSE),"")</f>
        <v/>
      </c>
      <c r="AE41" s="174"/>
      <c r="AF41" s="170" t="str">
        <f>IF(Tabel_RIE[[#This Row],[W2]]&gt;0,VLOOKUP(Tabel_RIE[[#This Row],[W2]],Tabel_FK_W[],2,FALSE),"")</f>
        <v/>
      </c>
      <c r="AG41"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41" s="172"/>
      <c r="AI41" s="166"/>
      <c r="AJ41" s="176"/>
      <c r="AK41" s="179" t="str">
        <f>IF(AND(Tabel_RIE[[#This Row],[Locatie / specifieke plek]]&lt;&gt;"",Tabel_RIE[[#This Row],[Gevaar]]&lt;&gt;"",Tabel_RIE[[#This Row],[Risico / beschrijving]]&lt;&gt;"",Tabel_RIE[[#This Row],[Mogelijke oorzaken]]&lt;&gt;"",Tabel_RIE[[#This Row],[Mogelijke effecten]]&lt;&gt;"",Tabel_RIE[[#This Row],[R12]]&lt;&gt;"",Tabel_RIE[[#This Row],[Allocatie]]&lt;&gt;""),"Ja","Nee")</f>
        <v>Ja</v>
      </c>
      <c r="AL41" s="179" t="str">
        <f>IF(AND(Tabel_RIE[[#This Row],[R12]]&gt;=70,Tabel_RIE[[#This Row],[R22]]&lt;70),"Ja","Nee")</f>
        <v>Nee</v>
      </c>
      <c r="AM41" s="179">
        <f>IF(Tabel_RIE[[#This Row],[R22]]&lt;&gt;"",Tabel_RIE[[#This Row],[R22]],Tabel_RIE[[#This Row],[R12]])</f>
        <v>30</v>
      </c>
    </row>
    <row r="42" spans="2:39" ht="60.75" customHeight="1">
      <c r="B42" s="164">
        <v>34</v>
      </c>
      <c r="C42" s="83" t="s">
        <v>259</v>
      </c>
      <c r="D42" s="83" t="s">
        <v>130</v>
      </c>
      <c r="E42" s="83" t="s">
        <v>343</v>
      </c>
      <c r="F42" s="184" t="s">
        <v>256</v>
      </c>
      <c r="G42" s="183" t="s">
        <v>258</v>
      </c>
      <c r="H42" s="183" t="s">
        <v>268</v>
      </c>
      <c r="I42" s="183" t="s">
        <v>367</v>
      </c>
      <c r="J42" s="186" t="s">
        <v>353</v>
      </c>
      <c r="K42" s="266" t="s">
        <v>67</v>
      </c>
      <c r="L42" s="267">
        <f>IF(Tabel_RIE[[#This Row],[E1]]&gt;0,VLOOKUP(Tabel_RIE[[#This Row],[E1]],Tabel_FK_E[],2,FALSE),"")</f>
        <v>15</v>
      </c>
      <c r="M42" s="266" t="s">
        <v>96</v>
      </c>
      <c r="N42" s="268">
        <f>IF(Tabel_RIE[[#This Row],[B1]]&gt;0,VLOOKUP(Tabel_RIE[[#This Row],[B1]],Tabel_FK_B[],2,FALSE),"")</f>
        <v>1</v>
      </c>
      <c r="O42" s="266" t="s">
        <v>189</v>
      </c>
      <c r="P42" s="268">
        <f>IF(Tabel_RIE[[#This Row],[W1]]&gt;0,VLOOKUP(Tabel_RIE[[#This Row],[W1]],Tabel_FK_W[],2,FALSE),"")</f>
        <v>1</v>
      </c>
      <c r="Q42" s="269"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Licht.
Te nemen maatregel: Aanvaardbaar</v>
      </c>
      <c r="R42" s="172">
        <f>IF(OR(Tabel_RIE[[#This Row],[E12]]="",Tabel_RIE[[#This Row],[B12]]="",Tabel_RIE[[#This Row],[W12]]=""),"",Tabel_RIE[[#This Row],[E12]]*Tabel_RIE[[#This Row],[B12]]*Tabel_RIE[[#This Row],[W12]])</f>
        <v>15</v>
      </c>
      <c r="S42" s="173" t="str">
        <f>IF(AND(Tabel_RIE[[#This Row],[E12]]="",Tabel_RIE[[#This Row],[R12]]=""),"",IF(AND(OR(Tabel_RIE[[#This Row],[E12]]="",Tabel_RIE[[#This Row],[E12]]&lt;15),OR(Tabel_RIE[[#This Row],[R12]]="",Tabel_RIE[[#This Row],[R12]]&lt;70)),"n.v.t.",IF(OR(Tabel_RIE[[#This Row],[E12]]&gt;=15,Tabel_RIE[[#This Row],[R12]]&gt;=70),"√","fout")))</f>
        <v>√</v>
      </c>
      <c r="T42" s="85" t="s">
        <v>261</v>
      </c>
      <c r="U42" s="90" t="s">
        <v>363</v>
      </c>
      <c r="V42" s="175"/>
      <c r="W42" s="176"/>
      <c r="X42" s="177" t="str">
        <f t="shared" si="0"/>
        <v>Bronaanpak:
Collectieve maatregelen:
Individuele maatregelen:
PBM's:</v>
      </c>
      <c r="Y42" s="166"/>
      <c r="Z42" s="178"/>
      <c r="AA42" s="174"/>
      <c r="AB42" s="170" t="str">
        <f>IF(Tabel_RIE[[#This Row],[E2]]&gt;0,VLOOKUP(Tabel_RIE[[#This Row],[E2]],Tabel_FK_E[],2,FALSE),"")</f>
        <v/>
      </c>
      <c r="AC42" s="174"/>
      <c r="AD42" s="170" t="str">
        <f>IF(Tabel_RIE[[#This Row],[B2]]&gt;0,VLOOKUP(Tabel_RIE[[#This Row],[B2]],Tabel_FK_B[],2,FALSE),"")</f>
        <v/>
      </c>
      <c r="AE42" s="174"/>
      <c r="AF42" s="170" t="str">
        <f>IF(Tabel_RIE[[#This Row],[W2]]&gt;0,VLOOKUP(Tabel_RIE[[#This Row],[W2]],Tabel_FK_W[],2,FALSE),"")</f>
        <v/>
      </c>
      <c r="AG42"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42" s="172"/>
      <c r="AI42" s="166"/>
      <c r="AJ42" s="176"/>
      <c r="AK42" s="179" t="str">
        <f>IF(AND(Tabel_RIE[[#This Row],[Locatie / specifieke plek]]&lt;&gt;"",Tabel_RIE[[#This Row],[Gevaar]]&lt;&gt;"",Tabel_RIE[[#This Row],[Risico / beschrijving]]&lt;&gt;"",Tabel_RIE[[#This Row],[Mogelijke oorzaken]]&lt;&gt;"",Tabel_RIE[[#This Row],[Mogelijke effecten]]&lt;&gt;"",Tabel_RIE[[#This Row],[R12]]&lt;&gt;"",Tabel_RIE[[#This Row],[Allocatie]]&lt;&gt;""),"Ja","Nee")</f>
        <v>Ja</v>
      </c>
      <c r="AL42" s="179" t="str">
        <f>IF(AND(Tabel_RIE[[#This Row],[R12]]&gt;=70,Tabel_RIE[[#This Row],[R22]]&lt;70),"Ja","Nee")</f>
        <v>Nee</v>
      </c>
      <c r="AM42" s="179">
        <f>IF(Tabel_RIE[[#This Row],[R22]]&lt;&gt;"",Tabel_RIE[[#This Row],[R22]],Tabel_RIE[[#This Row],[R12]])</f>
        <v>15</v>
      </c>
    </row>
    <row r="43" spans="2:39" ht="39" customHeight="1">
      <c r="B43" s="164">
        <v>37</v>
      </c>
      <c r="C43" s="83" t="s">
        <v>259</v>
      </c>
      <c r="D43" s="83" t="s">
        <v>131</v>
      </c>
      <c r="E43" s="184" t="s">
        <v>340</v>
      </c>
      <c r="F43" s="89" t="s">
        <v>386</v>
      </c>
      <c r="G43" s="183" t="s">
        <v>330</v>
      </c>
      <c r="H43" s="183" t="s">
        <v>331</v>
      </c>
      <c r="I43" s="184" t="s">
        <v>332</v>
      </c>
      <c r="J43" s="186" t="s">
        <v>356</v>
      </c>
      <c r="K43" s="266" t="s">
        <v>66</v>
      </c>
      <c r="L43" s="267">
        <f>IF(Tabel_RIE[[#This Row],[E1]]&gt;0,VLOOKUP(Tabel_RIE[[#This Row],[E1]],Tabel_FK_E[],2,FALSE),"")</f>
        <v>7</v>
      </c>
      <c r="M43" s="266" t="s">
        <v>96</v>
      </c>
      <c r="N43" s="268">
        <f>IF(Tabel_RIE[[#This Row],[B1]]&gt;0,VLOOKUP(Tabel_RIE[[#This Row],[B1]],Tabel_FK_B[],2,FALSE),"")</f>
        <v>1</v>
      </c>
      <c r="O43" s="266" t="s">
        <v>188</v>
      </c>
      <c r="P43" s="268">
        <f>IF(Tabel_RIE[[#This Row],[W1]]&gt;0,VLOOKUP(Tabel_RIE[[#This Row],[W1]],Tabel_FK_W[],2,FALSE),"")</f>
        <v>3</v>
      </c>
      <c r="Q43" s="269"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Mogelijk.
Te nemen maatregel: Aandacht vereist</v>
      </c>
      <c r="R43" s="172">
        <f>IF(OR(Tabel_RIE[[#This Row],[E12]]="",Tabel_RIE[[#This Row],[B12]]="",Tabel_RIE[[#This Row],[W12]]=""),"",Tabel_RIE[[#This Row],[E12]]*Tabel_RIE[[#This Row],[B12]]*Tabel_RIE[[#This Row],[W12]])</f>
        <v>21</v>
      </c>
      <c r="S43" s="173" t="str">
        <f>IF(AND(Tabel_RIE[[#This Row],[E12]]="",Tabel_RIE[[#This Row],[R12]]=""),"",IF(AND(OR(Tabel_RIE[[#This Row],[E12]]="",Tabel_RIE[[#This Row],[E12]]&lt;15),OR(Tabel_RIE[[#This Row],[R12]]="",Tabel_RIE[[#This Row],[R12]]&lt;70)),"n.v.t.",IF(OR(Tabel_RIE[[#This Row],[E12]]&gt;=15,Tabel_RIE[[#This Row],[R12]]&gt;=70),"√","fout")))</f>
        <v>n.v.t.</v>
      </c>
      <c r="T43" s="85" t="s">
        <v>261</v>
      </c>
      <c r="U43" s="90" t="s">
        <v>363</v>
      </c>
      <c r="V43" s="175"/>
      <c r="W43" s="176"/>
      <c r="X43" s="177" t="str">
        <f t="shared" si="0"/>
        <v>Bronaanpak:
Collectieve maatregelen:
Individuele maatregelen:
PBM's:</v>
      </c>
      <c r="Y43" s="166"/>
      <c r="Z43" s="178"/>
      <c r="AA43" s="174"/>
      <c r="AB43" s="170" t="str">
        <f>IF(Tabel_RIE[[#This Row],[E2]]&gt;0,VLOOKUP(Tabel_RIE[[#This Row],[E2]],Tabel_FK_E[],2,FALSE),"")</f>
        <v/>
      </c>
      <c r="AC43" s="174"/>
      <c r="AD43" s="170" t="str">
        <f>IF(Tabel_RIE[[#This Row],[B2]]&gt;0,VLOOKUP(Tabel_RIE[[#This Row],[B2]],Tabel_FK_B[],2,FALSE),"")</f>
        <v/>
      </c>
      <c r="AE43" s="174"/>
      <c r="AF43" s="170" t="str">
        <f>IF(Tabel_RIE[[#This Row],[W2]]&gt;0,VLOOKUP(Tabel_RIE[[#This Row],[W2]],Tabel_FK_W[],2,FALSE),"")</f>
        <v/>
      </c>
      <c r="AG43"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43" s="172"/>
      <c r="AI43" s="166"/>
      <c r="AJ43" s="176"/>
      <c r="AK43" s="179" t="str">
        <f>IF(AND(Tabel_RIE[[#This Row],[Locatie / specifieke plek]]&lt;&gt;"",Tabel_RIE[[#This Row],[Gevaar]]&lt;&gt;"",Tabel_RIE[[#This Row],[Risico / beschrijving]]&lt;&gt;"",Tabel_RIE[[#This Row],[Mogelijke oorzaken]]&lt;&gt;"",Tabel_RIE[[#This Row],[Mogelijke effecten]]&lt;&gt;"",Tabel_RIE[[#This Row],[R12]]&lt;&gt;"",Tabel_RIE[[#This Row],[Allocatie]]&lt;&gt;""),"Ja","Nee")</f>
        <v>Ja</v>
      </c>
      <c r="AL43" s="179" t="str">
        <f>IF(AND(Tabel_RIE[[#This Row],[R12]]&gt;=70,Tabel_RIE[[#This Row],[R22]]&lt;70),"Ja","Nee")</f>
        <v>Nee</v>
      </c>
      <c r="AM43" s="179">
        <f>IF(Tabel_RIE[[#This Row],[R22]]&lt;&gt;"",Tabel_RIE[[#This Row],[R22]],Tabel_RIE[[#This Row],[R12]])</f>
        <v>21</v>
      </c>
    </row>
    <row r="44" spans="2:39" ht="140.25" customHeight="1">
      <c r="B44" s="164">
        <v>38</v>
      </c>
      <c r="C44" s="83" t="s">
        <v>259</v>
      </c>
      <c r="D44" s="83" t="s">
        <v>131</v>
      </c>
      <c r="E44" s="83" t="s">
        <v>387</v>
      </c>
      <c r="F44" s="89" t="s">
        <v>386</v>
      </c>
      <c r="G44" s="183" t="s">
        <v>338</v>
      </c>
      <c r="H44" s="183" t="s">
        <v>304</v>
      </c>
      <c r="I44" s="186" t="s">
        <v>414</v>
      </c>
      <c r="J44" s="186" t="s">
        <v>353</v>
      </c>
      <c r="K44" s="266" t="s">
        <v>67</v>
      </c>
      <c r="L44" s="267">
        <f>IF(Tabel_RIE[[#This Row],[E1]]&gt;0,VLOOKUP(Tabel_RIE[[#This Row],[E1]],Tabel_FK_E[],2,FALSE),"")</f>
        <v>15</v>
      </c>
      <c r="M44" s="266" t="s">
        <v>96</v>
      </c>
      <c r="N44" s="268">
        <f>IF(Tabel_RIE[[#This Row],[B1]]&gt;0,VLOOKUP(Tabel_RIE[[#This Row],[B1]],Tabel_FK_B[],2,FALSE),"")</f>
        <v>1</v>
      </c>
      <c r="O44" s="266" t="s">
        <v>188</v>
      </c>
      <c r="P44" s="268">
        <f>IF(Tabel_RIE[[#This Row],[W1]]&gt;0,VLOOKUP(Tabel_RIE[[#This Row],[W1]],Tabel_FK_W[],2,FALSE),"")</f>
        <v>3</v>
      </c>
      <c r="Q44" s="269"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Mogelijk.
Te nemen maatregel: Aandacht vereist</v>
      </c>
      <c r="R44" s="172">
        <f>IF(OR(Tabel_RIE[[#This Row],[E12]]="",Tabel_RIE[[#This Row],[B12]]="",Tabel_RIE[[#This Row],[W12]]=""),"",Tabel_RIE[[#This Row],[E12]]*Tabel_RIE[[#This Row],[B12]]*Tabel_RIE[[#This Row],[W12]])</f>
        <v>45</v>
      </c>
      <c r="S44" s="173" t="str">
        <f>IF(AND(Tabel_RIE[[#This Row],[E12]]="",Tabel_RIE[[#This Row],[R12]]=""),"",IF(AND(OR(Tabel_RIE[[#This Row],[E12]]="",Tabel_RIE[[#This Row],[E12]]&lt;15),OR(Tabel_RIE[[#This Row],[R12]]="",Tabel_RIE[[#This Row],[R12]]&lt;70)),"n.v.t.",IF(OR(Tabel_RIE[[#This Row],[E12]]&gt;=15,Tabel_RIE[[#This Row],[R12]]&gt;=70),"√","fout")))</f>
        <v>√</v>
      </c>
      <c r="T44" s="85" t="s">
        <v>261</v>
      </c>
      <c r="U44" s="83" t="s">
        <v>362</v>
      </c>
      <c r="V44" s="175"/>
      <c r="W44" s="176"/>
      <c r="X44" s="177" t="str">
        <f t="shared" si="0"/>
        <v>Bronaanpak:
Collectieve maatregelen:
Individuele maatregelen:
PBM's:</v>
      </c>
      <c r="Y44" s="166"/>
      <c r="Z44" s="178"/>
      <c r="AA44" s="174"/>
      <c r="AB44" s="170" t="str">
        <f>IF(Tabel_RIE[[#This Row],[E2]]&gt;0,VLOOKUP(Tabel_RIE[[#This Row],[E2]],Tabel_FK_E[],2,FALSE),"")</f>
        <v/>
      </c>
      <c r="AC44" s="174"/>
      <c r="AD44" s="170" t="str">
        <f>IF(Tabel_RIE[[#This Row],[B2]]&gt;0,VLOOKUP(Tabel_RIE[[#This Row],[B2]],Tabel_FK_B[],2,FALSE),"")</f>
        <v/>
      </c>
      <c r="AE44" s="174"/>
      <c r="AF44" s="170" t="str">
        <f>IF(Tabel_RIE[[#This Row],[W2]]&gt;0,VLOOKUP(Tabel_RIE[[#This Row],[W2]],Tabel_FK_W[],2,FALSE),"")</f>
        <v/>
      </c>
      <c r="AG44"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44" s="172"/>
      <c r="AI44" s="166"/>
      <c r="AJ44" s="176"/>
      <c r="AK44" s="179" t="str">
        <f>IF(AND(Tabel_RIE[[#This Row],[Locatie / specifieke plek]]&lt;&gt;"",Tabel_RIE[[#This Row],[Gevaar]]&lt;&gt;"",Tabel_RIE[[#This Row],[Risico / beschrijving]]&lt;&gt;"",Tabel_RIE[[#This Row],[Mogelijke oorzaken]]&lt;&gt;"",Tabel_RIE[[#This Row],[Mogelijke effecten]]&lt;&gt;"",Tabel_RIE[[#This Row],[R12]]&lt;&gt;"",Tabel_RIE[[#This Row],[Allocatie]]&lt;&gt;""),"Ja","Nee")</f>
        <v>Ja</v>
      </c>
      <c r="AL44" s="179" t="str">
        <f>IF(AND(Tabel_RIE[[#This Row],[R12]]&gt;=70,Tabel_RIE[[#This Row],[R22]]&lt;70),"Ja","Nee")</f>
        <v>Nee</v>
      </c>
      <c r="AM44" s="179">
        <f>IF(Tabel_RIE[[#This Row],[R22]]&lt;&gt;"",Tabel_RIE[[#This Row],[R22]],Tabel_RIE[[#This Row],[R12]])</f>
        <v>45</v>
      </c>
    </row>
    <row r="45" spans="2:39" ht="39.75" customHeight="1">
      <c r="B45" s="164">
        <v>39</v>
      </c>
      <c r="C45" s="83" t="s">
        <v>259</v>
      </c>
      <c r="D45" s="83" t="s">
        <v>131</v>
      </c>
      <c r="E45" s="83" t="s">
        <v>387</v>
      </c>
      <c r="F45" s="89" t="s">
        <v>386</v>
      </c>
      <c r="G45" s="183" t="s">
        <v>315</v>
      </c>
      <c r="H45" s="183" t="s">
        <v>304</v>
      </c>
      <c r="I45" s="186" t="s">
        <v>346</v>
      </c>
      <c r="J45" s="186" t="s">
        <v>353</v>
      </c>
      <c r="K45" s="266" t="s">
        <v>67</v>
      </c>
      <c r="L45" s="267">
        <f>IF(Tabel_RIE[[#This Row],[E1]]&gt;0,VLOOKUP(Tabel_RIE[[#This Row],[E1]],Tabel_FK_E[],2,FALSE),"")</f>
        <v>15</v>
      </c>
      <c r="M45" s="266" t="s">
        <v>97</v>
      </c>
      <c r="N45" s="268">
        <f>IF(Tabel_RIE[[#This Row],[B1]]&gt;0,VLOOKUP(Tabel_RIE[[#This Row],[B1]],Tabel_FK_B[],2,FALSE),"")</f>
        <v>2</v>
      </c>
      <c r="O45" s="266" t="s">
        <v>188</v>
      </c>
      <c r="P45" s="268">
        <f>IF(Tabel_RIE[[#This Row],[W1]]&gt;0,VLOOKUP(Tabel_RIE[[#This Row],[W1]],Tabel_FK_W[],2,FALSE),"")</f>
        <v>3</v>
      </c>
      <c r="Q45" s="269"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Substantieel.
Te nemen maatregel: Maatregelen vereist</v>
      </c>
      <c r="R45" s="172">
        <f>IF(OR(Tabel_RIE[[#This Row],[E12]]="",Tabel_RIE[[#This Row],[B12]]="",Tabel_RIE[[#This Row],[W12]]=""),"",Tabel_RIE[[#This Row],[E12]]*Tabel_RIE[[#This Row],[B12]]*Tabel_RIE[[#This Row],[W12]])</f>
        <v>90</v>
      </c>
      <c r="S45" s="173" t="str">
        <f>IF(AND(Tabel_RIE[[#This Row],[E12]]="",Tabel_RIE[[#This Row],[R12]]=""),"",IF(AND(OR(Tabel_RIE[[#This Row],[E12]]="",Tabel_RIE[[#This Row],[E12]]&lt;15),OR(Tabel_RIE[[#This Row],[R12]]="",Tabel_RIE[[#This Row],[R12]]&lt;70)),"n.v.t.",IF(OR(Tabel_RIE[[#This Row],[E12]]&gt;=15,Tabel_RIE[[#This Row],[R12]]&gt;=70),"√","fout")))</f>
        <v>√</v>
      </c>
      <c r="T45" s="85" t="s">
        <v>261</v>
      </c>
      <c r="U45" s="83" t="s">
        <v>361</v>
      </c>
      <c r="V45" s="175"/>
      <c r="W45" s="176"/>
      <c r="X45" s="177" t="str">
        <f t="shared" si="0"/>
        <v>Bronaanpak:
Collectieve maatregelen:
Individuele maatregelen:
PBM's:</v>
      </c>
      <c r="Y45" s="166"/>
      <c r="Z45" s="178"/>
      <c r="AA45" s="174"/>
      <c r="AB45" s="170" t="str">
        <f>IF(Tabel_RIE[[#This Row],[E2]]&gt;0,VLOOKUP(Tabel_RIE[[#This Row],[E2]],Tabel_FK_E[],2,FALSE),"")</f>
        <v/>
      </c>
      <c r="AC45" s="174"/>
      <c r="AD45" s="170" t="str">
        <f>IF(Tabel_RIE[[#This Row],[B2]]&gt;0,VLOOKUP(Tabel_RIE[[#This Row],[B2]],Tabel_FK_B[],2,FALSE),"")</f>
        <v/>
      </c>
      <c r="AE45" s="174"/>
      <c r="AF45" s="170" t="str">
        <f>IF(Tabel_RIE[[#This Row],[W2]]&gt;0,VLOOKUP(Tabel_RIE[[#This Row],[W2]],Tabel_FK_W[],2,FALSE),"")</f>
        <v/>
      </c>
      <c r="AG45"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45" s="172"/>
      <c r="AI45" s="166"/>
      <c r="AJ45" s="176"/>
      <c r="AK45" s="179" t="str">
        <f>IF(AND(Tabel_RIE[[#This Row],[Locatie / specifieke plek]]&lt;&gt;"",Tabel_RIE[[#This Row],[Gevaar]]&lt;&gt;"",Tabel_RIE[[#This Row],[Risico / beschrijving]]&lt;&gt;"",Tabel_RIE[[#This Row],[Mogelijke oorzaken]]&lt;&gt;"",Tabel_RIE[[#This Row],[Mogelijke effecten]]&lt;&gt;"",Tabel_RIE[[#This Row],[R12]]&lt;&gt;"",Tabel_RIE[[#This Row],[Allocatie]]&lt;&gt;""),"Ja","Nee")</f>
        <v>Ja</v>
      </c>
      <c r="AL45" s="179" t="str">
        <f>IF(AND(Tabel_RIE[[#This Row],[R12]]&gt;=70,Tabel_RIE[[#This Row],[R22]]&lt;70),"Ja","Nee")</f>
        <v>Ja</v>
      </c>
      <c r="AM45" s="179">
        <f>IF(Tabel_RIE[[#This Row],[R22]]&lt;&gt;"",Tabel_RIE[[#This Row],[R22]],Tabel_RIE[[#This Row],[R12]])</f>
        <v>90</v>
      </c>
    </row>
    <row r="46" spans="2:39" ht="50.25" customHeight="1">
      <c r="B46" s="164">
        <v>40</v>
      </c>
      <c r="C46" s="270" t="s">
        <v>259</v>
      </c>
      <c r="D46" s="83" t="s">
        <v>131</v>
      </c>
      <c r="E46" s="83" t="s">
        <v>387</v>
      </c>
      <c r="F46" s="197" t="s">
        <v>386</v>
      </c>
      <c r="G46" s="183" t="s">
        <v>373</v>
      </c>
      <c r="H46" s="275" t="s">
        <v>394</v>
      </c>
      <c r="I46" s="186" t="s">
        <v>374</v>
      </c>
      <c r="J46" s="89" t="s">
        <v>357</v>
      </c>
      <c r="K46" s="266" t="s">
        <v>67</v>
      </c>
      <c r="L46" s="267">
        <f>IF(Tabel_RIE[[#This Row],[E1]]&gt;0,VLOOKUP(Tabel_RIE[[#This Row],[E1]],Tabel_FK_E[],2,FALSE),"")</f>
        <v>15</v>
      </c>
      <c r="M46" s="266" t="s">
        <v>95</v>
      </c>
      <c r="N46" s="268">
        <f>IF(Tabel_RIE[[#This Row],[B1]]&gt;0,VLOOKUP(Tabel_RIE[[#This Row],[B1]],Tabel_FK_B[],2,FALSE),"")</f>
        <v>0.5</v>
      </c>
      <c r="O46" s="266" t="s">
        <v>189</v>
      </c>
      <c r="P46" s="268">
        <f>IF(Tabel_RIE[[#This Row],[W1]]&gt;0,VLOOKUP(Tabel_RIE[[#This Row],[W1]],Tabel_FK_W[],2,FALSE),"")</f>
        <v>1</v>
      </c>
      <c r="Q46" s="269"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Risico: Licht.
Te nemen maatregel: Aanvaardbaar</v>
      </c>
      <c r="R46" s="172">
        <f>IF(OR(Tabel_RIE[[#This Row],[E12]]="",Tabel_RIE[[#This Row],[B12]]="",Tabel_RIE[[#This Row],[W12]]=""),"",Tabel_RIE[[#This Row],[E12]]*Tabel_RIE[[#This Row],[B12]]*Tabel_RIE[[#This Row],[W12]])</f>
        <v>7.5</v>
      </c>
      <c r="S46" s="173" t="str">
        <f>IF(AND(Tabel_RIE[[#This Row],[E12]]="",Tabel_RIE[[#This Row],[R12]]=""),"",IF(AND(OR(Tabel_RIE[[#This Row],[E12]]="",Tabel_RIE[[#This Row],[E12]]&lt;15),OR(Tabel_RIE[[#This Row],[R12]]="",Tabel_RIE[[#This Row],[R12]]&lt;70)),"n.v.t.",IF(OR(Tabel_RIE[[#This Row],[E12]]&gt;=15,Tabel_RIE[[#This Row],[R12]]&gt;=70),"√","fout")))</f>
        <v>√</v>
      </c>
      <c r="T46" s="212" t="s">
        <v>261</v>
      </c>
      <c r="U46" s="90" t="s">
        <v>363</v>
      </c>
      <c r="V46" s="175"/>
      <c r="W46" s="176"/>
      <c r="X46" s="177" t="str">
        <f t="shared" si="0"/>
        <v>Bronaanpak:
Collectieve maatregelen:
Individuele maatregelen:
PBM's:</v>
      </c>
      <c r="Y46" s="166"/>
      <c r="Z46" s="178"/>
      <c r="AA46" s="174"/>
      <c r="AB46" s="170" t="str">
        <f>IF(Tabel_RIE[[#This Row],[E2]]&gt;0,VLOOKUP(Tabel_RIE[[#This Row],[E2]],Tabel_FK_E[],2,FALSE),"")</f>
        <v/>
      </c>
      <c r="AC46" s="174"/>
      <c r="AD46" s="170" t="str">
        <f>IF(Tabel_RIE[[#This Row],[B2]]&gt;0,VLOOKUP(Tabel_RIE[[#This Row],[B2]],Tabel_FK_B[],2,FALSE),"")</f>
        <v/>
      </c>
      <c r="AE46" s="174"/>
      <c r="AF46" s="170" t="str">
        <f>IF(Tabel_RIE[[#This Row],[W2]]&gt;0,VLOOKUP(Tabel_RIE[[#This Row],[W2]],Tabel_FK_W[],2,FALSE),"")</f>
        <v/>
      </c>
      <c r="AG46"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46" s="172"/>
      <c r="AI46" s="166"/>
      <c r="AJ46" s="176"/>
      <c r="AK46" s="179" t="str">
        <f>IF(AND(Tabel_RIE[[#This Row],[Locatie / specifieke plek]]&lt;&gt;"",Tabel_RIE[[#This Row],[Gevaar]]&lt;&gt;"",Tabel_RIE[[#This Row],[Risico / beschrijving]]&lt;&gt;"",Tabel_RIE[[#This Row],[Mogelijke oorzaken]]&lt;&gt;"",Tabel_RIE[[#This Row],[Mogelijke effecten]]&lt;&gt;"",Tabel_RIE[[#This Row],[R12]]&lt;&gt;"",Tabel_RIE[[#This Row],[Allocatie]]&lt;&gt;""),"Ja","Nee")</f>
        <v>Ja</v>
      </c>
      <c r="AL46" s="179" t="str">
        <f>IF(AND(Tabel_RIE[[#This Row],[R12]]&gt;=70,Tabel_RIE[[#This Row],[R22]]&lt;70),"Ja","Nee")</f>
        <v>Nee</v>
      </c>
      <c r="AM46" s="179">
        <f>IF(Tabel_RIE[[#This Row],[R22]]&lt;&gt;"",Tabel_RIE[[#This Row],[R22]],Tabel_RIE[[#This Row],[R12]])</f>
        <v>7.5</v>
      </c>
    </row>
    <row r="47" spans="2:39" ht="42" customHeight="1">
      <c r="B47" s="164">
        <v>41</v>
      </c>
      <c r="C47" s="199"/>
      <c r="D47" s="199"/>
      <c r="E47" s="199"/>
      <c r="F47" s="206"/>
      <c r="G47" s="201"/>
      <c r="H47" s="210"/>
      <c r="I47" s="207"/>
      <c r="J47" s="208"/>
      <c r="K47" s="202"/>
      <c r="L47" s="203" t="str">
        <f>IF(Tabel_RIE[[#This Row],[E1]]&gt;0,VLOOKUP(Tabel_RIE[[#This Row],[E1]],Tabel_FK_E[],2,FALSE),"")</f>
        <v/>
      </c>
      <c r="M47" s="202"/>
      <c r="N47" s="204" t="str">
        <f>IF(Tabel_RIE[[#This Row],[B1]]&gt;0,VLOOKUP(Tabel_RIE[[#This Row],[B1]],Tabel_FK_B[],2,FALSE),"")</f>
        <v/>
      </c>
      <c r="O47" s="202"/>
      <c r="P47" s="170" t="str">
        <f>IF(Tabel_RIE[[#This Row],[W1]]&gt;0,VLOOKUP(Tabel_RIE[[#This Row],[W1]],Tabel_FK_W[],2,FALSE),"")</f>
        <v/>
      </c>
      <c r="Q47" s="21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47" s="172" t="str">
        <f>IF(OR(Tabel_RIE[[#This Row],[E12]]="",Tabel_RIE[[#This Row],[B12]]="",Tabel_RIE[[#This Row],[W12]]=""),"",Tabel_RIE[[#This Row],[E12]]*Tabel_RIE[[#This Row],[B12]]*Tabel_RIE[[#This Row],[W12]])</f>
        <v/>
      </c>
      <c r="S47" s="173" t="str">
        <f>IF(AND(Tabel_RIE[[#This Row],[E12]]="",Tabel_RIE[[#This Row],[R12]]=""),"",IF(AND(OR(Tabel_RIE[[#This Row],[E12]]="",Tabel_RIE[[#This Row],[E12]]&lt;15),OR(Tabel_RIE[[#This Row],[R12]]="",Tabel_RIE[[#This Row],[R12]]&lt;70)),"n.v.t.",IF(OR(Tabel_RIE[[#This Row],[E12]]&gt;=15,Tabel_RIE[[#This Row],[R12]]&gt;=70),"√","fout")))</f>
        <v/>
      </c>
      <c r="T47" s="174"/>
      <c r="U47" s="175"/>
      <c r="V47" s="175"/>
      <c r="W47" s="176"/>
      <c r="X47" s="177" t="str">
        <f t="shared" si="0"/>
        <v>Bronaanpak:
Collectieve maatregelen:
Individuele maatregelen:
PBM's:</v>
      </c>
      <c r="Y47" s="166"/>
      <c r="Z47" s="178"/>
      <c r="AA47" s="174"/>
      <c r="AB47" s="170" t="str">
        <f>IF(Tabel_RIE[[#This Row],[E2]]&gt;0,VLOOKUP(Tabel_RIE[[#This Row],[E2]],Tabel_FK_E[],2,FALSE),"")</f>
        <v/>
      </c>
      <c r="AC47" s="174"/>
      <c r="AD47" s="170" t="str">
        <f>IF(Tabel_RIE[[#This Row],[B2]]&gt;0,VLOOKUP(Tabel_RIE[[#This Row],[B2]],Tabel_FK_B[],2,FALSE),"")</f>
        <v/>
      </c>
      <c r="AE47" s="174"/>
      <c r="AF47" s="170" t="str">
        <f>IF(Tabel_RIE[[#This Row],[W2]]&gt;0,VLOOKUP(Tabel_RIE[[#This Row],[W2]],Tabel_FK_W[],2,FALSE),"")</f>
        <v/>
      </c>
      <c r="AG47"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47" s="172"/>
      <c r="AI47" s="166"/>
      <c r="AJ47" s="176"/>
      <c r="AK47"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47" s="179" t="str">
        <f>IF(AND(Tabel_RIE[[#This Row],[R12]]&gt;=70,Tabel_RIE[[#This Row],[R22]]&lt;70),"Ja","Nee")</f>
        <v>Ja</v>
      </c>
      <c r="AM47" s="179" t="str">
        <f>IF(Tabel_RIE[[#This Row],[R22]]&lt;&gt;"",Tabel_RIE[[#This Row],[R22]],Tabel_RIE[[#This Row],[R12]])</f>
        <v/>
      </c>
    </row>
    <row r="48" spans="2:39" ht="42" customHeight="1">
      <c r="B48" s="164">
        <v>42</v>
      </c>
      <c r="C48" s="205"/>
      <c r="D48" s="200"/>
      <c r="E48" s="199"/>
      <c r="F48" s="206"/>
      <c r="G48" s="201"/>
      <c r="H48" s="206"/>
      <c r="I48" s="207"/>
      <c r="J48" s="208"/>
      <c r="K48" s="202"/>
      <c r="L48" s="203" t="str">
        <f>IF(Tabel_RIE[[#This Row],[E1]]&gt;0,VLOOKUP(Tabel_RIE[[#This Row],[E1]],Tabel_FK_E[],2,FALSE),"")</f>
        <v/>
      </c>
      <c r="M48" s="202"/>
      <c r="N48" s="204" t="str">
        <f>IF(Tabel_RIE[[#This Row],[B1]]&gt;0,VLOOKUP(Tabel_RIE[[#This Row],[B1]],Tabel_FK_B[],2,FALSE),"")</f>
        <v/>
      </c>
      <c r="O48" s="202"/>
      <c r="P48" s="170" t="str">
        <f>IF(Tabel_RIE[[#This Row],[W1]]&gt;0,VLOOKUP(Tabel_RIE[[#This Row],[W1]],Tabel_FK_W[],2,FALSE),"")</f>
        <v/>
      </c>
      <c r="Q48" s="171"/>
      <c r="R48" s="172"/>
      <c r="S48" s="173" t="str">
        <f>IF(AND(Tabel_RIE[[#This Row],[E12]]="",Tabel_RIE[[#This Row],[R12]]=""),"",IF(AND(OR(Tabel_RIE[[#This Row],[E12]]="",Tabel_RIE[[#This Row],[E12]]&lt;15),OR(Tabel_RIE[[#This Row],[R12]]="",Tabel_RIE[[#This Row],[R12]]&lt;70)),"n.v.t.",IF(OR(Tabel_RIE[[#This Row],[E12]]&gt;=15,Tabel_RIE[[#This Row],[R12]]&gt;=70),"√","fout")))</f>
        <v/>
      </c>
      <c r="T48" s="174"/>
      <c r="U48" s="175"/>
      <c r="V48" s="175"/>
      <c r="W48" s="176"/>
      <c r="X48" s="177" t="str">
        <f t="shared" si="0"/>
        <v>Bronaanpak:
Collectieve maatregelen:
Individuele maatregelen:
PBM's:</v>
      </c>
      <c r="Y48" s="166"/>
      <c r="Z48" s="178"/>
      <c r="AA48" s="174"/>
      <c r="AB48" s="170" t="str">
        <f>IF(Tabel_RIE[[#This Row],[E2]]&gt;0,VLOOKUP(Tabel_RIE[[#This Row],[E2]],Tabel_FK_E[],2,FALSE),"")</f>
        <v/>
      </c>
      <c r="AC48" s="174"/>
      <c r="AD48" s="170" t="str">
        <f>IF(Tabel_RIE[[#This Row],[B2]]&gt;0,VLOOKUP(Tabel_RIE[[#This Row],[B2]],Tabel_FK_B[],2,FALSE),"")</f>
        <v/>
      </c>
      <c r="AE48" s="174"/>
      <c r="AF48" s="170" t="str">
        <f>IF(Tabel_RIE[[#This Row],[W2]]&gt;0,VLOOKUP(Tabel_RIE[[#This Row],[W2]],Tabel_FK_W[],2,FALSE),"")</f>
        <v/>
      </c>
      <c r="AG48"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48" s="172"/>
      <c r="AI48" s="166"/>
      <c r="AJ48" s="176"/>
      <c r="AK48"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48" s="179" t="str">
        <f>IF(AND(Tabel_RIE[[#This Row],[R12]]&gt;=70,Tabel_RIE[[#This Row],[R22]]&lt;70),"Ja","Nee")</f>
        <v>Nee</v>
      </c>
      <c r="AM48" s="179">
        <f>IF(Tabel_RIE[[#This Row],[R22]]&lt;&gt;"",Tabel_RIE[[#This Row],[R22]],Tabel_RIE[[#This Row],[R12]])</f>
        <v>0</v>
      </c>
    </row>
    <row r="49" spans="2:39" ht="42" customHeight="1">
      <c r="B49" s="164">
        <v>43</v>
      </c>
      <c r="C49" s="205"/>
      <c r="D49" s="206"/>
      <c r="E49" s="199"/>
      <c r="F49" s="206"/>
      <c r="G49" s="201"/>
      <c r="H49" s="206"/>
      <c r="I49" s="207"/>
      <c r="J49" s="208"/>
      <c r="K49" s="202"/>
      <c r="L49" s="203" t="str">
        <f>IF(Tabel_RIE[[#This Row],[E1]]&gt;0,VLOOKUP(Tabel_RIE[[#This Row],[E1]],Tabel_FK_E[],2,FALSE),"")</f>
        <v/>
      </c>
      <c r="M49" s="202"/>
      <c r="N49" s="204" t="str">
        <f>IF(Tabel_RIE[[#This Row],[B1]]&gt;0,VLOOKUP(Tabel_RIE[[#This Row],[B1]],Tabel_FK_B[],2,FALSE),"")</f>
        <v/>
      </c>
      <c r="O49" s="202"/>
      <c r="P49" s="170" t="str">
        <f>IF(Tabel_RIE[[#This Row],[W1]]&gt;0,VLOOKUP(Tabel_RIE[[#This Row],[W1]],Tabel_FK_W[],2,FALSE),"")</f>
        <v/>
      </c>
      <c r="Q49" s="171"/>
      <c r="R49" s="172"/>
      <c r="S49" s="173"/>
      <c r="T49" s="174"/>
      <c r="U49" s="175"/>
      <c r="V49" s="175"/>
      <c r="W49" s="176"/>
      <c r="X49" s="177" t="str">
        <f t="shared" si="0"/>
        <v>Bronaanpak:
Collectieve maatregelen:
Individuele maatregelen:
PBM's:</v>
      </c>
      <c r="Y49" s="166"/>
      <c r="Z49" s="178"/>
      <c r="AA49" s="174"/>
      <c r="AB49" s="170" t="str">
        <f>IF(Tabel_RIE[[#This Row],[E2]]&gt;0,VLOOKUP(Tabel_RIE[[#This Row],[E2]],Tabel_FK_E[],2,FALSE),"")</f>
        <v/>
      </c>
      <c r="AC49" s="174"/>
      <c r="AD49" s="170" t="str">
        <f>IF(Tabel_RIE[[#This Row],[B2]]&gt;0,VLOOKUP(Tabel_RIE[[#This Row],[B2]],Tabel_FK_B[],2,FALSE),"")</f>
        <v/>
      </c>
      <c r="AE49" s="174"/>
      <c r="AF49" s="170" t="str">
        <f>IF(Tabel_RIE[[#This Row],[W2]]&gt;0,VLOOKUP(Tabel_RIE[[#This Row],[W2]],Tabel_FK_W[],2,FALSE),"")</f>
        <v/>
      </c>
      <c r="AG49"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49" s="172"/>
      <c r="AI49" s="166"/>
      <c r="AJ49" s="176"/>
      <c r="AK49"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49" s="179" t="str">
        <f>IF(AND(Tabel_RIE[[#This Row],[R12]]&gt;=70,Tabel_RIE[[#This Row],[R22]]&lt;70),"Ja","Nee")</f>
        <v>Nee</v>
      </c>
      <c r="AM49" s="179">
        <f>IF(Tabel_RIE[[#This Row],[R22]]&lt;&gt;"",Tabel_RIE[[#This Row],[R22]],Tabel_RIE[[#This Row],[R12]])</f>
        <v>0</v>
      </c>
    </row>
    <row r="50" spans="2:39" ht="42" customHeight="1">
      <c r="B50" s="164">
        <v>44</v>
      </c>
      <c r="C50" s="199"/>
      <c r="D50" s="199"/>
      <c r="E50" s="199"/>
      <c r="F50" s="199"/>
      <c r="G50" s="208"/>
      <c r="H50" s="209"/>
      <c r="I50" s="199"/>
      <c r="J50" s="199"/>
      <c r="K50" s="202"/>
      <c r="L50" s="203" t="str">
        <f>IF(Tabel_RIE[[#This Row],[E1]]&gt;0,VLOOKUP(Tabel_RIE[[#This Row],[E1]],Tabel_FK_E[],2,FALSE),"")</f>
        <v/>
      </c>
      <c r="M50" s="202"/>
      <c r="N50" s="204" t="str">
        <f>IF(Tabel_RIE[[#This Row],[B1]]&gt;0,VLOOKUP(Tabel_RIE[[#This Row],[B1]],Tabel_FK_B[],2,FALSE),"")</f>
        <v/>
      </c>
      <c r="O50" s="202"/>
      <c r="P50" s="170" t="str">
        <f>IF(Tabel_RIE[[#This Row],[W1]]&gt;0,VLOOKUP(Tabel_RIE[[#This Row],[W1]],Tabel_FK_W[],2,FALSE),"")</f>
        <v/>
      </c>
      <c r="Q50"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50" s="172" t="str">
        <f>IF(OR(Tabel_RIE[[#This Row],[E12]]="",Tabel_RIE[[#This Row],[B12]]="",Tabel_RIE[[#This Row],[W12]]=""),"",Tabel_RIE[[#This Row],[E12]]*Tabel_RIE[[#This Row],[B12]]*Tabel_RIE[[#This Row],[W12]])</f>
        <v/>
      </c>
      <c r="S50" s="173" t="str">
        <f>IF(AND(Tabel_RIE[[#This Row],[E12]]="",Tabel_RIE[[#This Row],[R12]]=""),"",IF(AND(OR(Tabel_RIE[[#This Row],[E12]]="",Tabel_RIE[[#This Row],[E12]]&lt;15),OR(Tabel_RIE[[#This Row],[R12]]="",Tabel_RIE[[#This Row],[R12]]&lt;70)),"n.v.t.",IF(OR(Tabel_RIE[[#This Row],[E12]]&gt;=15,Tabel_RIE[[#This Row],[R12]]&gt;=70),"√","fout")))</f>
        <v/>
      </c>
      <c r="T50" s="174"/>
      <c r="U50" s="175"/>
      <c r="V50" s="175"/>
      <c r="W50" s="176"/>
      <c r="X50" s="177" t="str">
        <f t="shared" si="0"/>
        <v>Bronaanpak:
Collectieve maatregelen:
Individuele maatregelen:
PBM's:</v>
      </c>
      <c r="Y50" s="166"/>
      <c r="Z50" s="178"/>
      <c r="AA50" s="174"/>
      <c r="AB50" s="170" t="str">
        <f>IF(Tabel_RIE[[#This Row],[E2]]&gt;0,VLOOKUP(Tabel_RIE[[#This Row],[E2]],Tabel_FK_E[],2,FALSE),"")</f>
        <v/>
      </c>
      <c r="AC50" s="174"/>
      <c r="AD50" s="170" t="str">
        <f>IF(Tabel_RIE[[#This Row],[B2]]&gt;0,VLOOKUP(Tabel_RIE[[#This Row],[B2]],Tabel_FK_B[],2,FALSE),"")</f>
        <v/>
      </c>
      <c r="AE50" s="174"/>
      <c r="AF50" s="170" t="str">
        <f>IF(Tabel_RIE[[#This Row],[W2]]&gt;0,VLOOKUP(Tabel_RIE[[#This Row],[W2]],Tabel_FK_W[],2,FALSE),"")</f>
        <v/>
      </c>
      <c r="AG50"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50" s="172"/>
      <c r="AI50" s="166"/>
      <c r="AJ50" s="176"/>
      <c r="AK50"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50" s="179" t="str">
        <f>IF(AND(Tabel_RIE[[#This Row],[R12]]&gt;=70,Tabel_RIE[[#This Row],[R22]]&lt;70),"Ja","Nee")</f>
        <v>Ja</v>
      </c>
      <c r="AM50" s="179" t="str">
        <f>IF(Tabel_RIE[[#This Row],[R22]]&lt;&gt;"",Tabel_RIE[[#This Row],[R22]],Tabel_RIE[[#This Row],[R12]])</f>
        <v/>
      </c>
    </row>
    <row r="51" spans="2:39" ht="42" customHeight="1">
      <c r="B51" s="164">
        <v>45</v>
      </c>
      <c r="C51" s="205"/>
      <c r="D51" s="206"/>
      <c r="E51" s="199"/>
      <c r="F51" s="206"/>
      <c r="G51" s="201"/>
      <c r="H51" s="210"/>
      <c r="I51" s="207"/>
      <c r="J51" s="208"/>
      <c r="K51" s="202"/>
      <c r="L51" s="203" t="str">
        <f>IF(Tabel_RIE[[#This Row],[E1]]&gt;0,VLOOKUP(Tabel_RIE[[#This Row],[E1]],Tabel_FK_E[],2,FALSE),"")</f>
        <v/>
      </c>
      <c r="M51" s="202"/>
      <c r="N51" s="204" t="str">
        <f>IF(Tabel_RIE[[#This Row],[B1]]&gt;0,VLOOKUP(Tabel_RIE[[#This Row],[B1]],Tabel_FK_B[],2,FALSE),"")</f>
        <v/>
      </c>
      <c r="O51" s="202"/>
      <c r="P51" s="170" t="str">
        <f>IF(Tabel_RIE[[#This Row],[W1]]&gt;0,VLOOKUP(Tabel_RIE[[#This Row],[W1]],Tabel_FK_W[],2,FALSE),"")</f>
        <v/>
      </c>
      <c r="Q51" s="171"/>
      <c r="R51" s="172" t="str">
        <f>IF(OR(Tabel_RIE[[#This Row],[E12]]="",Tabel_RIE[[#This Row],[B12]]="",Tabel_RIE[[#This Row],[W12]]=""),"",Tabel_RIE[[#This Row],[E12]]*Tabel_RIE[[#This Row],[B12]]*Tabel_RIE[[#This Row],[W12]])</f>
        <v/>
      </c>
      <c r="S51" s="173"/>
      <c r="T51" s="174"/>
      <c r="U51" s="175"/>
      <c r="V51" s="175"/>
      <c r="W51" s="176"/>
      <c r="X51" s="177" t="str">
        <f t="shared" si="0"/>
        <v>Bronaanpak:
Collectieve maatregelen:
Individuele maatregelen:
PBM's:</v>
      </c>
      <c r="Y51" s="166"/>
      <c r="Z51" s="178"/>
      <c r="AA51" s="174"/>
      <c r="AB51" s="170" t="str">
        <f>IF(Tabel_RIE[[#This Row],[E2]]&gt;0,VLOOKUP(Tabel_RIE[[#This Row],[E2]],Tabel_FK_E[],2,FALSE),"")</f>
        <v/>
      </c>
      <c r="AC51" s="174"/>
      <c r="AD51" s="170" t="str">
        <f>IF(Tabel_RIE[[#This Row],[B2]]&gt;0,VLOOKUP(Tabel_RIE[[#This Row],[B2]],Tabel_FK_B[],2,FALSE),"")</f>
        <v/>
      </c>
      <c r="AE51" s="174"/>
      <c r="AF51" s="170" t="str">
        <f>IF(Tabel_RIE[[#This Row],[W2]]&gt;0,VLOOKUP(Tabel_RIE[[#This Row],[W2]],Tabel_FK_W[],2,FALSE),"")</f>
        <v/>
      </c>
      <c r="AG51"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51" s="172"/>
      <c r="AI51" s="166"/>
      <c r="AJ51" s="176"/>
      <c r="AK51"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51" s="179" t="str">
        <f>IF(AND(Tabel_RIE[[#This Row],[R12]]&gt;=70,Tabel_RIE[[#This Row],[R22]]&lt;70),"Ja","Nee")</f>
        <v>Ja</v>
      </c>
      <c r="AM51" s="179" t="str">
        <f>IF(Tabel_RIE[[#This Row],[R22]]&lt;&gt;"",Tabel_RIE[[#This Row],[R22]],Tabel_RIE[[#This Row],[R12]])</f>
        <v/>
      </c>
    </row>
    <row r="52" spans="2:39" ht="42" customHeight="1">
      <c r="B52" s="164">
        <v>46</v>
      </c>
      <c r="C52" s="199"/>
      <c r="D52" s="199"/>
      <c r="E52" s="199"/>
      <c r="F52" s="200"/>
      <c r="G52" s="201"/>
      <c r="H52" s="201"/>
      <c r="I52" s="207"/>
      <c r="J52" s="208"/>
      <c r="K52" s="202"/>
      <c r="L52" s="203" t="str">
        <f>IF(Tabel_RIE[[#This Row],[E1]]&gt;0,VLOOKUP(Tabel_RIE[[#This Row],[E1]],Tabel_FK_E[],2,FALSE),"")</f>
        <v/>
      </c>
      <c r="M52" s="202"/>
      <c r="N52" s="204" t="str">
        <f>IF(Tabel_RIE[[#This Row],[B1]]&gt;0,VLOOKUP(Tabel_RIE[[#This Row],[B1]],Tabel_FK_B[],2,FALSE),"")</f>
        <v/>
      </c>
      <c r="O52" s="202"/>
      <c r="P52" s="170" t="str">
        <f>IF(Tabel_RIE[[#This Row],[W1]]&gt;0,VLOOKUP(Tabel_RIE[[#This Row],[W1]],Tabel_FK_W[],2,FALSE),"")</f>
        <v/>
      </c>
      <c r="Q52"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52" s="172" t="str">
        <f>IF(OR(Tabel_RIE[[#This Row],[E12]]="",Tabel_RIE[[#This Row],[B12]]="",Tabel_RIE[[#This Row],[W12]]=""),"",Tabel_RIE[[#This Row],[E12]]*Tabel_RIE[[#This Row],[B12]]*Tabel_RIE[[#This Row],[W12]])</f>
        <v/>
      </c>
      <c r="S52" s="173"/>
      <c r="T52" s="174"/>
      <c r="U52" s="175"/>
      <c r="V52" s="175"/>
      <c r="W52" s="176"/>
      <c r="X52" s="177" t="str">
        <f t="shared" si="0"/>
        <v>Bronaanpak:
Collectieve maatregelen:
Individuele maatregelen:
PBM's:</v>
      </c>
      <c r="Y52" s="166"/>
      <c r="Z52" s="178"/>
      <c r="AA52" s="174"/>
      <c r="AB52" s="170" t="str">
        <f>IF(Tabel_RIE[[#This Row],[E2]]&gt;0,VLOOKUP(Tabel_RIE[[#This Row],[E2]],Tabel_FK_E[],2,FALSE),"")</f>
        <v/>
      </c>
      <c r="AC52" s="174"/>
      <c r="AD52" s="170" t="str">
        <f>IF(Tabel_RIE[[#This Row],[B2]]&gt;0,VLOOKUP(Tabel_RIE[[#This Row],[B2]],Tabel_FK_B[],2,FALSE),"")</f>
        <v/>
      </c>
      <c r="AE52" s="174"/>
      <c r="AF52" s="170" t="str">
        <f>IF(Tabel_RIE[[#This Row],[W2]]&gt;0,VLOOKUP(Tabel_RIE[[#This Row],[W2]],Tabel_FK_W[],2,FALSE),"")</f>
        <v/>
      </c>
      <c r="AG52"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52" s="172"/>
      <c r="AI52" s="166"/>
      <c r="AJ52" s="176"/>
      <c r="AK52"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52" s="179" t="str">
        <f>IF(AND(Tabel_RIE[[#This Row],[R12]]&gt;=70,Tabel_RIE[[#This Row],[R22]]&lt;70),"Ja","Nee")</f>
        <v>Ja</v>
      </c>
      <c r="AM52" s="179" t="str">
        <f>IF(Tabel_RIE[[#This Row],[R22]]&lt;&gt;"",Tabel_RIE[[#This Row],[R22]],Tabel_RIE[[#This Row],[R12]])</f>
        <v/>
      </c>
    </row>
    <row r="53" spans="2:39" ht="42" customHeight="1">
      <c r="B53" s="164">
        <v>47</v>
      </c>
      <c r="C53" s="199"/>
      <c r="D53" s="200"/>
      <c r="E53" s="200"/>
      <c r="F53" s="208"/>
      <c r="G53" s="201"/>
      <c r="H53" s="206"/>
      <c r="I53" s="207"/>
      <c r="J53" s="207"/>
      <c r="K53" s="202"/>
      <c r="L53" s="203" t="str">
        <f>IF(Tabel_RIE[[#This Row],[E1]]&gt;0,VLOOKUP(Tabel_RIE[[#This Row],[E1]],Tabel_FK_E[],2,FALSE),"")</f>
        <v/>
      </c>
      <c r="M53" s="202"/>
      <c r="N53" s="204" t="str">
        <f>IF(Tabel_RIE[[#This Row],[B1]]&gt;0,VLOOKUP(Tabel_RIE[[#This Row],[B1]],Tabel_FK_B[],2,FALSE),"")</f>
        <v/>
      </c>
      <c r="O53" s="202"/>
      <c r="P53" s="170" t="str">
        <f>IF(Tabel_RIE[[#This Row],[W1]]&gt;0,VLOOKUP(Tabel_RIE[[#This Row],[W1]],Tabel_FK_W[],2,FALSE),"")</f>
        <v/>
      </c>
      <c r="Q53" s="171"/>
      <c r="R53" s="172"/>
      <c r="S53" s="173"/>
      <c r="T53" s="174"/>
      <c r="U53" s="175"/>
      <c r="V53" s="175"/>
      <c r="W53" s="176"/>
      <c r="X53" s="177" t="str">
        <f t="shared" si="0"/>
        <v>Bronaanpak:
Collectieve maatregelen:
Individuele maatregelen:
PBM's:</v>
      </c>
      <c r="Y53" s="166"/>
      <c r="Z53" s="178"/>
      <c r="AA53" s="174"/>
      <c r="AB53" s="170" t="str">
        <f>IF(Tabel_RIE[[#This Row],[E2]]&gt;0,VLOOKUP(Tabel_RIE[[#This Row],[E2]],Tabel_FK_E[],2,FALSE),"")</f>
        <v/>
      </c>
      <c r="AC53" s="174"/>
      <c r="AD53" s="170" t="str">
        <f>IF(Tabel_RIE[[#This Row],[B2]]&gt;0,VLOOKUP(Tabel_RIE[[#This Row],[B2]],Tabel_FK_B[],2,FALSE),"")</f>
        <v/>
      </c>
      <c r="AE53" s="174"/>
      <c r="AF53" s="170" t="str">
        <f>IF(Tabel_RIE[[#This Row],[W2]]&gt;0,VLOOKUP(Tabel_RIE[[#This Row],[W2]],Tabel_FK_W[],2,FALSE),"")</f>
        <v/>
      </c>
      <c r="AG53"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53" s="172"/>
      <c r="AI53" s="166"/>
      <c r="AJ53" s="176"/>
      <c r="AK53"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53" s="179" t="str">
        <f>IF(AND(Tabel_RIE[[#This Row],[R12]]&gt;=70,Tabel_RIE[[#This Row],[R22]]&lt;70),"Ja","Nee")</f>
        <v>Nee</v>
      </c>
      <c r="AM53" s="179">
        <f>IF(Tabel_RIE[[#This Row],[R22]]&lt;&gt;"",Tabel_RIE[[#This Row],[R22]],Tabel_RIE[[#This Row],[R12]])</f>
        <v>0</v>
      </c>
    </row>
    <row r="54" spans="2:39" ht="42" customHeight="1">
      <c r="B54" s="164">
        <v>48</v>
      </c>
      <c r="C54" s="165"/>
      <c r="D54" s="166"/>
      <c r="E54" s="166"/>
      <c r="F54" s="166"/>
      <c r="G54" s="167"/>
      <c r="H54" s="167"/>
      <c r="I54" s="167"/>
      <c r="J54" s="166"/>
      <c r="K54" s="168"/>
      <c r="L54" s="169" t="str">
        <f>IF(Tabel_RIE[[#This Row],[E1]]&gt;0,VLOOKUP(Tabel_RIE[[#This Row],[E1]],Tabel_FK_E[],2,FALSE),"")</f>
        <v/>
      </c>
      <c r="M54" s="168"/>
      <c r="N54" s="170" t="str">
        <f>IF(Tabel_RIE[[#This Row],[B1]]&gt;0,VLOOKUP(Tabel_RIE[[#This Row],[B1]],Tabel_FK_B[],2,FALSE),"")</f>
        <v/>
      </c>
      <c r="O54" s="168"/>
      <c r="P54" s="170" t="str">
        <f>IF(Tabel_RIE[[#This Row],[W1]]&gt;0,VLOOKUP(Tabel_RIE[[#This Row],[W1]],Tabel_FK_W[],2,FALSE),"")</f>
        <v/>
      </c>
      <c r="Q54"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54" s="172" t="str">
        <f>IF(OR(Tabel_RIE[[#This Row],[E12]]="",Tabel_RIE[[#This Row],[B12]]="",Tabel_RIE[[#This Row],[W12]]=""),"",Tabel_RIE[[#This Row],[E12]]*Tabel_RIE[[#This Row],[B12]]*Tabel_RIE[[#This Row],[W12]])</f>
        <v/>
      </c>
      <c r="S54" s="173"/>
      <c r="T54" s="174"/>
      <c r="U54" s="175"/>
      <c r="V54" s="175"/>
      <c r="W54" s="176"/>
      <c r="X54" s="177" t="str">
        <f t="shared" si="0"/>
        <v>Bronaanpak:
Collectieve maatregelen:
Individuele maatregelen:
PBM's:</v>
      </c>
      <c r="Y54" s="166"/>
      <c r="Z54" s="178"/>
      <c r="AA54" s="174"/>
      <c r="AB54" s="170" t="str">
        <f>IF(Tabel_RIE[[#This Row],[E2]]&gt;0,VLOOKUP(Tabel_RIE[[#This Row],[E2]],Tabel_FK_E[],2,FALSE),"")</f>
        <v/>
      </c>
      <c r="AC54" s="174"/>
      <c r="AD54" s="170" t="str">
        <f>IF(Tabel_RIE[[#This Row],[B2]]&gt;0,VLOOKUP(Tabel_RIE[[#This Row],[B2]],Tabel_FK_B[],2,FALSE),"")</f>
        <v/>
      </c>
      <c r="AE54" s="174"/>
      <c r="AF54" s="170" t="str">
        <f>IF(Tabel_RIE[[#This Row],[W2]]&gt;0,VLOOKUP(Tabel_RIE[[#This Row],[W2]],Tabel_FK_W[],2,FALSE),"")</f>
        <v/>
      </c>
      <c r="AG54"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54" s="172"/>
      <c r="AI54" s="166"/>
      <c r="AJ54" s="176"/>
      <c r="AK54"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54" s="179" t="str">
        <f>IF(AND(Tabel_RIE[[#This Row],[R12]]&gt;=70,Tabel_RIE[[#This Row],[R22]]&lt;70),"Ja","Nee")</f>
        <v>Ja</v>
      </c>
      <c r="AM54" s="179" t="str">
        <f>IF(Tabel_RIE[[#This Row],[R22]]&lt;&gt;"",Tabel_RIE[[#This Row],[R22]],Tabel_RIE[[#This Row],[R12]])</f>
        <v/>
      </c>
    </row>
    <row r="55" spans="2:39" ht="42" customHeight="1">
      <c r="B55" s="164">
        <v>49</v>
      </c>
      <c r="C55" s="165"/>
      <c r="D55" s="166"/>
      <c r="E55" s="166"/>
      <c r="F55" s="166"/>
      <c r="G55" s="167"/>
      <c r="H55" s="167"/>
      <c r="I55" s="166"/>
      <c r="J55" s="166"/>
      <c r="K55" s="168"/>
      <c r="L55" s="169" t="str">
        <f>IF(Tabel_RIE[[#This Row],[E1]]&gt;0,VLOOKUP(Tabel_RIE[[#This Row],[E1]],Tabel_FK_E[],2,FALSE),"")</f>
        <v/>
      </c>
      <c r="M55" s="168"/>
      <c r="N55" s="170" t="str">
        <f>IF(Tabel_RIE[[#This Row],[B1]]&gt;0,VLOOKUP(Tabel_RIE[[#This Row],[B1]],Tabel_FK_B[],2,FALSE),"")</f>
        <v/>
      </c>
      <c r="O55" s="168"/>
      <c r="P55" s="170" t="str">
        <f>IF(Tabel_RIE[[#This Row],[W1]]&gt;0,VLOOKUP(Tabel_RIE[[#This Row],[W1]],Tabel_FK_W[],2,FALSE),"")</f>
        <v/>
      </c>
      <c r="Q55"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55" s="172" t="str">
        <f>IF(OR(Tabel_RIE[[#This Row],[E12]]="",Tabel_RIE[[#This Row],[B12]]="",Tabel_RIE[[#This Row],[W12]]=""),"",Tabel_RIE[[#This Row],[E12]]*Tabel_RIE[[#This Row],[B12]]*Tabel_RIE[[#This Row],[W12]])</f>
        <v/>
      </c>
      <c r="S55" s="173" t="str">
        <f>IF(AND(Tabel_RIE[[#This Row],[E12]]="",Tabel_RIE[[#This Row],[R12]]=""),"",IF(AND(OR(Tabel_RIE[[#This Row],[E12]]="",Tabel_RIE[[#This Row],[E12]]&lt;15),OR(Tabel_RIE[[#This Row],[R12]]="",Tabel_RIE[[#This Row],[R12]]&lt;70)),"n.v.t.",IF(OR(Tabel_RIE[[#This Row],[E12]]&gt;=15,Tabel_RIE[[#This Row],[R12]]&gt;=70),"√","fout")))</f>
        <v/>
      </c>
      <c r="T55" s="174"/>
      <c r="U55" s="175"/>
      <c r="V55" s="175"/>
      <c r="W55" s="176"/>
      <c r="X55" s="177" t="str">
        <f t="shared" si="0"/>
        <v>Bronaanpak:
Collectieve maatregelen:
Individuele maatregelen:
PBM's:</v>
      </c>
      <c r="Y55" s="166"/>
      <c r="Z55" s="178"/>
      <c r="AA55" s="174"/>
      <c r="AB55" s="170" t="str">
        <f>IF(Tabel_RIE[[#This Row],[E2]]&gt;0,VLOOKUP(Tabel_RIE[[#This Row],[E2]],Tabel_FK_E[],2,FALSE),"")</f>
        <v/>
      </c>
      <c r="AC55" s="174"/>
      <c r="AD55" s="170" t="str">
        <f>IF(Tabel_RIE[[#This Row],[B2]]&gt;0,VLOOKUP(Tabel_RIE[[#This Row],[B2]],Tabel_FK_B[],2,FALSE),"")</f>
        <v/>
      </c>
      <c r="AE55" s="174"/>
      <c r="AF55" s="170" t="str">
        <f>IF(Tabel_RIE[[#This Row],[W2]]&gt;0,VLOOKUP(Tabel_RIE[[#This Row],[W2]],Tabel_FK_W[],2,FALSE),"")</f>
        <v/>
      </c>
      <c r="AG55"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55" s="172"/>
      <c r="AI55" s="166"/>
      <c r="AJ55" s="176"/>
      <c r="AK55"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55" s="179" t="str">
        <f>IF(AND(Tabel_RIE[[#This Row],[R12]]&gt;=70,Tabel_RIE[[#This Row],[R22]]&lt;70),"Ja","Nee")</f>
        <v>Ja</v>
      </c>
      <c r="AM55" s="179" t="str">
        <f>IF(Tabel_RIE[[#This Row],[R22]]&lt;&gt;"",Tabel_RIE[[#This Row],[R22]],Tabel_RIE[[#This Row],[R12]])</f>
        <v/>
      </c>
    </row>
    <row r="56" spans="2:39" ht="42" customHeight="1">
      <c r="B56" s="164">
        <v>50</v>
      </c>
      <c r="C56" s="165"/>
      <c r="D56" s="166"/>
      <c r="E56" s="166"/>
      <c r="F56" s="166"/>
      <c r="G56" s="167"/>
      <c r="H56" s="167"/>
      <c r="I56" s="166"/>
      <c r="J56" s="166"/>
      <c r="K56" s="168"/>
      <c r="L56" s="169" t="str">
        <f>IF(Tabel_RIE[[#This Row],[E1]]&gt;0,VLOOKUP(Tabel_RIE[[#This Row],[E1]],Tabel_FK_E[],2,FALSE),"")</f>
        <v/>
      </c>
      <c r="M56" s="168"/>
      <c r="N56" s="170" t="str">
        <f>IF(Tabel_RIE[[#This Row],[B1]]&gt;0,VLOOKUP(Tabel_RIE[[#This Row],[B1]],Tabel_FK_B[],2,FALSE),"")</f>
        <v/>
      </c>
      <c r="O56" s="168"/>
      <c r="P56" s="170" t="str">
        <f>IF(Tabel_RIE[[#This Row],[W1]]&gt;0,VLOOKUP(Tabel_RIE[[#This Row],[W1]],Tabel_FK_W[],2,FALSE),"")</f>
        <v/>
      </c>
      <c r="Q56"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56" s="172" t="str">
        <f>IF(OR(Tabel_RIE[[#This Row],[E12]]="",Tabel_RIE[[#This Row],[B12]]="",Tabel_RIE[[#This Row],[W12]]=""),"",Tabel_RIE[[#This Row],[E12]]*Tabel_RIE[[#This Row],[B12]]*Tabel_RIE[[#This Row],[W12]])</f>
        <v/>
      </c>
      <c r="S56" s="173" t="str">
        <f>IF(AND(Tabel_RIE[[#This Row],[E12]]="",Tabel_RIE[[#This Row],[R12]]=""),"",IF(AND(OR(Tabel_RIE[[#This Row],[E12]]="",Tabel_RIE[[#This Row],[E12]]&lt;15),OR(Tabel_RIE[[#This Row],[R12]]="",Tabel_RIE[[#This Row],[R12]]&lt;70)),"n.v.t.",IF(OR(Tabel_RIE[[#This Row],[E12]]&gt;=15,Tabel_RIE[[#This Row],[R12]]&gt;=70),"√","fout")))</f>
        <v/>
      </c>
      <c r="T56" s="174"/>
      <c r="U56" s="175"/>
      <c r="V56" s="175"/>
      <c r="W56" s="176"/>
      <c r="X56" s="177" t="str">
        <f t="shared" si="0"/>
        <v>Bronaanpak:
Collectieve maatregelen:
Individuele maatregelen:
PBM's:</v>
      </c>
      <c r="Y56" s="166"/>
      <c r="Z56" s="178"/>
      <c r="AA56" s="174"/>
      <c r="AB56" s="170" t="str">
        <f>IF(Tabel_RIE[[#This Row],[E2]]&gt;0,VLOOKUP(Tabel_RIE[[#This Row],[E2]],Tabel_FK_E[],2,FALSE),"")</f>
        <v/>
      </c>
      <c r="AC56" s="174"/>
      <c r="AD56" s="170" t="str">
        <f>IF(Tabel_RIE[[#This Row],[B2]]&gt;0,VLOOKUP(Tabel_RIE[[#This Row],[B2]],Tabel_FK_B[],2,FALSE),"")</f>
        <v/>
      </c>
      <c r="AE56" s="174"/>
      <c r="AF56" s="170" t="str">
        <f>IF(Tabel_RIE[[#This Row],[W2]]&gt;0,VLOOKUP(Tabel_RIE[[#This Row],[W2]],Tabel_FK_W[],2,FALSE),"")</f>
        <v/>
      </c>
      <c r="AG56"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56" s="172"/>
      <c r="AI56" s="166"/>
      <c r="AJ56" s="176"/>
      <c r="AK56"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56" s="179" t="str">
        <f>IF(AND(Tabel_RIE[[#This Row],[R12]]&gt;=70,Tabel_RIE[[#This Row],[R22]]&lt;70),"Ja","Nee")</f>
        <v>Ja</v>
      </c>
      <c r="AM56" s="179" t="str">
        <f>IF(Tabel_RIE[[#This Row],[R22]]&lt;&gt;"",Tabel_RIE[[#This Row],[R22]],Tabel_RIE[[#This Row],[R12]])</f>
        <v/>
      </c>
    </row>
    <row r="57" spans="2:39" ht="42" customHeight="1">
      <c r="B57" s="164">
        <v>51</v>
      </c>
      <c r="C57" s="165"/>
      <c r="D57" s="166"/>
      <c r="E57" s="166"/>
      <c r="F57" s="166"/>
      <c r="G57" s="167"/>
      <c r="H57" s="167"/>
      <c r="I57" s="166"/>
      <c r="J57" s="166"/>
      <c r="K57" s="168"/>
      <c r="L57" s="169" t="str">
        <f>IF(Tabel_RIE[[#This Row],[E1]]&gt;0,VLOOKUP(Tabel_RIE[[#This Row],[E1]],Tabel_FK_E[],2,FALSE),"")</f>
        <v/>
      </c>
      <c r="M57" s="168"/>
      <c r="N57" s="170" t="str">
        <f>IF(Tabel_RIE[[#This Row],[B1]]&gt;0,VLOOKUP(Tabel_RIE[[#This Row],[B1]],Tabel_FK_B[],2,FALSE),"")</f>
        <v/>
      </c>
      <c r="O57" s="168"/>
      <c r="P57" s="170" t="str">
        <f>IF(Tabel_RIE[[#This Row],[W1]]&gt;0,VLOOKUP(Tabel_RIE[[#This Row],[W1]],Tabel_FK_W[],2,FALSE),"")</f>
        <v/>
      </c>
      <c r="Q57"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57" s="172" t="str">
        <f>IF(OR(Tabel_RIE[[#This Row],[E12]]="",Tabel_RIE[[#This Row],[B12]]="",Tabel_RIE[[#This Row],[W12]]=""),"",Tabel_RIE[[#This Row],[E12]]*Tabel_RIE[[#This Row],[B12]]*Tabel_RIE[[#This Row],[W12]])</f>
        <v/>
      </c>
      <c r="S57" s="173" t="str">
        <f>IF(AND(Tabel_RIE[[#This Row],[E12]]="",Tabel_RIE[[#This Row],[R12]]=""),"",IF(AND(OR(Tabel_RIE[[#This Row],[E12]]="",Tabel_RIE[[#This Row],[E12]]&lt;15),OR(Tabel_RIE[[#This Row],[R12]]="",Tabel_RIE[[#This Row],[R12]]&lt;70)),"n.v.t.",IF(OR(Tabel_RIE[[#This Row],[E12]]&gt;=15,Tabel_RIE[[#This Row],[R12]]&gt;=70),"√","fout")))</f>
        <v/>
      </c>
      <c r="T57" s="174"/>
      <c r="U57" s="175"/>
      <c r="V57" s="175"/>
      <c r="W57" s="176"/>
      <c r="X57" s="177" t="str">
        <f t="shared" si="0"/>
        <v>Bronaanpak:
Collectieve maatregelen:
Individuele maatregelen:
PBM's:</v>
      </c>
      <c r="Y57" s="166"/>
      <c r="Z57" s="178"/>
      <c r="AA57" s="174"/>
      <c r="AB57" s="170" t="str">
        <f>IF(Tabel_RIE[[#This Row],[E2]]&gt;0,VLOOKUP(Tabel_RIE[[#This Row],[E2]],Tabel_FK_E[],2,FALSE),"")</f>
        <v/>
      </c>
      <c r="AC57" s="174"/>
      <c r="AD57" s="170" t="str">
        <f>IF(Tabel_RIE[[#This Row],[B2]]&gt;0,VLOOKUP(Tabel_RIE[[#This Row],[B2]],Tabel_FK_B[],2,FALSE),"")</f>
        <v/>
      </c>
      <c r="AE57" s="174"/>
      <c r="AF57" s="170" t="str">
        <f>IF(Tabel_RIE[[#This Row],[W2]]&gt;0,VLOOKUP(Tabel_RIE[[#This Row],[W2]],Tabel_FK_W[],2,FALSE),"")</f>
        <v/>
      </c>
      <c r="AG57"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57" s="172"/>
      <c r="AI57" s="166"/>
      <c r="AJ57" s="176"/>
      <c r="AK57"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57" s="179" t="str">
        <f>IF(AND(Tabel_RIE[[#This Row],[R12]]&gt;=70,Tabel_RIE[[#This Row],[R22]]&lt;70),"Ja","Nee")</f>
        <v>Ja</v>
      </c>
      <c r="AM57" s="179" t="str">
        <f>IF(Tabel_RIE[[#This Row],[R22]]&lt;&gt;"",Tabel_RIE[[#This Row],[R22]],Tabel_RIE[[#This Row],[R12]])</f>
        <v/>
      </c>
    </row>
    <row r="58" spans="2:39" ht="42" customHeight="1">
      <c r="B58" s="164">
        <v>52</v>
      </c>
      <c r="C58" s="165"/>
      <c r="D58" s="166"/>
      <c r="E58" s="166"/>
      <c r="F58" s="166"/>
      <c r="G58" s="167"/>
      <c r="H58" s="167"/>
      <c r="I58" s="166"/>
      <c r="J58" s="166"/>
      <c r="K58" s="168"/>
      <c r="L58" s="169" t="str">
        <f>IF(Tabel_RIE[[#This Row],[E1]]&gt;0,VLOOKUP(Tabel_RIE[[#This Row],[E1]],Tabel_FK_E[],2,FALSE),"")</f>
        <v/>
      </c>
      <c r="M58" s="168"/>
      <c r="N58" s="170" t="str">
        <f>IF(Tabel_RIE[[#This Row],[B1]]&gt;0,VLOOKUP(Tabel_RIE[[#This Row],[B1]],Tabel_FK_B[],2,FALSE),"")</f>
        <v/>
      </c>
      <c r="O58" s="168"/>
      <c r="P58" s="170" t="str">
        <f>IF(Tabel_RIE[[#This Row],[W1]]&gt;0,VLOOKUP(Tabel_RIE[[#This Row],[W1]],Tabel_FK_W[],2,FALSE),"")</f>
        <v/>
      </c>
      <c r="Q58"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58" s="172" t="str">
        <f>IF(OR(Tabel_RIE[[#This Row],[E12]]="",Tabel_RIE[[#This Row],[B12]]="",Tabel_RIE[[#This Row],[W12]]=""),"",Tabel_RIE[[#This Row],[E12]]*Tabel_RIE[[#This Row],[B12]]*Tabel_RIE[[#This Row],[W12]])</f>
        <v/>
      </c>
      <c r="S58" s="173" t="str">
        <f>IF(AND(Tabel_RIE[[#This Row],[E12]]="",Tabel_RIE[[#This Row],[R12]]=""),"",IF(AND(OR(Tabel_RIE[[#This Row],[E12]]="",Tabel_RIE[[#This Row],[E12]]&lt;15),OR(Tabel_RIE[[#This Row],[R12]]="",Tabel_RIE[[#This Row],[R12]]&lt;70)),"n.v.t.",IF(OR(Tabel_RIE[[#This Row],[E12]]&gt;=15,Tabel_RIE[[#This Row],[R12]]&gt;=70),"√","fout")))</f>
        <v/>
      </c>
      <c r="T58" s="174"/>
      <c r="U58" s="175"/>
      <c r="V58" s="175"/>
      <c r="W58" s="176"/>
      <c r="X58" s="177" t="str">
        <f t="shared" si="0"/>
        <v>Bronaanpak:
Collectieve maatregelen:
Individuele maatregelen:
PBM's:</v>
      </c>
      <c r="Y58" s="166"/>
      <c r="Z58" s="178"/>
      <c r="AA58" s="174"/>
      <c r="AB58" s="170" t="str">
        <f>IF(Tabel_RIE[[#This Row],[E2]]&gt;0,VLOOKUP(Tabel_RIE[[#This Row],[E2]],Tabel_FK_E[],2,FALSE),"")</f>
        <v/>
      </c>
      <c r="AC58" s="174"/>
      <c r="AD58" s="170" t="str">
        <f>IF(Tabel_RIE[[#This Row],[B2]]&gt;0,VLOOKUP(Tabel_RIE[[#This Row],[B2]],Tabel_FK_B[],2,FALSE),"")</f>
        <v/>
      </c>
      <c r="AE58" s="174"/>
      <c r="AF58" s="170" t="str">
        <f>IF(Tabel_RIE[[#This Row],[W2]]&gt;0,VLOOKUP(Tabel_RIE[[#This Row],[W2]],Tabel_FK_W[],2,FALSE),"")</f>
        <v/>
      </c>
      <c r="AG58"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58" s="172"/>
      <c r="AI58" s="166"/>
      <c r="AJ58" s="176"/>
      <c r="AK58"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58" s="179" t="str">
        <f>IF(AND(Tabel_RIE[[#This Row],[R12]]&gt;=70,Tabel_RIE[[#This Row],[R22]]&lt;70),"Ja","Nee")</f>
        <v>Ja</v>
      </c>
      <c r="AM58" s="179" t="str">
        <f>IF(Tabel_RIE[[#This Row],[R22]]&lt;&gt;"",Tabel_RIE[[#This Row],[R22]],Tabel_RIE[[#This Row],[R12]])</f>
        <v/>
      </c>
    </row>
    <row r="59" spans="2:39" ht="42" customHeight="1">
      <c r="B59" s="164">
        <v>53</v>
      </c>
      <c r="C59" s="165"/>
      <c r="D59" s="166"/>
      <c r="E59" s="166"/>
      <c r="F59" s="166"/>
      <c r="G59" s="167"/>
      <c r="H59" s="167"/>
      <c r="I59" s="166"/>
      <c r="J59" s="166"/>
      <c r="K59" s="168"/>
      <c r="L59" s="169" t="str">
        <f>IF(Tabel_RIE[[#This Row],[E1]]&gt;0,VLOOKUP(Tabel_RIE[[#This Row],[E1]],Tabel_FK_E[],2,FALSE),"")</f>
        <v/>
      </c>
      <c r="M59" s="168"/>
      <c r="N59" s="170" t="str">
        <f>IF(Tabel_RIE[[#This Row],[B1]]&gt;0,VLOOKUP(Tabel_RIE[[#This Row],[B1]],Tabel_FK_B[],2,FALSE),"")</f>
        <v/>
      </c>
      <c r="O59" s="168"/>
      <c r="P59" s="170" t="str">
        <f>IF(Tabel_RIE[[#This Row],[W1]]&gt;0,VLOOKUP(Tabel_RIE[[#This Row],[W1]],Tabel_FK_W[],2,FALSE),"")</f>
        <v/>
      </c>
      <c r="Q59"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59" s="172" t="str">
        <f>IF(OR(Tabel_RIE[[#This Row],[E12]]="",Tabel_RIE[[#This Row],[B12]]="",Tabel_RIE[[#This Row],[W12]]=""),"",Tabel_RIE[[#This Row],[E12]]*Tabel_RIE[[#This Row],[B12]]*Tabel_RIE[[#This Row],[W12]])</f>
        <v/>
      </c>
      <c r="S59" s="173" t="str">
        <f>IF(AND(Tabel_RIE[[#This Row],[E12]]="",Tabel_RIE[[#This Row],[R12]]=""),"",IF(AND(OR(Tabel_RIE[[#This Row],[E12]]="",Tabel_RIE[[#This Row],[E12]]&lt;15),OR(Tabel_RIE[[#This Row],[R12]]="",Tabel_RIE[[#This Row],[R12]]&lt;70)),"n.v.t.",IF(OR(Tabel_RIE[[#This Row],[E12]]&gt;=15,Tabel_RIE[[#This Row],[R12]]&gt;=70),"√","fout")))</f>
        <v/>
      </c>
      <c r="T59" s="174"/>
      <c r="U59" s="175"/>
      <c r="V59" s="175"/>
      <c r="W59" s="176"/>
      <c r="X59" s="177" t="str">
        <f t="shared" si="0"/>
        <v>Bronaanpak:
Collectieve maatregelen:
Individuele maatregelen:
PBM's:</v>
      </c>
      <c r="Y59" s="166"/>
      <c r="Z59" s="178"/>
      <c r="AA59" s="174"/>
      <c r="AB59" s="170" t="str">
        <f>IF(Tabel_RIE[[#This Row],[E2]]&gt;0,VLOOKUP(Tabel_RIE[[#This Row],[E2]],Tabel_FK_E[],2,FALSE),"")</f>
        <v/>
      </c>
      <c r="AC59" s="174"/>
      <c r="AD59" s="170" t="str">
        <f>IF(Tabel_RIE[[#This Row],[B2]]&gt;0,VLOOKUP(Tabel_RIE[[#This Row],[B2]],Tabel_FK_B[],2,FALSE),"")</f>
        <v/>
      </c>
      <c r="AE59" s="174"/>
      <c r="AF59" s="170" t="str">
        <f>IF(Tabel_RIE[[#This Row],[W2]]&gt;0,VLOOKUP(Tabel_RIE[[#This Row],[W2]],Tabel_FK_W[],2,FALSE),"")</f>
        <v/>
      </c>
      <c r="AG59"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59" s="172"/>
      <c r="AI59" s="166"/>
      <c r="AJ59" s="176"/>
      <c r="AK59"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59" s="179" t="str">
        <f>IF(AND(Tabel_RIE[[#This Row],[R12]]&gt;=70,Tabel_RIE[[#This Row],[R22]]&lt;70),"Ja","Nee")</f>
        <v>Ja</v>
      </c>
      <c r="AM59" s="179" t="str">
        <f>IF(Tabel_RIE[[#This Row],[R22]]&lt;&gt;"",Tabel_RIE[[#This Row],[R22]],Tabel_RIE[[#This Row],[R12]])</f>
        <v/>
      </c>
    </row>
    <row r="60" spans="2:39" ht="42" customHeight="1">
      <c r="B60" s="164">
        <v>54</v>
      </c>
      <c r="C60" s="165"/>
      <c r="D60" s="166"/>
      <c r="E60" s="166"/>
      <c r="F60" s="166"/>
      <c r="G60" s="167"/>
      <c r="H60" s="167"/>
      <c r="I60" s="166"/>
      <c r="J60" s="166"/>
      <c r="K60" s="168"/>
      <c r="L60" s="169" t="str">
        <f>IF(Tabel_RIE[[#This Row],[E1]]&gt;0,VLOOKUP(Tabel_RIE[[#This Row],[E1]],Tabel_FK_E[],2,FALSE),"")</f>
        <v/>
      </c>
      <c r="M60" s="168"/>
      <c r="N60" s="170" t="str">
        <f>IF(Tabel_RIE[[#This Row],[B1]]&gt;0,VLOOKUP(Tabel_RIE[[#This Row],[B1]],Tabel_FK_B[],2,FALSE),"")</f>
        <v/>
      </c>
      <c r="O60" s="168"/>
      <c r="P60" s="170" t="str">
        <f>IF(Tabel_RIE[[#This Row],[W1]]&gt;0,VLOOKUP(Tabel_RIE[[#This Row],[W1]],Tabel_FK_W[],2,FALSE),"")</f>
        <v/>
      </c>
      <c r="Q60"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60" s="172" t="str">
        <f>IF(OR(Tabel_RIE[[#This Row],[E12]]="",Tabel_RIE[[#This Row],[B12]]="",Tabel_RIE[[#This Row],[W12]]=""),"",Tabel_RIE[[#This Row],[E12]]*Tabel_RIE[[#This Row],[B12]]*Tabel_RIE[[#This Row],[W12]])</f>
        <v/>
      </c>
      <c r="S60" s="173" t="str">
        <f>IF(AND(Tabel_RIE[[#This Row],[E12]]="",Tabel_RIE[[#This Row],[R12]]=""),"",IF(AND(OR(Tabel_RIE[[#This Row],[E12]]="",Tabel_RIE[[#This Row],[E12]]&lt;15),OR(Tabel_RIE[[#This Row],[R12]]="",Tabel_RIE[[#This Row],[R12]]&lt;70)),"n.v.t.",IF(OR(Tabel_RIE[[#This Row],[E12]]&gt;=15,Tabel_RIE[[#This Row],[R12]]&gt;=70),"√","fout")))</f>
        <v/>
      </c>
      <c r="T60" s="174"/>
      <c r="U60" s="175"/>
      <c r="V60" s="175"/>
      <c r="W60" s="176"/>
      <c r="X60" s="177" t="str">
        <f t="shared" si="0"/>
        <v>Bronaanpak:
Collectieve maatregelen:
Individuele maatregelen:
PBM's:</v>
      </c>
      <c r="Y60" s="166"/>
      <c r="Z60" s="178"/>
      <c r="AA60" s="174"/>
      <c r="AB60" s="170" t="str">
        <f>IF(Tabel_RIE[[#This Row],[E2]]&gt;0,VLOOKUP(Tabel_RIE[[#This Row],[E2]],Tabel_FK_E[],2,FALSE),"")</f>
        <v/>
      </c>
      <c r="AC60" s="174"/>
      <c r="AD60" s="170" t="str">
        <f>IF(Tabel_RIE[[#This Row],[B2]]&gt;0,VLOOKUP(Tabel_RIE[[#This Row],[B2]],Tabel_FK_B[],2,FALSE),"")</f>
        <v/>
      </c>
      <c r="AE60" s="174"/>
      <c r="AF60" s="170" t="str">
        <f>IF(Tabel_RIE[[#This Row],[W2]]&gt;0,VLOOKUP(Tabel_RIE[[#This Row],[W2]],Tabel_FK_W[],2,FALSE),"")</f>
        <v/>
      </c>
      <c r="AG60"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60" s="172"/>
      <c r="AI60" s="166"/>
      <c r="AJ60" s="176"/>
      <c r="AK60"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60" s="179" t="str">
        <f>IF(AND(Tabel_RIE[[#This Row],[R12]]&gt;=70,Tabel_RIE[[#This Row],[R22]]&lt;70),"Ja","Nee")</f>
        <v>Ja</v>
      </c>
      <c r="AM60" s="179" t="str">
        <f>IF(Tabel_RIE[[#This Row],[R22]]&lt;&gt;"",Tabel_RIE[[#This Row],[R22]],Tabel_RIE[[#This Row],[R12]])</f>
        <v/>
      </c>
    </row>
    <row r="61" spans="2:39" ht="42" customHeight="1">
      <c r="B61" s="164">
        <v>55</v>
      </c>
      <c r="C61" s="165"/>
      <c r="D61" s="166"/>
      <c r="E61" s="166"/>
      <c r="F61" s="166"/>
      <c r="G61" s="167"/>
      <c r="H61" s="167"/>
      <c r="I61" s="166"/>
      <c r="J61" s="166"/>
      <c r="K61" s="168"/>
      <c r="L61" s="169" t="str">
        <f>IF(Tabel_RIE[[#This Row],[E1]]&gt;0,VLOOKUP(Tabel_RIE[[#This Row],[E1]],Tabel_FK_E[],2,FALSE),"")</f>
        <v/>
      </c>
      <c r="M61" s="168"/>
      <c r="N61" s="170" t="str">
        <f>IF(Tabel_RIE[[#This Row],[B1]]&gt;0,VLOOKUP(Tabel_RIE[[#This Row],[B1]],Tabel_FK_B[],2,FALSE),"")</f>
        <v/>
      </c>
      <c r="O61" s="168"/>
      <c r="P61" s="170" t="str">
        <f>IF(Tabel_RIE[[#This Row],[W1]]&gt;0,VLOOKUP(Tabel_RIE[[#This Row],[W1]],Tabel_FK_W[],2,FALSE),"")</f>
        <v/>
      </c>
      <c r="Q61"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61" s="172" t="str">
        <f>IF(OR(Tabel_RIE[[#This Row],[E12]]="",Tabel_RIE[[#This Row],[B12]]="",Tabel_RIE[[#This Row],[W12]]=""),"",Tabel_RIE[[#This Row],[E12]]*Tabel_RIE[[#This Row],[B12]]*Tabel_RIE[[#This Row],[W12]])</f>
        <v/>
      </c>
      <c r="S61" s="173" t="str">
        <f>IF(AND(Tabel_RIE[[#This Row],[E12]]="",Tabel_RIE[[#This Row],[R12]]=""),"",IF(AND(OR(Tabel_RIE[[#This Row],[E12]]="",Tabel_RIE[[#This Row],[E12]]&lt;15),OR(Tabel_RIE[[#This Row],[R12]]="",Tabel_RIE[[#This Row],[R12]]&lt;70)),"n.v.t.",IF(OR(Tabel_RIE[[#This Row],[E12]]&gt;=15,Tabel_RIE[[#This Row],[R12]]&gt;=70),"√","fout")))</f>
        <v/>
      </c>
      <c r="T61" s="174"/>
      <c r="U61" s="175"/>
      <c r="V61" s="175"/>
      <c r="W61" s="176"/>
      <c r="X61" s="177" t="str">
        <f t="shared" si="0"/>
        <v>Bronaanpak:
Collectieve maatregelen:
Individuele maatregelen:
PBM's:</v>
      </c>
      <c r="Y61" s="166"/>
      <c r="Z61" s="178"/>
      <c r="AA61" s="174"/>
      <c r="AB61" s="170" t="str">
        <f>IF(Tabel_RIE[[#This Row],[E2]]&gt;0,VLOOKUP(Tabel_RIE[[#This Row],[E2]],Tabel_FK_E[],2,FALSE),"")</f>
        <v/>
      </c>
      <c r="AC61" s="174"/>
      <c r="AD61" s="170" t="str">
        <f>IF(Tabel_RIE[[#This Row],[B2]]&gt;0,VLOOKUP(Tabel_RIE[[#This Row],[B2]],Tabel_FK_B[],2,FALSE),"")</f>
        <v/>
      </c>
      <c r="AE61" s="174"/>
      <c r="AF61" s="170" t="str">
        <f>IF(Tabel_RIE[[#This Row],[W2]]&gt;0,VLOOKUP(Tabel_RIE[[#This Row],[W2]],Tabel_FK_W[],2,FALSE),"")</f>
        <v/>
      </c>
      <c r="AG61"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61" s="172"/>
      <c r="AI61" s="166"/>
      <c r="AJ61" s="176"/>
      <c r="AK61"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61" s="179" t="str">
        <f>IF(AND(Tabel_RIE[[#This Row],[R12]]&gt;=70,Tabel_RIE[[#This Row],[R22]]&lt;70),"Ja","Nee")</f>
        <v>Ja</v>
      </c>
      <c r="AM61" s="179" t="str">
        <f>IF(Tabel_RIE[[#This Row],[R22]]&lt;&gt;"",Tabel_RIE[[#This Row],[R22]],Tabel_RIE[[#This Row],[R12]])</f>
        <v/>
      </c>
    </row>
    <row r="62" spans="2:39" ht="42" customHeight="1">
      <c r="B62" s="164">
        <v>56</v>
      </c>
      <c r="C62" s="165"/>
      <c r="D62" s="166"/>
      <c r="E62" s="166"/>
      <c r="F62" s="166"/>
      <c r="G62" s="167"/>
      <c r="H62" s="167"/>
      <c r="I62" s="166"/>
      <c r="J62" s="166"/>
      <c r="K62" s="168"/>
      <c r="L62" s="169" t="str">
        <f>IF(Tabel_RIE[[#This Row],[E1]]&gt;0,VLOOKUP(Tabel_RIE[[#This Row],[E1]],Tabel_FK_E[],2,FALSE),"")</f>
        <v/>
      </c>
      <c r="M62" s="168"/>
      <c r="N62" s="170" t="str">
        <f>IF(Tabel_RIE[[#This Row],[B1]]&gt;0,VLOOKUP(Tabel_RIE[[#This Row],[B1]],Tabel_FK_B[],2,FALSE),"")</f>
        <v/>
      </c>
      <c r="O62" s="168"/>
      <c r="P62" s="170" t="str">
        <f>IF(Tabel_RIE[[#This Row],[W1]]&gt;0,VLOOKUP(Tabel_RIE[[#This Row],[W1]],Tabel_FK_W[],2,FALSE),"")</f>
        <v/>
      </c>
      <c r="Q62"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62" s="172" t="str">
        <f>IF(OR(Tabel_RIE[[#This Row],[E12]]="",Tabel_RIE[[#This Row],[B12]]="",Tabel_RIE[[#This Row],[W12]]=""),"",Tabel_RIE[[#This Row],[E12]]*Tabel_RIE[[#This Row],[B12]]*Tabel_RIE[[#This Row],[W12]])</f>
        <v/>
      </c>
      <c r="S62" s="173" t="str">
        <f>IF(AND(Tabel_RIE[[#This Row],[E12]]="",Tabel_RIE[[#This Row],[R12]]=""),"",IF(AND(OR(Tabel_RIE[[#This Row],[E12]]="",Tabel_RIE[[#This Row],[E12]]&lt;15),OR(Tabel_RIE[[#This Row],[R12]]="",Tabel_RIE[[#This Row],[R12]]&lt;70)),"n.v.t.",IF(OR(Tabel_RIE[[#This Row],[E12]]&gt;=15,Tabel_RIE[[#This Row],[R12]]&gt;=70),"√","fout")))</f>
        <v/>
      </c>
      <c r="T62" s="174"/>
      <c r="U62" s="175"/>
      <c r="V62" s="175"/>
      <c r="W62" s="176"/>
      <c r="X62" s="177" t="str">
        <f t="shared" si="0"/>
        <v>Bronaanpak:
Collectieve maatregelen:
Individuele maatregelen:
PBM's:</v>
      </c>
      <c r="Y62" s="166"/>
      <c r="Z62" s="178"/>
      <c r="AA62" s="174"/>
      <c r="AB62" s="170" t="str">
        <f>IF(Tabel_RIE[[#This Row],[E2]]&gt;0,VLOOKUP(Tabel_RIE[[#This Row],[E2]],Tabel_FK_E[],2,FALSE),"")</f>
        <v/>
      </c>
      <c r="AC62" s="174"/>
      <c r="AD62" s="170" t="str">
        <f>IF(Tabel_RIE[[#This Row],[B2]]&gt;0,VLOOKUP(Tabel_RIE[[#This Row],[B2]],Tabel_FK_B[],2,FALSE),"")</f>
        <v/>
      </c>
      <c r="AE62" s="174"/>
      <c r="AF62" s="170" t="str">
        <f>IF(Tabel_RIE[[#This Row],[W2]]&gt;0,VLOOKUP(Tabel_RIE[[#This Row],[W2]],Tabel_FK_W[],2,FALSE),"")</f>
        <v/>
      </c>
      <c r="AG62"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62" s="172"/>
      <c r="AI62" s="166"/>
      <c r="AJ62" s="176"/>
      <c r="AK62"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62" s="179" t="str">
        <f>IF(AND(Tabel_RIE[[#This Row],[R12]]&gt;=70,Tabel_RIE[[#This Row],[R22]]&lt;70),"Ja","Nee")</f>
        <v>Ja</v>
      </c>
      <c r="AM62" s="179" t="str">
        <f>IF(Tabel_RIE[[#This Row],[R22]]&lt;&gt;"",Tabel_RIE[[#This Row],[R22]],Tabel_RIE[[#This Row],[R12]])</f>
        <v/>
      </c>
    </row>
    <row r="63" spans="2:39" ht="42" customHeight="1">
      <c r="B63" s="164">
        <v>57</v>
      </c>
      <c r="C63" s="165"/>
      <c r="D63" s="166"/>
      <c r="E63" s="166"/>
      <c r="F63" s="166"/>
      <c r="G63" s="167"/>
      <c r="H63" s="167"/>
      <c r="I63" s="166"/>
      <c r="J63" s="166"/>
      <c r="K63" s="168"/>
      <c r="L63" s="169" t="str">
        <f>IF(Tabel_RIE[[#This Row],[E1]]&gt;0,VLOOKUP(Tabel_RIE[[#This Row],[E1]],Tabel_FK_E[],2,FALSE),"")</f>
        <v/>
      </c>
      <c r="M63" s="168"/>
      <c r="N63" s="170" t="str">
        <f>IF(Tabel_RIE[[#This Row],[B1]]&gt;0,VLOOKUP(Tabel_RIE[[#This Row],[B1]],Tabel_FK_B[],2,FALSE),"")</f>
        <v/>
      </c>
      <c r="O63" s="168"/>
      <c r="P63" s="170" t="str">
        <f>IF(Tabel_RIE[[#This Row],[W1]]&gt;0,VLOOKUP(Tabel_RIE[[#This Row],[W1]],Tabel_FK_W[],2,FALSE),"")</f>
        <v/>
      </c>
      <c r="Q63"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63" s="172" t="str">
        <f>IF(OR(Tabel_RIE[[#This Row],[E12]]="",Tabel_RIE[[#This Row],[B12]]="",Tabel_RIE[[#This Row],[W12]]=""),"",Tabel_RIE[[#This Row],[E12]]*Tabel_RIE[[#This Row],[B12]]*Tabel_RIE[[#This Row],[W12]])</f>
        <v/>
      </c>
      <c r="S63" s="173" t="str">
        <f>IF(AND(Tabel_RIE[[#This Row],[E12]]="",Tabel_RIE[[#This Row],[R12]]=""),"",IF(AND(OR(Tabel_RIE[[#This Row],[E12]]="",Tabel_RIE[[#This Row],[E12]]&lt;15),OR(Tabel_RIE[[#This Row],[R12]]="",Tabel_RIE[[#This Row],[R12]]&lt;70)),"n.v.t.",IF(OR(Tabel_RIE[[#This Row],[E12]]&gt;=15,Tabel_RIE[[#This Row],[R12]]&gt;=70),"√","fout")))</f>
        <v/>
      </c>
      <c r="T63" s="174"/>
      <c r="U63" s="175"/>
      <c r="V63" s="175"/>
      <c r="W63" s="176"/>
      <c r="X63" s="177" t="str">
        <f t="shared" si="0"/>
        <v>Bronaanpak:
Collectieve maatregelen:
Individuele maatregelen:
PBM's:</v>
      </c>
      <c r="Y63" s="166"/>
      <c r="Z63" s="178"/>
      <c r="AA63" s="174"/>
      <c r="AB63" s="170" t="str">
        <f>IF(Tabel_RIE[[#This Row],[E2]]&gt;0,VLOOKUP(Tabel_RIE[[#This Row],[E2]],Tabel_FK_E[],2,FALSE),"")</f>
        <v/>
      </c>
      <c r="AC63" s="174"/>
      <c r="AD63" s="170" t="str">
        <f>IF(Tabel_RIE[[#This Row],[B2]]&gt;0,VLOOKUP(Tabel_RIE[[#This Row],[B2]],Tabel_FK_B[],2,FALSE),"")</f>
        <v/>
      </c>
      <c r="AE63" s="174"/>
      <c r="AF63" s="170" t="str">
        <f>IF(Tabel_RIE[[#This Row],[W2]]&gt;0,VLOOKUP(Tabel_RIE[[#This Row],[W2]],Tabel_FK_W[],2,FALSE),"")</f>
        <v/>
      </c>
      <c r="AG63"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63" s="172"/>
      <c r="AI63" s="166"/>
      <c r="AJ63" s="176"/>
      <c r="AK63"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63" s="179" t="str">
        <f>IF(AND(Tabel_RIE[[#This Row],[R12]]&gt;=70,Tabel_RIE[[#This Row],[R22]]&lt;70),"Ja","Nee")</f>
        <v>Ja</v>
      </c>
      <c r="AM63" s="179" t="str">
        <f>IF(Tabel_RIE[[#This Row],[R22]]&lt;&gt;"",Tabel_RIE[[#This Row],[R22]],Tabel_RIE[[#This Row],[R12]])</f>
        <v/>
      </c>
    </row>
    <row r="64" spans="2:39" ht="42" customHeight="1">
      <c r="B64" s="164">
        <v>58</v>
      </c>
      <c r="C64" s="165"/>
      <c r="D64" s="166"/>
      <c r="E64" s="166"/>
      <c r="F64" s="166"/>
      <c r="G64" s="167"/>
      <c r="H64" s="167"/>
      <c r="I64" s="166"/>
      <c r="J64" s="166"/>
      <c r="K64" s="168"/>
      <c r="L64" s="169" t="str">
        <f>IF(Tabel_RIE[[#This Row],[E1]]&gt;0,VLOOKUP(Tabel_RIE[[#This Row],[E1]],Tabel_FK_E[],2,FALSE),"")</f>
        <v/>
      </c>
      <c r="M64" s="168"/>
      <c r="N64" s="170" t="str">
        <f>IF(Tabel_RIE[[#This Row],[B1]]&gt;0,VLOOKUP(Tabel_RIE[[#This Row],[B1]],Tabel_FK_B[],2,FALSE),"")</f>
        <v/>
      </c>
      <c r="O64" s="168"/>
      <c r="P64" s="170" t="str">
        <f>IF(Tabel_RIE[[#This Row],[W1]]&gt;0,VLOOKUP(Tabel_RIE[[#This Row],[W1]],Tabel_FK_W[],2,FALSE),"")</f>
        <v/>
      </c>
      <c r="Q64"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64" s="172" t="str">
        <f>IF(OR(Tabel_RIE[[#This Row],[E12]]="",Tabel_RIE[[#This Row],[B12]]="",Tabel_RIE[[#This Row],[W12]]=""),"",Tabel_RIE[[#This Row],[E12]]*Tabel_RIE[[#This Row],[B12]]*Tabel_RIE[[#This Row],[W12]])</f>
        <v/>
      </c>
      <c r="S64" s="173" t="str">
        <f>IF(AND(Tabel_RIE[[#This Row],[E12]]="",Tabel_RIE[[#This Row],[R12]]=""),"",IF(AND(OR(Tabel_RIE[[#This Row],[E12]]="",Tabel_RIE[[#This Row],[E12]]&lt;15),OR(Tabel_RIE[[#This Row],[R12]]="",Tabel_RIE[[#This Row],[R12]]&lt;70)),"n.v.t.",IF(OR(Tabel_RIE[[#This Row],[E12]]&gt;=15,Tabel_RIE[[#This Row],[R12]]&gt;=70),"√","fout")))</f>
        <v/>
      </c>
      <c r="T64" s="174"/>
      <c r="U64" s="175"/>
      <c r="V64" s="175"/>
      <c r="W64" s="176"/>
      <c r="X64" s="177" t="str">
        <f t="shared" si="0"/>
        <v>Bronaanpak:
Collectieve maatregelen:
Individuele maatregelen:
PBM's:</v>
      </c>
      <c r="Y64" s="166"/>
      <c r="Z64" s="178"/>
      <c r="AA64" s="174"/>
      <c r="AB64" s="170" t="str">
        <f>IF(Tabel_RIE[[#This Row],[E2]]&gt;0,VLOOKUP(Tabel_RIE[[#This Row],[E2]],Tabel_FK_E[],2,FALSE),"")</f>
        <v/>
      </c>
      <c r="AC64" s="174"/>
      <c r="AD64" s="170" t="str">
        <f>IF(Tabel_RIE[[#This Row],[B2]]&gt;0,VLOOKUP(Tabel_RIE[[#This Row],[B2]],Tabel_FK_B[],2,FALSE),"")</f>
        <v/>
      </c>
      <c r="AE64" s="174"/>
      <c r="AF64" s="170" t="str">
        <f>IF(Tabel_RIE[[#This Row],[W2]]&gt;0,VLOOKUP(Tabel_RIE[[#This Row],[W2]],Tabel_FK_W[],2,FALSE),"")</f>
        <v/>
      </c>
      <c r="AG64"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64" s="172"/>
      <c r="AI64" s="166"/>
      <c r="AJ64" s="176"/>
      <c r="AK64"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64" s="179" t="str">
        <f>IF(AND(Tabel_RIE[[#This Row],[R12]]&gt;=70,Tabel_RIE[[#This Row],[R22]]&lt;70),"Ja","Nee")</f>
        <v>Ja</v>
      </c>
      <c r="AM64" s="179" t="str">
        <f>IF(Tabel_RIE[[#This Row],[R22]]&lt;&gt;"",Tabel_RIE[[#This Row],[R22]],Tabel_RIE[[#This Row],[R12]])</f>
        <v/>
      </c>
    </row>
    <row r="65" spans="2:39" ht="42" customHeight="1">
      <c r="B65" s="164">
        <v>59</v>
      </c>
      <c r="C65" s="165"/>
      <c r="D65" s="166"/>
      <c r="E65" s="166"/>
      <c r="F65" s="166"/>
      <c r="G65" s="167"/>
      <c r="H65" s="167"/>
      <c r="I65" s="166"/>
      <c r="J65" s="166"/>
      <c r="K65" s="168"/>
      <c r="L65" s="169" t="str">
        <f>IF(Tabel_RIE[[#This Row],[E1]]&gt;0,VLOOKUP(Tabel_RIE[[#This Row],[E1]],Tabel_FK_E[],2,FALSE),"")</f>
        <v/>
      </c>
      <c r="M65" s="168"/>
      <c r="N65" s="170" t="str">
        <f>IF(Tabel_RIE[[#This Row],[B1]]&gt;0,VLOOKUP(Tabel_RIE[[#This Row],[B1]],Tabel_FK_B[],2,FALSE),"")</f>
        <v/>
      </c>
      <c r="O65" s="168"/>
      <c r="P65" s="170" t="str">
        <f>IF(Tabel_RIE[[#This Row],[W1]]&gt;0,VLOOKUP(Tabel_RIE[[#This Row],[W1]],Tabel_FK_W[],2,FALSE),"")</f>
        <v/>
      </c>
      <c r="Q65"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65" s="172" t="str">
        <f>IF(OR(Tabel_RIE[[#This Row],[E12]]="",Tabel_RIE[[#This Row],[B12]]="",Tabel_RIE[[#This Row],[W12]]=""),"",Tabel_RIE[[#This Row],[E12]]*Tabel_RIE[[#This Row],[B12]]*Tabel_RIE[[#This Row],[W12]])</f>
        <v/>
      </c>
      <c r="S65" s="173" t="str">
        <f>IF(AND(Tabel_RIE[[#This Row],[E12]]="",Tabel_RIE[[#This Row],[R12]]=""),"",IF(AND(OR(Tabel_RIE[[#This Row],[E12]]="",Tabel_RIE[[#This Row],[E12]]&lt;15),OR(Tabel_RIE[[#This Row],[R12]]="",Tabel_RIE[[#This Row],[R12]]&lt;70)),"n.v.t.",IF(OR(Tabel_RIE[[#This Row],[E12]]&gt;=15,Tabel_RIE[[#This Row],[R12]]&gt;=70),"√","fout")))</f>
        <v/>
      </c>
      <c r="T65" s="174"/>
      <c r="U65" s="175"/>
      <c r="V65" s="175"/>
      <c r="W65" s="176"/>
      <c r="X65" s="177" t="str">
        <f t="shared" si="0"/>
        <v>Bronaanpak:
Collectieve maatregelen:
Individuele maatregelen:
PBM's:</v>
      </c>
      <c r="Y65" s="166"/>
      <c r="Z65" s="178"/>
      <c r="AA65" s="174"/>
      <c r="AB65" s="170" t="str">
        <f>IF(Tabel_RIE[[#This Row],[E2]]&gt;0,VLOOKUP(Tabel_RIE[[#This Row],[E2]],Tabel_FK_E[],2,FALSE),"")</f>
        <v/>
      </c>
      <c r="AC65" s="174"/>
      <c r="AD65" s="170" t="str">
        <f>IF(Tabel_RIE[[#This Row],[B2]]&gt;0,VLOOKUP(Tabel_RIE[[#This Row],[B2]],Tabel_FK_B[],2,FALSE),"")</f>
        <v/>
      </c>
      <c r="AE65" s="174"/>
      <c r="AF65" s="170" t="str">
        <f>IF(Tabel_RIE[[#This Row],[W2]]&gt;0,VLOOKUP(Tabel_RIE[[#This Row],[W2]],Tabel_FK_W[],2,FALSE),"")</f>
        <v/>
      </c>
      <c r="AG65"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65" s="172"/>
      <c r="AI65" s="166"/>
      <c r="AJ65" s="176"/>
      <c r="AK65"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65" s="179" t="str">
        <f>IF(AND(Tabel_RIE[[#This Row],[R12]]&gt;=70,Tabel_RIE[[#This Row],[R22]]&lt;70),"Ja","Nee")</f>
        <v>Ja</v>
      </c>
      <c r="AM65" s="179" t="str">
        <f>IF(Tabel_RIE[[#This Row],[R22]]&lt;&gt;"",Tabel_RIE[[#This Row],[R22]],Tabel_RIE[[#This Row],[R12]])</f>
        <v/>
      </c>
    </row>
    <row r="66" spans="2:39" ht="42" customHeight="1">
      <c r="B66" s="164">
        <v>60</v>
      </c>
      <c r="C66" s="165"/>
      <c r="D66" s="166"/>
      <c r="E66" s="166"/>
      <c r="F66" s="166"/>
      <c r="G66" s="167"/>
      <c r="H66" s="167"/>
      <c r="I66" s="166"/>
      <c r="J66" s="166"/>
      <c r="K66" s="168"/>
      <c r="L66" s="169" t="str">
        <f>IF(Tabel_RIE[[#This Row],[E1]]&gt;0,VLOOKUP(Tabel_RIE[[#This Row],[E1]],Tabel_FK_E[],2,FALSE),"")</f>
        <v/>
      </c>
      <c r="M66" s="168"/>
      <c r="N66" s="170" t="str">
        <f>IF(Tabel_RIE[[#This Row],[B1]]&gt;0,VLOOKUP(Tabel_RIE[[#This Row],[B1]],Tabel_FK_B[],2,FALSE),"")</f>
        <v/>
      </c>
      <c r="O66" s="168"/>
      <c r="P66" s="170" t="str">
        <f>IF(Tabel_RIE[[#This Row],[W1]]&gt;0,VLOOKUP(Tabel_RIE[[#This Row],[W1]],Tabel_FK_W[],2,FALSE),"")</f>
        <v/>
      </c>
      <c r="Q66"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66" s="172" t="str">
        <f>IF(OR(Tabel_RIE[[#This Row],[E12]]="",Tabel_RIE[[#This Row],[B12]]="",Tabel_RIE[[#This Row],[W12]]=""),"",Tabel_RIE[[#This Row],[E12]]*Tabel_RIE[[#This Row],[B12]]*Tabel_RIE[[#This Row],[W12]])</f>
        <v/>
      </c>
      <c r="S66" s="173" t="str">
        <f>IF(AND(Tabel_RIE[[#This Row],[E12]]="",Tabel_RIE[[#This Row],[R12]]=""),"",IF(AND(OR(Tabel_RIE[[#This Row],[E12]]="",Tabel_RIE[[#This Row],[E12]]&lt;15),OR(Tabel_RIE[[#This Row],[R12]]="",Tabel_RIE[[#This Row],[R12]]&lt;70)),"n.v.t.",IF(OR(Tabel_RIE[[#This Row],[E12]]&gt;=15,Tabel_RIE[[#This Row],[R12]]&gt;=70),"√","fout")))</f>
        <v/>
      </c>
      <c r="T66" s="174"/>
      <c r="U66" s="175"/>
      <c r="V66" s="175"/>
      <c r="W66" s="176"/>
      <c r="X66" s="177" t="str">
        <f t="shared" si="0"/>
        <v>Bronaanpak:
Collectieve maatregelen:
Individuele maatregelen:
PBM's:</v>
      </c>
      <c r="Y66" s="166"/>
      <c r="Z66" s="178"/>
      <c r="AA66" s="174"/>
      <c r="AB66" s="170" t="str">
        <f>IF(Tabel_RIE[[#This Row],[E2]]&gt;0,VLOOKUP(Tabel_RIE[[#This Row],[E2]],Tabel_FK_E[],2,FALSE),"")</f>
        <v/>
      </c>
      <c r="AC66" s="174"/>
      <c r="AD66" s="170" t="str">
        <f>IF(Tabel_RIE[[#This Row],[B2]]&gt;0,VLOOKUP(Tabel_RIE[[#This Row],[B2]],Tabel_FK_B[],2,FALSE),"")</f>
        <v/>
      </c>
      <c r="AE66" s="174"/>
      <c r="AF66" s="170" t="str">
        <f>IF(Tabel_RIE[[#This Row],[W2]]&gt;0,VLOOKUP(Tabel_RIE[[#This Row],[W2]],Tabel_FK_W[],2,FALSE),"")</f>
        <v/>
      </c>
      <c r="AG66"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66" s="172"/>
      <c r="AI66" s="166"/>
      <c r="AJ66" s="176"/>
      <c r="AK66"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66" s="179" t="str">
        <f>IF(AND(Tabel_RIE[[#This Row],[R12]]&gt;=70,Tabel_RIE[[#This Row],[R22]]&lt;70),"Ja","Nee")</f>
        <v>Ja</v>
      </c>
      <c r="AM66" s="179" t="str">
        <f>IF(Tabel_RIE[[#This Row],[R22]]&lt;&gt;"",Tabel_RIE[[#This Row],[R22]],Tabel_RIE[[#This Row],[R12]])</f>
        <v/>
      </c>
    </row>
    <row r="67" spans="2:39" ht="42" customHeight="1">
      <c r="B67" s="164">
        <v>61</v>
      </c>
      <c r="C67" s="165"/>
      <c r="D67" s="166"/>
      <c r="E67" s="166"/>
      <c r="F67" s="166"/>
      <c r="G67" s="167"/>
      <c r="H67" s="167"/>
      <c r="I67" s="166"/>
      <c r="J67" s="166"/>
      <c r="K67" s="168"/>
      <c r="L67" s="169" t="str">
        <f>IF(Tabel_RIE[[#This Row],[E1]]&gt;0,VLOOKUP(Tabel_RIE[[#This Row],[E1]],Tabel_FK_E[],2,FALSE),"")</f>
        <v/>
      </c>
      <c r="M67" s="168"/>
      <c r="N67" s="170" t="str">
        <f>IF(Tabel_RIE[[#This Row],[B1]]&gt;0,VLOOKUP(Tabel_RIE[[#This Row],[B1]],Tabel_FK_B[],2,FALSE),"")</f>
        <v/>
      </c>
      <c r="O67" s="168"/>
      <c r="P67" s="170" t="str">
        <f>IF(Tabel_RIE[[#This Row],[W1]]&gt;0,VLOOKUP(Tabel_RIE[[#This Row],[W1]],Tabel_FK_W[],2,FALSE),"")</f>
        <v/>
      </c>
      <c r="Q67"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67" s="172" t="str">
        <f>IF(OR(Tabel_RIE[[#This Row],[E12]]="",Tabel_RIE[[#This Row],[B12]]="",Tabel_RIE[[#This Row],[W12]]=""),"",Tabel_RIE[[#This Row],[E12]]*Tabel_RIE[[#This Row],[B12]]*Tabel_RIE[[#This Row],[W12]])</f>
        <v/>
      </c>
      <c r="S67" s="173" t="str">
        <f>IF(AND(Tabel_RIE[[#This Row],[E12]]="",Tabel_RIE[[#This Row],[R12]]=""),"",IF(AND(OR(Tabel_RIE[[#This Row],[E12]]="",Tabel_RIE[[#This Row],[E12]]&lt;15),OR(Tabel_RIE[[#This Row],[R12]]="",Tabel_RIE[[#This Row],[R12]]&lt;70)),"n.v.t.",IF(OR(Tabel_RIE[[#This Row],[E12]]&gt;=15,Tabel_RIE[[#This Row],[R12]]&gt;=70),"√","fout")))</f>
        <v/>
      </c>
      <c r="T67" s="174"/>
      <c r="U67" s="175"/>
      <c r="V67" s="175"/>
      <c r="W67" s="176"/>
      <c r="X67" s="177" t="str">
        <f t="shared" si="0"/>
        <v>Bronaanpak:
Collectieve maatregelen:
Individuele maatregelen:
PBM's:</v>
      </c>
      <c r="Y67" s="166"/>
      <c r="Z67" s="178"/>
      <c r="AA67" s="174"/>
      <c r="AB67" s="170" t="str">
        <f>IF(Tabel_RIE[[#This Row],[E2]]&gt;0,VLOOKUP(Tabel_RIE[[#This Row],[E2]],Tabel_FK_E[],2,FALSE),"")</f>
        <v/>
      </c>
      <c r="AC67" s="174"/>
      <c r="AD67" s="170" t="str">
        <f>IF(Tabel_RIE[[#This Row],[B2]]&gt;0,VLOOKUP(Tabel_RIE[[#This Row],[B2]],Tabel_FK_B[],2,FALSE),"")</f>
        <v/>
      </c>
      <c r="AE67" s="174"/>
      <c r="AF67" s="170" t="str">
        <f>IF(Tabel_RIE[[#This Row],[W2]]&gt;0,VLOOKUP(Tabel_RIE[[#This Row],[W2]],Tabel_FK_W[],2,FALSE),"")</f>
        <v/>
      </c>
      <c r="AG67"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67" s="172"/>
      <c r="AI67" s="166"/>
      <c r="AJ67" s="176"/>
      <c r="AK67"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67" s="179" t="str">
        <f>IF(AND(Tabel_RIE[[#This Row],[R12]]&gt;=70,Tabel_RIE[[#This Row],[R22]]&lt;70),"Ja","Nee")</f>
        <v>Ja</v>
      </c>
      <c r="AM67" s="179" t="str">
        <f>IF(Tabel_RIE[[#This Row],[R22]]&lt;&gt;"",Tabel_RIE[[#This Row],[R22]],Tabel_RIE[[#This Row],[R12]])</f>
        <v/>
      </c>
    </row>
    <row r="68" spans="2:39" ht="42" customHeight="1">
      <c r="B68" s="164">
        <v>62</v>
      </c>
      <c r="C68" s="165"/>
      <c r="D68" s="166"/>
      <c r="E68" s="166"/>
      <c r="F68" s="166"/>
      <c r="G68" s="167"/>
      <c r="H68" s="167"/>
      <c r="I68" s="166"/>
      <c r="J68" s="166"/>
      <c r="K68" s="168"/>
      <c r="L68" s="169" t="str">
        <f>IF(Tabel_RIE[[#This Row],[E1]]&gt;0,VLOOKUP(Tabel_RIE[[#This Row],[E1]],Tabel_FK_E[],2,FALSE),"")</f>
        <v/>
      </c>
      <c r="M68" s="168"/>
      <c r="N68" s="170" t="str">
        <f>IF(Tabel_RIE[[#This Row],[B1]]&gt;0,VLOOKUP(Tabel_RIE[[#This Row],[B1]],Tabel_FK_B[],2,FALSE),"")</f>
        <v/>
      </c>
      <c r="O68" s="168"/>
      <c r="P68" s="170" t="str">
        <f>IF(Tabel_RIE[[#This Row],[W1]]&gt;0,VLOOKUP(Tabel_RIE[[#This Row],[W1]],Tabel_FK_W[],2,FALSE),"")</f>
        <v/>
      </c>
      <c r="Q68"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68" s="172" t="str">
        <f>IF(OR(Tabel_RIE[[#This Row],[E12]]="",Tabel_RIE[[#This Row],[B12]]="",Tabel_RIE[[#This Row],[W12]]=""),"",Tabel_RIE[[#This Row],[E12]]*Tabel_RIE[[#This Row],[B12]]*Tabel_RIE[[#This Row],[W12]])</f>
        <v/>
      </c>
      <c r="S68" s="173" t="str">
        <f>IF(AND(Tabel_RIE[[#This Row],[E12]]="",Tabel_RIE[[#This Row],[R12]]=""),"",IF(AND(OR(Tabel_RIE[[#This Row],[E12]]="",Tabel_RIE[[#This Row],[E12]]&lt;15),OR(Tabel_RIE[[#This Row],[R12]]="",Tabel_RIE[[#This Row],[R12]]&lt;70)),"n.v.t.",IF(OR(Tabel_RIE[[#This Row],[E12]]&gt;=15,Tabel_RIE[[#This Row],[R12]]&gt;=70),"√","fout")))</f>
        <v/>
      </c>
      <c r="T68" s="174"/>
      <c r="U68" s="175"/>
      <c r="V68" s="175"/>
      <c r="W68" s="176"/>
      <c r="X68" s="177" t="str">
        <f t="shared" si="0"/>
        <v>Bronaanpak:
Collectieve maatregelen:
Individuele maatregelen:
PBM's:</v>
      </c>
      <c r="Y68" s="166"/>
      <c r="Z68" s="178"/>
      <c r="AA68" s="174"/>
      <c r="AB68" s="170" t="str">
        <f>IF(Tabel_RIE[[#This Row],[E2]]&gt;0,VLOOKUP(Tabel_RIE[[#This Row],[E2]],Tabel_FK_E[],2,FALSE),"")</f>
        <v/>
      </c>
      <c r="AC68" s="174"/>
      <c r="AD68" s="170" t="str">
        <f>IF(Tabel_RIE[[#This Row],[B2]]&gt;0,VLOOKUP(Tabel_RIE[[#This Row],[B2]],Tabel_FK_B[],2,FALSE),"")</f>
        <v/>
      </c>
      <c r="AE68" s="174"/>
      <c r="AF68" s="170" t="str">
        <f>IF(Tabel_RIE[[#This Row],[W2]]&gt;0,VLOOKUP(Tabel_RIE[[#This Row],[W2]],Tabel_FK_W[],2,FALSE),"")</f>
        <v/>
      </c>
      <c r="AG68"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68" s="172"/>
      <c r="AI68" s="166"/>
      <c r="AJ68" s="176"/>
      <c r="AK68"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68" s="179" t="str">
        <f>IF(AND(Tabel_RIE[[#This Row],[R12]]&gt;=70,Tabel_RIE[[#This Row],[R22]]&lt;70),"Ja","Nee")</f>
        <v>Ja</v>
      </c>
      <c r="AM68" s="179" t="str">
        <f>IF(Tabel_RIE[[#This Row],[R22]]&lt;&gt;"",Tabel_RIE[[#This Row],[R22]],Tabel_RIE[[#This Row],[R12]])</f>
        <v/>
      </c>
    </row>
    <row r="69" spans="2:39" ht="42" customHeight="1">
      <c r="B69" s="164">
        <v>63</v>
      </c>
      <c r="C69" s="165"/>
      <c r="D69" s="166"/>
      <c r="E69" s="166"/>
      <c r="F69" s="166"/>
      <c r="G69" s="167"/>
      <c r="H69" s="167"/>
      <c r="I69" s="166"/>
      <c r="J69" s="166"/>
      <c r="K69" s="168"/>
      <c r="L69" s="169" t="str">
        <f>IF(Tabel_RIE[[#This Row],[E1]]&gt;0,VLOOKUP(Tabel_RIE[[#This Row],[E1]],Tabel_FK_E[],2,FALSE),"")</f>
        <v/>
      </c>
      <c r="M69" s="168"/>
      <c r="N69" s="170" t="str">
        <f>IF(Tabel_RIE[[#This Row],[B1]]&gt;0,VLOOKUP(Tabel_RIE[[#This Row],[B1]],Tabel_FK_B[],2,FALSE),"")</f>
        <v/>
      </c>
      <c r="O69" s="168"/>
      <c r="P69" s="170" t="str">
        <f>IF(Tabel_RIE[[#This Row],[W1]]&gt;0,VLOOKUP(Tabel_RIE[[#This Row],[W1]],Tabel_FK_W[],2,FALSE),"")</f>
        <v/>
      </c>
      <c r="Q69"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69" s="172" t="str">
        <f>IF(OR(Tabel_RIE[[#This Row],[E12]]="",Tabel_RIE[[#This Row],[B12]]="",Tabel_RIE[[#This Row],[W12]]=""),"",Tabel_RIE[[#This Row],[E12]]*Tabel_RIE[[#This Row],[B12]]*Tabel_RIE[[#This Row],[W12]])</f>
        <v/>
      </c>
      <c r="S69" s="173" t="str">
        <f>IF(AND(Tabel_RIE[[#This Row],[E12]]="",Tabel_RIE[[#This Row],[R12]]=""),"",IF(AND(OR(Tabel_RIE[[#This Row],[E12]]="",Tabel_RIE[[#This Row],[E12]]&lt;15),OR(Tabel_RIE[[#This Row],[R12]]="",Tabel_RIE[[#This Row],[R12]]&lt;70)),"n.v.t.",IF(OR(Tabel_RIE[[#This Row],[E12]]&gt;=15,Tabel_RIE[[#This Row],[R12]]&gt;=70),"√","fout")))</f>
        <v/>
      </c>
      <c r="T69" s="174"/>
      <c r="U69" s="175"/>
      <c r="V69" s="175"/>
      <c r="W69" s="176"/>
      <c r="X69" s="177" t="str">
        <f t="shared" si="0"/>
        <v>Bronaanpak:
Collectieve maatregelen:
Individuele maatregelen:
PBM's:</v>
      </c>
      <c r="Y69" s="166"/>
      <c r="Z69" s="178"/>
      <c r="AA69" s="174"/>
      <c r="AB69" s="170" t="str">
        <f>IF(Tabel_RIE[[#This Row],[E2]]&gt;0,VLOOKUP(Tabel_RIE[[#This Row],[E2]],Tabel_FK_E[],2,FALSE),"")</f>
        <v/>
      </c>
      <c r="AC69" s="174"/>
      <c r="AD69" s="170" t="str">
        <f>IF(Tabel_RIE[[#This Row],[B2]]&gt;0,VLOOKUP(Tabel_RIE[[#This Row],[B2]],Tabel_FK_B[],2,FALSE),"")</f>
        <v/>
      </c>
      <c r="AE69" s="174"/>
      <c r="AF69" s="170" t="str">
        <f>IF(Tabel_RIE[[#This Row],[W2]]&gt;0,VLOOKUP(Tabel_RIE[[#This Row],[W2]],Tabel_FK_W[],2,FALSE),"")</f>
        <v/>
      </c>
      <c r="AG69"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69" s="172"/>
      <c r="AI69" s="166"/>
      <c r="AJ69" s="176"/>
      <c r="AK69"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69" s="179" t="str">
        <f>IF(AND(Tabel_RIE[[#This Row],[R12]]&gt;=70,Tabel_RIE[[#This Row],[R22]]&lt;70),"Ja","Nee")</f>
        <v>Ja</v>
      </c>
      <c r="AM69" s="179" t="str">
        <f>IF(Tabel_RIE[[#This Row],[R22]]&lt;&gt;"",Tabel_RIE[[#This Row],[R22]],Tabel_RIE[[#This Row],[R12]])</f>
        <v/>
      </c>
    </row>
    <row r="70" spans="2:39" ht="42" customHeight="1">
      <c r="B70" s="164">
        <v>64</v>
      </c>
      <c r="C70" s="165"/>
      <c r="D70" s="166"/>
      <c r="E70" s="166"/>
      <c r="F70" s="166"/>
      <c r="G70" s="167"/>
      <c r="H70" s="167"/>
      <c r="I70" s="166"/>
      <c r="J70" s="166"/>
      <c r="K70" s="168"/>
      <c r="L70" s="169" t="str">
        <f>IF(Tabel_RIE[[#This Row],[E1]]&gt;0,VLOOKUP(Tabel_RIE[[#This Row],[E1]],Tabel_FK_E[],2,FALSE),"")</f>
        <v/>
      </c>
      <c r="M70" s="168"/>
      <c r="N70" s="170" t="str">
        <f>IF(Tabel_RIE[[#This Row],[B1]]&gt;0,VLOOKUP(Tabel_RIE[[#This Row],[B1]],Tabel_FK_B[],2,FALSE),"")</f>
        <v/>
      </c>
      <c r="O70" s="168"/>
      <c r="P70" s="170" t="str">
        <f>IF(Tabel_RIE[[#This Row],[W1]]&gt;0,VLOOKUP(Tabel_RIE[[#This Row],[W1]],Tabel_FK_W[],2,FALSE),"")</f>
        <v/>
      </c>
      <c r="Q70"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70" s="172" t="str">
        <f>IF(OR(Tabel_RIE[[#This Row],[E12]]="",Tabel_RIE[[#This Row],[B12]]="",Tabel_RIE[[#This Row],[W12]]=""),"",Tabel_RIE[[#This Row],[E12]]*Tabel_RIE[[#This Row],[B12]]*Tabel_RIE[[#This Row],[W12]])</f>
        <v/>
      </c>
      <c r="S70" s="173" t="str">
        <f>IF(AND(Tabel_RIE[[#This Row],[E12]]="",Tabel_RIE[[#This Row],[R12]]=""),"",IF(AND(OR(Tabel_RIE[[#This Row],[E12]]="",Tabel_RIE[[#This Row],[E12]]&lt;15),OR(Tabel_RIE[[#This Row],[R12]]="",Tabel_RIE[[#This Row],[R12]]&lt;70)),"n.v.t.",IF(OR(Tabel_RIE[[#This Row],[E12]]&gt;=15,Tabel_RIE[[#This Row],[R12]]&gt;=70),"√","fout")))</f>
        <v/>
      </c>
      <c r="T70" s="174"/>
      <c r="U70" s="175"/>
      <c r="V70" s="175"/>
      <c r="W70" s="176"/>
      <c r="X70" s="177" t="str">
        <f t="shared" si="0"/>
        <v>Bronaanpak:
Collectieve maatregelen:
Individuele maatregelen:
PBM's:</v>
      </c>
      <c r="Y70" s="166"/>
      <c r="Z70" s="178"/>
      <c r="AA70" s="174"/>
      <c r="AB70" s="170" t="str">
        <f>IF(Tabel_RIE[[#This Row],[E2]]&gt;0,VLOOKUP(Tabel_RIE[[#This Row],[E2]],Tabel_FK_E[],2,FALSE),"")</f>
        <v/>
      </c>
      <c r="AC70" s="174"/>
      <c r="AD70" s="170" t="str">
        <f>IF(Tabel_RIE[[#This Row],[B2]]&gt;0,VLOOKUP(Tabel_RIE[[#This Row],[B2]],Tabel_FK_B[],2,FALSE),"")</f>
        <v/>
      </c>
      <c r="AE70" s="174"/>
      <c r="AF70" s="170" t="str">
        <f>IF(Tabel_RIE[[#This Row],[W2]]&gt;0,VLOOKUP(Tabel_RIE[[#This Row],[W2]],Tabel_FK_W[],2,FALSE),"")</f>
        <v/>
      </c>
      <c r="AG70"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70" s="172"/>
      <c r="AI70" s="166"/>
      <c r="AJ70" s="176"/>
      <c r="AK70"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70" s="179" t="str">
        <f>IF(AND(Tabel_RIE[[#This Row],[R12]]&gt;=70,Tabel_RIE[[#This Row],[R22]]&lt;70),"Ja","Nee")</f>
        <v>Ja</v>
      </c>
      <c r="AM70" s="179" t="str">
        <f>IF(Tabel_RIE[[#This Row],[R22]]&lt;&gt;"",Tabel_RIE[[#This Row],[R22]],Tabel_RIE[[#This Row],[R12]])</f>
        <v/>
      </c>
    </row>
    <row r="71" spans="2:39" ht="42" customHeight="1">
      <c r="B71" s="164">
        <v>65</v>
      </c>
      <c r="C71" s="165"/>
      <c r="D71" s="166"/>
      <c r="E71" s="166"/>
      <c r="F71" s="166"/>
      <c r="G71" s="167"/>
      <c r="H71" s="167"/>
      <c r="I71" s="166"/>
      <c r="J71" s="166"/>
      <c r="K71" s="168"/>
      <c r="L71" s="169" t="str">
        <f>IF(Tabel_RIE[[#This Row],[E1]]&gt;0,VLOOKUP(Tabel_RIE[[#This Row],[E1]],Tabel_FK_E[],2,FALSE),"")</f>
        <v/>
      </c>
      <c r="M71" s="168"/>
      <c r="N71" s="170" t="str">
        <f>IF(Tabel_RIE[[#This Row],[B1]]&gt;0,VLOOKUP(Tabel_RIE[[#This Row],[B1]],Tabel_FK_B[],2,FALSE),"")</f>
        <v/>
      </c>
      <c r="O71" s="168"/>
      <c r="P71" s="170" t="str">
        <f>IF(Tabel_RIE[[#This Row],[W1]]&gt;0,VLOOKUP(Tabel_RIE[[#This Row],[W1]],Tabel_FK_W[],2,FALSE),"")</f>
        <v/>
      </c>
      <c r="Q71"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71" s="172" t="str">
        <f>IF(OR(Tabel_RIE[[#This Row],[E12]]="",Tabel_RIE[[#This Row],[B12]]="",Tabel_RIE[[#This Row],[W12]]=""),"",Tabel_RIE[[#This Row],[E12]]*Tabel_RIE[[#This Row],[B12]]*Tabel_RIE[[#This Row],[W12]])</f>
        <v/>
      </c>
      <c r="S71" s="173" t="str">
        <f>IF(AND(Tabel_RIE[[#This Row],[E12]]="",Tabel_RIE[[#This Row],[R12]]=""),"",IF(AND(OR(Tabel_RIE[[#This Row],[E12]]="",Tabel_RIE[[#This Row],[E12]]&lt;15),OR(Tabel_RIE[[#This Row],[R12]]="",Tabel_RIE[[#This Row],[R12]]&lt;70)),"n.v.t.",IF(OR(Tabel_RIE[[#This Row],[E12]]&gt;=15,Tabel_RIE[[#This Row],[R12]]&gt;=70),"√","fout")))</f>
        <v/>
      </c>
      <c r="T71" s="174"/>
      <c r="U71" s="175"/>
      <c r="V71" s="175"/>
      <c r="W71" s="176"/>
      <c r="X71" s="177" t="str">
        <f t="shared" si="0"/>
        <v>Bronaanpak:
Collectieve maatregelen:
Individuele maatregelen:
PBM's:</v>
      </c>
      <c r="Y71" s="166"/>
      <c r="Z71" s="178"/>
      <c r="AA71" s="174"/>
      <c r="AB71" s="170" t="str">
        <f>IF(Tabel_RIE[[#This Row],[E2]]&gt;0,VLOOKUP(Tabel_RIE[[#This Row],[E2]],Tabel_FK_E[],2,FALSE),"")</f>
        <v/>
      </c>
      <c r="AC71" s="174"/>
      <c r="AD71" s="170" t="str">
        <f>IF(Tabel_RIE[[#This Row],[B2]]&gt;0,VLOOKUP(Tabel_RIE[[#This Row],[B2]],Tabel_FK_B[],2,FALSE),"")</f>
        <v/>
      </c>
      <c r="AE71" s="174"/>
      <c r="AF71" s="170" t="str">
        <f>IF(Tabel_RIE[[#This Row],[W2]]&gt;0,VLOOKUP(Tabel_RIE[[#This Row],[W2]],Tabel_FK_W[],2,FALSE),"")</f>
        <v/>
      </c>
      <c r="AG71"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71" s="172"/>
      <c r="AI71" s="166"/>
      <c r="AJ71" s="176"/>
      <c r="AK71"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71" s="179" t="str">
        <f>IF(AND(Tabel_RIE[[#This Row],[R12]]&gt;=70,Tabel_RIE[[#This Row],[R22]]&lt;70),"Ja","Nee")</f>
        <v>Ja</v>
      </c>
      <c r="AM71" s="179" t="str">
        <f>IF(Tabel_RIE[[#This Row],[R22]]&lt;&gt;"",Tabel_RIE[[#This Row],[R22]],Tabel_RIE[[#This Row],[R12]])</f>
        <v/>
      </c>
    </row>
    <row r="72" spans="2:39" ht="42" customHeight="1">
      <c r="B72" s="164">
        <v>66</v>
      </c>
      <c r="C72" s="165"/>
      <c r="D72" s="166"/>
      <c r="E72" s="166"/>
      <c r="F72" s="166"/>
      <c r="G72" s="167"/>
      <c r="H72" s="167"/>
      <c r="I72" s="166"/>
      <c r="J72" s="166"/>
      <c r="K72" s="168"/>
      <c r="L72" s="169" t="str">
        <f>IF(Tabel_RIE[[#This Row],[E1]]&gt;0,VLOOKUP(Tabel_RIE[[#This Row],[E1]],Tabel_FK_E[],2,FALSE),"")</f>
        <v/>
      </c>
      <c r="M72" s="168"/>
      <c r="N72" s="170" t="str">
        <f>IF(Tabel_RIE[[#This Row],[B1]]&gt;0,VLOOKUP(Tabel_RIE[[#This Row],[B1]],Tabel_FK_B[],2,FALSE),"")</f>
        <v/>
      </c>
      <c r="O72" s="168"/>
      <c r="P72" s="170" t="str">
        <f>IF(Tabel_RIE[[#This Row],[W1]]&gt;0,VLOOKUP(Tabel_RIE[[#This Row],[W1]],Tabel_FK_W[],2,FALSE),"")</f>
        <v/>
      </c>
      <c r="Q72"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72" s="172" t="str">
        <f>IF(OR(Tabel_RIE[[#This Row],[E12]]="",Tabel_RIE[[#This Row],[B12]]="",Tabel_RIE[[#This Row],[W12]]=""),"",Tabel_RIE[[#This Row],[E12]]*Tabel_RIE[[#This Row],[B12]]*Tabel_RIE[[#This Row],[W12]])</f>
        <v/>
      </c>
      <c r="S72" s="173" t="str">
        <f>IF(AND(Tabel_RIE[[#This Row],[E12]]="",Tabel_RIE[[#This Row],[R12]]=""),"",IF(AND(OR(Tabel_RIE[[#This Row],[E12]]="",Tabel_RIE[[#This Row],[E12]]&lt;15),OR(Tabel_RIE[[#This Row],[R12]]="",Tabel_RIE[[#This Row],[R12]]&lt;70)),"n.v.t.",IF(OR(Tabel_RIE[[#This Row],[E12]]&gt;=15,Tabel_RIE[[#This Row],[R12]]&gt;=70),"√","fout")))</f>
        <v/>
      </c>
      <c r="T72" s="174"/>
      <c r="U72" s="175"/>
      <c r="V72" s="175"/>
      <c r="W72" s="176"/>
      <c r="X72" s="177" t="str">
        <f t="shared" si="0"/>
        <v>Bronaanpak:
Collectieve maatregelen:
Individuele maatregelen:
PBM's:</v>
      </c>
      <c r="Y72" s="166"/>
      <c r="Z72" s="178"/>
      <c r="AA72" s="174"/>
      <c r="AB72" s="170" t="str">
        <f>IF(Tabel_RIE[[#This Row],[E2]]&gt;0,VLOOKUP(Tabel_RIE[[#This Row],[E2]],Tabel_FK_E[],2,FALSE),"")</f>
        <v/>
      </c>
      <c r="AC72" s="174"/>
      <c r="AD72" s="170" t="str">
        <f>IF(Tabel_RIE[[#This Row],[B2]]&gt;0,VLOOKUP(Tabel_RIE[[#This Row],[B2]],Tabel_FK_B[],2,FALSE),"")</f>
        <v/>
      </c>
      <c r="AE72" s="174"/>
      <c r="AF72" s="170" t="str">
        <f>IF(Tabel_RIE[[#This Row],[W2]]&gt;0,VLOOKUP(Tabel_RIE[[#This Row],[W2]],Tabel_FK_W[],2,FALSE),"")</f>
        <v/>
      </c>
      <c r="AG72"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72" s="172"/>
      <c r="AI72" s="166"/>
      <c r="AJ72" s="176"/>
      <c r="AK72"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72" s="179" t="str">
        <f>IF(AND(Tabel_RIE[[#This Row],[R12]]&gt;=70,Tabel_RIE[[#This Row],[R22]]&lt;70),"Ja","Nee")</f>
        <v>Ja</v>
      </c>
      <c r="AM72" s="179" t="str">
        <f>IF(Tabel_RIE[[#This Row],[R22]]&lt;&gt;"",Tabel_RIE[[#This Row],[R22]],Tabel_RIE[[#This Row],[R12]])</f>
        <v/>
      </c>
    </row>
    <row r="73" spans="2:39" ht="42" customHeight="1">
      <c r="B73" s="164">
        <v>67</v>
      </c>
      <c r="C73" s="165"/>
      <c r="D73" s="166"/>
      <c r="E73" s="166"/>
      <c r="F73" s="166"/>
      <c r="G73" s="167"/>
      <c r="H73" s="167"/>
      <c r="I73" s="166"/>
      <c r="J73" s="166"/>
      <c r="K73" s="168"/>
      <c r="L73" s="169" t="str">
        <f>IF(Tabel_RIE[[#This Row],[E1]]&gt;0,VLOOKUP(Tabel_RIE[[#This Row],[E1]],Tabel_FK_E[],2,FALSE),"")</f>
        <v/>
      </c>
      <c r="M73" s="168"/>
      <c r="N73" s="170" t="str">
        <f>IF(Tabel_RIE[[#This Row],[B1]]&gt;0,VLOOKUP(Tabel_RIE[[#This Row],[B1]],Tabel_FK_B[],2,FALSE),"")</f>
        <v/>
      </c>
      <c r="O73" s="168"/>
      <c r="P73" s="170" t="str">
        <f>IF(Tabel_RIE[[#This Row],[W1]]&gt;0,VLOOKUP(Tabel_RIE[[#This Row],[W1]],Tabel_FK_W[],2,FALSE),"")</f>
        <v/>
      </c>
      <c r="Q73"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73" s="172" t="str">
        <f>IF(OR(Tabel_RIE[[#This Row],[E12]]="",Tabel_RIE[[#This Row],[B12]]="",Tabel_RIE[[#This Row],[W12]]=""),"",Tabel_RIE[[#This Row],[E12]]*Tabel_RIE[[#This Row],[B12]]*Tabel_RIE[[#This Row],[W12]])</f>
        <v/>
      </c>
      <c r="S73" s="173" t="str">
        <f>IF(AND(Tabel_RIE[[#This Row],[E12]]="",Tabel_RIE[[#This Row],[R12]]=""),"",IF(AND(OR(Tabel_RIE[[#This Row],[E12]]="",Tabel_RIE[[#This Row],[E12]]&lt;15),OR(Tabel_RIE[[#This Row],[R12]]="",Tabel_RIE[[#This Row],[R12]]&lt;70)),"n.v.t.",IF(OR(Tabel_RIE[[#This Row],[E12]]&gt;=15,Tabel_RIE[[#This Row],[R12]]&gt;=70),"√","fout")))</f>
        <v/>
      </c>
      <c r="T73" s="174"/>
      <c r="U73" s="175"/>
      <c r="V73" s="175"/>
      <c r="W73" s="176"/>
      <c r="X73" s="177" t="str">
        <f t="shared" si="0"/>
        <v>Bronaanpak:
Collectieve maatregelen:
Individuele maatregelen:
PBM's:</v>
      </c>
      <c r="Y73" s="166"/>
      <c r="Z73" s="178"/>
      <c r="AA73" s="174"/>
      <c r="AB73" s="170" t="str">
        <f>IF(Tabel_RIE[[#This Row],[E2]]&gt;0,VLOOKUP(Tabel_RIE[[#This Row],[E2]],Tabel_FK_E[],2,FALSE),"")</f>
        <v/>
      </c>
      <c r="AC73" s="174"/>
      <c r="AD73" s="170" t="str">
        <f>IF(Tabel_RIE[[#This Row],[B2]]&gt;0,VLOOKUP(Tabel_RIE[[#This Row],[B2]],Tabel_FK_B[],2,FALSE),"")</f>
        <v/>
      </c>
      <c r="AE73" s="174"/>
      <c r="AF73" s="170" t="str">
        <f>IF(Tabel_RIE[[#This Row],[W2]]&gt;0,VLOOKUP(Tabel_RIE[[#This Row],[W2]],Tabel_FK_W[],2,FALSE),"")</f>
        <v/>
      </c>
      <c r="AG73"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73" s="172"/>
      <c r="AI73" s="166"/>
      <c r="AJ73" s="176"/>
      <c r="AK73"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73" s="179" t="str">
        <f>IF(AND(Tabel_RIE[[#This Row],[R12]]&gt;=70,Tabel_RIE[[#This Row],[R22]]&lt;70),"Ja","Nee")</f>
        <v>Ja</v>
      </c>
      <c r="AM73" s="179" t="str">
        <f>IF(Tabel_RIE[[#This Row],[R22]]&lt;&gt;"",Tabel_RIE[[#This Row],[R22]],Tabel_RIE[[#This Row],[R12]])</f>
        <v/>
      </c>
    </row>
    <row r="74" spans="2:39" ht="42" customHeight="1">
      <c r="B74" s="164">
        <v>68</v>
      </c>
      <c r="C74" s="165"/>
      <c r="D74" s="166"/>
      <c r="E74" s="166"/>
      <c r="F74" s="166"/>
      <c r="G74" s="167"/>
      <c r="H74" s="167"/>
      <c r="I74" s="166"/>
      <c r="J74" s="166"/>
      <c r="K74" s="168"/>
      <c r="L74" s="169" t="str">
        <f>IF(Tabel_RIE[[#This Row],[E1]]&gt;0,VLOOKUP(Tabel_RIE[[#This Row],[E1]],Tabel_FK_E[],2,FALSE),"")</f>
        <v/>
      </c>
      <c r="M74" s="168"/>
      <c r="N74" s="170" t="str">
        <f>IF(Tabel_RIE[[#This Row],[B1]]&gt;0,VLOOKUP(Tabel_RIE[[#This Row],[B1]],Tabel_FK_B[],2,FALSE),"")</f>
        <v/>
      </c>
      <c r="O74" s="168"/>
      <c r="P74" s="170" t="str">
        <f>IF(Tabel_RIE[[#This Row],[W1]]&gt;0,VLOOKUP(Tabel_RIE[[#This Row],[W1]],Tabel_FK_W[],2,FALSE),"")</f>
        <v/>
      </c>
      <c r="Q74"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74" s="172" t="str">
        <f>IF(OR(Tabel_RIE[[#This Row],[E12]]="",Tabel_RIE[[#This Row],[B12]]="",Tabel_RIE[[#This Row],[W12]]=""),"",Tabel_RIE[[#This Row],[E12]]*Tabel_RIE[[#This Row],[B12]]*Tabel_RIE[[#This Row],[W12]])</f>
        <v/>
      </c>
      <c r="S74" s="173" t="str">
        <f>IF(AND(Tabel_RIE[[#This Row],[E12]]="",Tabel_RIE[[#This Row],[R12]]=""),"",IF(AND(OR(Tabel_RIE[[#This Row],[E12]]="",Tabel_RIE[[#This Row],[E12]]&lt;15),OR(Tabel_RIE[[#This Row],[R12]]="",Tabel_RIE[[#This Row],[R12]]&lt;70)),"n.v.t.",IF(OR(Tabel_RIE[[#This Row],[E12]]&gt;=15,Tabel_RIE[[#This Row],[R12]]&gt;=70),"√","fout")))</f>
        <v/>
      </c>
      <c r="T74" s="174"/>
      <c r="U74" s="175"/>
      <c r="V74" s="175"/>
      <c r="W74" s="176"/>
      <c r="X74" s="177" t="str">
        <f t="shared" si="0"/>
        <v>Bronaanpak:
Collectieve maatregelen:
Individuele maatregelen:
PBM's:</v>
      </c>
      <c r="Y74" s="166"/>
      <c r="Z74" s="178"/>
      <c r="AA74" s="174"/>
      <c r="AB74" s="170" t="str">
        <f>IF(Tabel_RIE[[#This Row],[E2]]&gt;0,VLOOKUP(Tabel_RIE[[#This Row],[E2]],Tabel_FK_E[],2,FALSE),"")</f>
        <v/>
      </c>
      <c r="AC74" s="174"/>
      <c r="AD74" s="170" t="str">
        <f>IF(Tabel_RIE[[#This Row],[B2]]&gt;0,VLOOKUP(Tabel_RIE[[#This Row],[B2]],Tabel_FK_B[],2,FALSE),"")</f>
        <v/>
      </c>
      <c r="AE74" s="174"/>
      <c r="AF74" s="170" t="str">
        <f>IF(Tabel_RIE[[#This Row],[W2]]&gt;0,VLOOKUP(Tabel_RIE[[#This Row],[W2]],Tabel_FK_W[],2,FALSE),"")</f>
        <v/>
      </c>
      <c r="AG74"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74" s="172"/>
      <c r="AI74" s="166"/>
      <c r="AJ74" s="176"/>
      <c r="AK74"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74" s="179" t="str">
        <f>IF(AND(Tabel_RIE[[#This Row],[R12]]&gt;=70,Tabel_RIE[[#This Row],[R22]]&lt;70),"Ja","Nee")</f>
        <v>Ja</v>
      </c>
      <c r="AM74" s="179" t="str">
        <f>IF(Tabel_RIE[[#This Row],[R22]]&lt;&gt;"",Tabel_RIE[[#This Row],[R22]],Tabel_RIE[[#This Row],[R12]])</f>
        <v/>
      </c>
    </row>
    <row r="75" spans="2:39" ht="42" customHeight="1">
      <c r="B75" s="164">
        <v>69</v>
      </c>
      <c r="C75" s="199"/>
      <c r="D75" s="199"/>
      <c r="E75" s="200"/>
      <c r="F75" s="208"/>
      <c r="G75" s="201"/>
      <c r="H75" s="206"/>
      <c r="I75" s="207"/>
      <c r="J75" s="207"/>
      <c r="K75" s="202"/>
      <c r="L75" s="203" t="str">
        <f>IF(Tabel_RIE[[#This Row],[E1]]&gt;0,VLOOKUP(Tabel_RIE[[#This Row],[E1]],Tabel_FK_E[],2,FALSE),"")</f>
        <v/>
      </c>
      <c r="M75" s="202"/>
      <c r="N75" s="204" t="str">
        <f>IF(Tabel_RIE[[#This Row],[B1]]&gt;0,VLOOKUP(Tabel_RIE[[#This Row],[B1]],Tabel_FK_B[],2,FALSE),"")</f>
        <v/>
      </c>
      <c r="O75" s="202"/>
      <c r="P75" s="170" t="str">
        <f>IF(Tabel_RIE[[#This Row],[W1]]&gt;0,VLOOKUP(Tabel_RIE[[#This Row],[W1]],Tabel_FK_W[],2,FALSE),"")</f>
        <v/>
      </c>
      <c r="Q75" s="171"/>
      <c r="R75" s="172"/>
      <c r="S75" s="173" t="str">
        <f>IF(AND(Tabel_RIE[[#This Row],[E12]]="",Tabel_RIE[[#This Row],[R12]]=""),"",IF(AND(OR(Tabel_RIE[[#This Row],[E12]]="",Tabel_RIE[[#This Row],[E12]]&lt;15),OR(Tabel_RIE[[#This Row],[R12]]="",Tabel_RIE[[#This Row],[R12]]&lt;70)),"n.v.t.",IF(OR(Tabel_RIE[[#This Row],[E12]]&gt;=15,Tabel_RIE[[#This Row],[R12]]&gt;=70),"√","fout")))</f>
        <v/>
      </c>
      <c r="T75" s="174"/>
      <c r="U75" s="175"/>
      <c r="V75" s="175"/>
      <c r="W75" s="176"/>
      <c r="X75" s="177" t="str">
        <f t="shared" si="0"/>
        <v>Bronaanpak:
Collectieve maatregelen:
Individuele maatregelen:
PBM's:</v>
      </c>
      <c r="Y75" s="166"/>
      <c r="Z75" s="178"/>
      <c r="AA75" s="174"/>
      <c r="AB75" s="170" t="str">
        <f>IF(Tabel_RIE[[#This Row],[E2]]&gt;0,VLOOKUP(Tabel_RIE[[#This Row],[E2]],Tabel_FK_E[],2,FALSE),"")</f>
        <v/>
      </c>
      <c r="AC75" s="174"/>
      <c r="AD75" s="170" t="str">
        <f>IF(Tabel_RIE[[#This Row],[B2]]&gt;0,VLOOKUP(Tabel_RIE[[#This Row],[B2]],Tabel_FK_B[],2,FALSE),"")</f>
        <v/>
      </c>
      <c r="AE75" s="174"/>
      <c r="AF75" s="170" t="str">
        <f>IF(Tabel_RIE[[#This Row],[W2]]&gt;0,VLOOKUP(Tabel_RIE[[#This Row],[W2]],Tabel_FK_W[],2,FALSE),"")</f>
        <v/>
      </c>
      <c r="AG75"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75" s="172"/>
      <c r="AI75" s="166"/>
      <c r="AJ75" s="176"/>
      <c r="AK75"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75" s="179" t="str">
        <f>IF(AND(Tabel_RIE[[#This Row],[R12]]&gt;=70,Tabel_RIE[[#This Row],[R22]]&lt;70),"Ja","Nee")</f>
        <v>Nee</v>
      </c>
      <c r="AM75" s="179">
        <f>IF(Tabel_RIE[[#This Row],[R22]]&lt;&gt;"",Tabel_RIE[[#This Row],[R22]],Tabel_RIE[[#This Row],[R12]])</f>
        <v>0</v>
      </c>
    </row>
    <row r="76" spans="2:39" ht="49.5" customHeight="1">
      <c r="B76" s="164">
        <v>70</v>
      </c>
      <c r="C76" s="199"/>
      <c r="D76" s="199"/>
      <c r="E76" s="200"/>
      <c r="F76" s="200"/>
      <c r="G76" s="201"/>
      <c r="H76" s="201"/>
      <c r="I76" s="200"/>
      <c r="J76" s="208"/>
      <c r="K76" s="202"/>
      <c r="L76" s="203" t="str">
        <f>IF(Tabel_RIE[[#This Row],[E1]]&gt;0,VLOOKUP(Tabel_RIE[[#This Row],[E1]],Tabel_FK_E[],2,FALSE),"")</f>
        <v/>
      </c>
      <c r="M76" s="202"/>
      <c r="N76" s="204" t="str">
        <f>IF(Tabel_RIE[[#This Row],[B1]]&gt;0,VLOOKUP(Tabel_RIE[[#This Row],[B1]],Tabel_FK_B[],2,FALSE),"")</f>
        <v/>
      </c>
      <c r="O76" s="202"/>
      <c r="P76" s="170" t="str">
        <f>IF(Tabel_RIE[[#This Row],[W1]]&gt;0,VLOOKUP(Tabel_RIE[[#This Row],[W1]],Tabel_FK_W[],2,FALSE),"")</f>
        <v/>
      </c>
      <c r="Q76" s="171"/>
      <c r="R76" s="172" t="str">
        <f>IF(OR(Tabel_RIE[[#This Row],[E12]]="",Tabel_RIE[[#This Row],[B12]]="",Tabel_RIE[[#This Row],[W12]]=""),"",Tabel_RIE[[#This Row],[E12]]*Tabel_RIE[[#This Row],[B12]]*Tabel_RIE[[#This Row],[W12]])</f>
        <v/>
      </c>
      <c r="S76" s="173" t="str">
        <f>IF(AND(Tabel_RIE[[#This Row],[E12]]="",Tabel_RIE[[#This Row],[R12]]=""),"",IF(AND(OR(Tabel_RIE[[#This Row],[E12]]="",Tabel_RIE[[#This Row],[E12]]&lt;15),OR(Tabel_RIE[[#This Row],[R12]]="",Tabel_RIE[[#This Row],[R12]]&lt;70)),"n.v.t.",IF(OR(Tabel_RIE[[#This Row],[E12]]&gt;=15,Tabel_RIE[[#This Row],[R12]]&gt;=70),"√","fout")))</f>
        <v/>
      </c>
      <c r="T76" s="174"/>
      <c r="U76" s="175"/>
      <c r="V76" s="175"/>
      <c r="W76" s="176"/>
      <c r="X76" s="177" t="str">
        <f t="shared" ref="X76:X139" si="1">$X$1</f>
        <v>Bronaanpak:
Collectieve maatregelen:
Individuele maatregelen:
PBM's:</v>
      </c>
      <c r="Y76" s="166"/>
      <c r="Z76" s="178"/>
      <c r="AA76" s="174"/>
      <c r="AB76" s="170" t="str">
        <f>IF(Tabel_RIE[[#This Row],[E2]]&gt;0,VLOOKUP(Tabel_RIE[[#This Row],[E2]],Tabel_FK_E[],2,FALSE),"")</f>
        <v/>
      </c>
      <c r="AC76" s="174"/>
      <c r="AD76" s="170" t="str">
        <f>IF(Tabel_RIE[[#This Row],[B2]]&gt;0,VLOOKUP(Tabel_RIE[[#This Row],[B2]],Tabel_FK_B[],2,FALSE),"")</f>
        <v/>
      </c>
      <c r="AE76" s="174"/>
      <c r="AF76" s="170" t="str">
        <f>IF(Tabel_RIE[[#This Row],[W2]]&gt;0,VLOOKUP(Tabel_RIE[[#This Row],[W2]],Tabel_FK_W[],2,FALSE),"")</f>
        <v/>
      </c>
      <c r="AG76"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76" s="172"/>
      <c r="AI76" s="166"/>
      <c r="AJ76" s="176"/>
      <c r="AK76"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76" s="179" t="str">
        <f>IF(AND(Tabel_RIE[[#This Row],[R12]]&gt;=70,Tabel_RIE[[#This Row],[R22]]&lt;70),"Ja","Nee")</f>
        <v>Ja</v>
      </c>
      <c r="AM76" s="179" t="str">
        <f>IF(Tabel_RIE[[#This Row],[R22]]&lt;&gt;"",Tabel_RIE[[#This Row],[R22]],Tabel_RIE[[#This Row],[R12]])</f>
        <v/>
      </c>
    </row>
    <row r="77" spans="2:39" ht="50.25" customHeight="1">
      <c r="B77" s="164">
        <v>71</v>
      </c>
      <c r="C77" s="199"/>
      <c r="D77" s="199"/>
      <c r="E77" s="200"/>
      <c r="F77" s="200"/>
      <c r="G77" s="201"/>
      <c r="H77" s="201"/>
      <c r="I77" s="200"/>
      <c r="J77" s="208"/>
      <c r="K77" s="202"/>
      <c r="L77" s="203" t="str">
        <f>IF(Tabel_RIE[[#This Row],[E1]]&gt;0,VLOOKUP(Tabel_RIE[[#This Row],[E1]],Tabel_FK_E[],2,FALSE),"")</f>
        <v/>
      </c>
      <c r="M77" s="202"/>
      <c r="N77" s="204" t="str">
        <f>IF(Tabel_RIE[[#This Row],[B1]]&gt;0,VLOOKUP(Tabel_RIE[[#This Row],[B1]],Tabel_FK_B[],2,FALSE),"")</f>
        <v/>
      </c>
      <c r="O77" s="202"/>
      <c r="P77" s="170" t="str">
        <f>IF(Tabel_RIE[[#This Row],[W1]]&gt;0,VLOOKUP(Tabel_RIE[[#This Row],[W1]],Tabel_FK_W[],2,FALSE),"")</f>
        <v/>
      </c>
      <c r="Q77"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77" s="172" t="str">
        <f>IF(OR(Tabel_RIE[[#This Row],[E12]]="",Tabel_RIE[[#This Row],[B12]]="",Tabel_RIE[[#This Row],[W12]]=""),"",Tabel_RIE[[#This Row],[E12]]*Tabel_RIE[[#This Row],[B12]]*Tabel_RIE[[#This Row],[W12]])</f>
        <v/>
      </c>
      <c r="S77" s="173" t="str">
        <f>IF(AND(Tabel_RIE[[#This Row],[E12]]="",Tabel_RIE[[#This Row],[R12]]=""),"",IF(AND(OR(Tabel_RIE[[#This Row],[E12]]="",Tabel_RIE[[#This Row],[E12]]&lt;15),OR(Tabel_RIE[[#This Row],[R12]]="",Tabel_RIE[[#This Row],[R12]]&lt;70)),"n.v.t.",IF(OR(Tabel_RIE[[#This Row],[E12]]&gt;=15,Tabel_RIE[[#This Row],[R12]]&gt;=70),"√","fout")))</f>
        <v/>
      </c>
      <c r="T77" s="174"/>
      <c r="U77" s="175"/>
      <c r="V77" s="175"/>
      <c r="W77" s="176"/>
      <c r="X77" s="177" t="str">
        <f t="shared" si="1"/>
        <v>Bronaanpak:
Collectieve maatregelen:
Individuele maatregelen:
PBM's:</v>
      </c>
      <c r="Y77" s="166"/>
      <c r="Z77" s="178"/>
      <c r="AA77" s="174"/>
      <c r="AB77" s="170" t="str">
        <f>IF(Tabel_RIE[[#This Row],[E2]]&gt;0,VLOOKUP(Tabel_RIE[[#This Row],[E2]],Tabel_FK_E[],2,FALSE),"")</f>
        <v/>
      </c>
      <c r="AC77" s="174"/>
      <c r="AD77" s="170" t="str">
        <f>IF(Tabel_RIE[[#This Row],[B2]]&gt;0,VLOOKUP(Tabel_RIE[[#This Row],[B2]],Tabel_FK_B[],2,FALSE),"")</f>
        <v/>
      </c>
      <c r="AE77" s="174"/>
      <c r="AF77" s="170" t="str">
        <f>IF(Tabel_RIE[[#This Row],[W2]]&gt;0,VLOOKUP(Tabel_RIE[[#This Row],[W2]],Tabel_FK_W[],2,FALSE),"")</f>
        <v/>
      </c>
      <c r="AG77"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77" s="172"/>
      <c r="AI77" s="166"/>
      <c r="AJ77" s="176"/>
      <c r="AK77"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77" s="179" t="str">
        <f>IF(AND(Tabel_RIE[[#This Row],[R12]]&gt;=70,Tabel_RIE[[#This Row],[R22]]&lt;70),"Ja","Nee")</f>
        <v>Ja</v>
      </c>
      <c r="AM77" s="179" t="str">
        <f>IF(Tabel_RIE[[#This Row],[R22]]&lt;&gt;"",Tabel_RIE[[#This Row],[R22]],Tabel_RIE[[#This Row],[R12]])</f>
        <v/>
      </c>
    </row>
    <row r="78" spans="2:39" ht="53.25" customHeight="1">
      <c r="B78" s="164">
        <v>72</v>
      </c>
      <c r="C78" s="205"/>
      <c r="D78" s="199"/>
      <c r="E78" s="199"/>
      <c r="F78" s="206"/>
      <c r="G78" s="201"/>
      <c r="H78" s="206"/>
      <c r="I78" s="207"/>
      <c r="J78" s="208"/>
      <c r="K78" s="202"/>
      <c r="L78" s="203" t="str">
        <f>IF(Tabel_RIE[[#This Row],[E1]]&gt;0,VLOOKUP(Tabel_RIE[[#This Row],[E1]],Tabel_FK_E[],2,FALSE),"")</f>
        <v/>
      </c>
      <c r="M78" s="202"/>
      <c r="N78" s="204" t="str">
        <f>IF(Tabel_RIE[[#This Row],[B1]]&gt;0,VLOOKUP(Tabel_RIE[[#This Row],[B1]],Tabel_FK_B[],2,FALSE),"")</f>
        <v/>
      </c>
      <c r="O78" s="202"/>
      <c r="P78" s="170" t="str">
        <f>IF(Tabel_RIE[[#This Row],[W1]]&gt;0,VLOOKUP(Tabel_RIE[[#This Row],[W1]],Tabel_FK_W[],2,FALSE),"")</f>
        <v/>
      </c>
      <c r="Q78" s="171"/>
      <c r="R78" s="172" t="str">
        <f>IF(OR(Tabel_RIE[[#This Row],[E12]]="",Tabel_RIE[[#This Row],[B12]]="",Tabel_RIE[[#This Row],[W12]]=""),"",Tabel_RIE[[#This Row],[E12]]*Tabel_RIE[[#This Row],[B12]]*Tabel_RIE[[#This Row],[W12]])</f>
        <v/>
      </c>
      <c r="S78" s="173" t="str">
        <f>IF(AND(Tabel_RIE[[#This Row],[E12]]="",Tabel_RIE[[#This Row],[R12]]=""),"",IF(AND(OR(Tabel_RIE[[#This Row],[E12]]="",Tabel_RIE[[#This Row],[E12]]&lt;15),OR(Tabel_RIE[[#This Row],[R12]]="",Tabel_RIE[[#This Row],[R12]]&lt;70)),"n.v.t.",IF(OR(Tabel_RIE[[#This Row],[E12]]&gt;=15,Tabel_RIE[[#This Row],[R12]]&gt;=70),"√","fout")))</f>
        <v/>
      </c>
      <c r="T78" s="174"/>
      <c r="U78" s="175"/>
      <c r="V78" s="175"/>
      <c r="W78" s="176"/>
      <c r="X78" s="177" t="str">
        <f t="shared" si="1"/>
        <v>Bronaanpak:
Collectieve maatregelen:
Individuele maatregelen:
PBM's:</v>
      </c>
      <c r="Y78" s="166"/>
      <c r="Z78" s="178"/>
      <c r="AA78" s="174"/>
      <c r="AB78" s="170" t="str">
        <f>IF(Tabel_RIE[[#This Row],[E2]]&gt;0,VLOOKUP(Tabel_RIE[[#This Row],[E2]],Tabel_FK_E[],2,FALSE),"")</f>
        <v/>
      </c>
      <c r="AC78" s="174"/>
      <c r="AD78" s="170" t="str">
        <f>IF(Tabel_RIE[[#This Row],[B2]]&gt;0,VLOOKUP(Tabel_RIE[[#This Row],[B2]],Tabel_FK_B[],2,FALSE),"")</f>
        <v/>
      </c>
      <c r="AE78" s="174"/>
      <c r="AF78" s="170" t="str">
        <f>IF(Tabel_RIE[[#This Row],[W2]]&gt;0,VLOOKUP(Tabel_RIE[[#This Row],[W2]],Tabel_FK_W[],2,FALSE),"")</f>
        <v/>
      </c>
      <c r="AG78"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78" s="172"/>
      <c r="AI78" s="166"/>
      <c r="AJ78" s="176"/>
      <c r="AK78"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78" s="179" t="str">
        <f>IF(AND(Tabel_RIE[[#This Row],[R12]]&gt;=70,Tabel_RIE[[#This Row],[R22]]&lt;70),"Ja","Nee")</f>
        <v>Ja</v>
      </c>
      <c r="AM78" s="179" t="str">
        <f>IF(Tabel_RIE[[#This Row],[R22]]&lt;&gt;"",Tabel_RIE[[#This Row],[R22]],Tabel_RIE[[#This Row],[R12]])</f>
        <v/>
      </c>
    </row>
    <row r="79" spans="2:39" ht="42" customHeight="1">
      <c r="B79" s="164">
        <v>73</v>
      </c>
      <c r="C79" s="199"/>
      <c r="D79" s="199"/>
      <c r="E79" s="199"/>
      <c r="F79" s="206"/>
      <c r="G79" s="208"/>
      <c r="H79" s="209"/>
      <c r="I79" s="199"/>
      <c r="J79" s="199"/>
      <c r="K79" s="202"/>
      <c r="L79" s="203" t="str">
        <f>IF(Tabel_RIE[[#This Row],[E1]]&gt;0,VLOOKUP(Tabel_RIE[[#This Row],[E1]],Tabel_FK_E[],2,FALSE),"")</f>
        <v/>
      </c>
      <c r="M79" s="202"/>
      <c r="N79" s="204" t="str">
        <f>IF(Tabel_RIE[[#This Row],[B1]]&gt;0,VLOOKUP(Tabel_RIE[[#This Row],[B1]],Tabel_FK_B[],2,FALSE),"")</f>
        <v/>
      </c>
      <c r="O79" s="202"/>
      <c r="P79" s="170" t="str">
        <f>IF(Tabel_RIE[[#This Row],[W1]]&gt;0,VLOOKUP(Tabel_RIE[[#This Row],[W1]],Tabel_FK_W[],2,FALSE),"")</f>
        <v/>
      </c>
      <c r="Q79"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79" s="172" t="str">
        <f>IF(OR(Tabel_RIE[[#This Row],[E12]]="",Tabel_RIE[[#This Row],[B12]]="",Tabel_RIE[[#This Row],[W12]]=""),"",Tabel_RIE[[#This Row],[E12]]*Tabel_RIE[[#This Row],[B12]]*Tabel_RIE[[#This Row],[W12]])</f>
        <v/>
      </c>
      <c r="S79" s="173" t="str">
        <f>IF(AND(Tabel_RIE[[#This Row],[E12]]="",Tabel_RIE[[#This Row],[R12]]=""),"",IF(AND(OR(Tabel_RIE[[#This Row],[E12]]="",Tabel_RIE[[#This Row],[E12]]&lt;15),OR(Tabel_RIE[[#This Row],[R12]]="",Tabel_RIE[[#This Row],[R12]]&lt;70)),"n.v.t.",IF(OR(Tabel_RIE[[#This Row],[E12]]&gt;=15,Tabel_RIE[[#This Row],[R12]]&gt;=70),"√","fout")))</f>
        <v/>
      </c>
      <c r="T79" s="174"/>
      <c r="U79" s="175"/>
      <c r="V79" s="175"/>
      <c r="W79" s="176"/>
      <c r="X79" s="177" t="str">
        <f t="shared" si="1"/>
        <v>Bronaanpak:
Collectieve maatregelen:
Individuele maatregelen:
PBM's:</v>
      </c>
      <c r="Y79" s="166"/>
      <c r="Z79" s="178"/>
      <c r="AA79" s="174"/>
      <c r="AB79" s="170" t="str">
        <f>IF(Tabel_RIE[[#This Row],[E2]]&gt;0,VLOOKUP(Tabel_RIE[[#This Row],[E2]],Tabel_FK_E[],2,FALSE),"")</f>
        <v/>
      </c>
      <c r="AC79" s="174"/>
      <c r="AD79" s="170" t="str">
        <f>IF(Tabel_RIE[[#This Row],[B2]]&gt;0,VLOOKUP(Tabel_RIE[[#This Row],[B2]],Tabel_FK_B[],2,FALSE),"")</f>
        <v/>
      </c>
      <c r="AE79" s="174"/>
      <c r="AF79" s="170" t="str">
        <f>IF(Tabel_RIE[[#This Row],[W2]]&gt;0,VLOOKUP(Tabel_RIE[[#This Row],[W2]],Tabel_FK_W[],2,FALSE),"")</f>
        <v/>
      </c>
      <c r="AG79"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79" s="172"/>
      <c r="AI79" s="166"/>
      <c r="AJ79" s="176"/>
      <c r="AK79"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79" s="179" t="str">
        <f>IF(AND(Tabel_RIE[[#This Row],[R12]]&gt;=70,Tabel_RIE[[#This Row],[R22]]&lt;70),"Ja","Nee")</f>
        <v>Ja</v>
      </c>
      <c r="AM79" s="179" t="str">
        <f>IF(Tabel_RIE[[#This Row],[R22]]&lt;&gt;"",Tabel_RIE[[#This Row],[R22]],Tabel_RIE[[#This Row],[R12]])</f>
        <v/>
      </c>
    </row>
    <row r="80" spans="2:39" ht="48.75" customHeight="1">
      <c r="B80" s="164">
        <v>74</v>
      </c>
      <c r="C80" s="205"/>
      <c r="D80" s="199"/>
      <c r="E80" s="199"/>
      <c r="F80" s="206"/>
      <c r="G80" s="201"/>
      <c r="H80" s="210"/>
      <c r="I80" s="207"/>
      <c r="J80" s="208"/>
      <c r="K80" s="202"/>
      <c r="L80" s="203" t="str">
        <f>IF(Tabel_RIE[[#This Row],[E1]]&gt;0,VLOOKUP(Tabel_RIE[[#This Row],[E1]],Tabel_FK_E[],2,FALSE),"")</f>
        <v/>
      </c>
      <c r="M80" s="202"/>
      <c r="N80" s="204" t="str">
        <f>IF(Tabel_RIE[[#This Row],[B1]]&gt;0,VLOOKUP(Tabel_RIE[[#This Row],[B1]],Tabel_FK_B[],2,FALSE),"")</f>
        <v/>
      </c>
      <c r="O80" s="202"/>
      <c r="P80" s="170" t="str">
        <f>IF(Tabel_RIE[[#This Row],[W1]]&gt;0,VLOOKUP(Tabel_RIE[[#This Row],[W1]],Tabel_FK_W[],2,FALSE),"")</f>
        <v/>
      </c>
      <c r="Q80" s="211"/>
      <c r="R80" s="172" t="str">
        <f>IF(OR(Tabel_RIE[[#This Row],[E12]]="",Tabel_RIE[[#This Row],[B12]]="",Tabel_RIE[[#This Row],[W12]]=""),"",Tabel_RIE[[#This Row],[E12]]*Tabel_RIE[[#This Row],[B12]]*Tabel_RIE[[#This Row],[W12]])</f>
        <v/>
      </c>
      <c r="S80" s="173" t="str">
        <f>IF(AND(Tabel_RIE[[#This Row],[E12]]="",Tabel_RIE[[#This Row],[R12]]=""),"",IF(AND(OR(Tabel_RIE[[#This Row],[E12]]="",Tabel_RIE[[#This Row],[E12]]&lt;15),OR(Tabel_RIE[[#This Row],[R12]]="",Tabel_RIE[[#This Row],[R12]]&lt;70)),"n.v.t.",IF(OR(Tabel_RIE[[#This Row],[E12]]&gt;=15,Tabel_RIE[[#This Row],[R12]]&gt;=70),"√","fout")))</f>
        <v/>
      </c>
      <c r="T80" s="174"/>
      <c r="U80" s="175"/>
      <c r="V80" s="175"/>
      <c r="W80" s="176"/>
      <c r="X80" s="177" t="str">
        <f t="shared" si="1"/>
        <v>Bronaanpak:
Collectieve maatregelen:
Individuele maatregelen:
PBM's:</v>
      </c>
      <c r="Y80" s="166"/>
      <c r="Z80" s="178"/>
      <c r="AA80" s="174"/>
      <c r="AB80" s="170" t="str">
        <f>IF(Tabel_RIE[[#This Row],[E2]]&gt;0,VLOOKUP(Tabel_RIE[[#This Row],[E2]],Tabel_FK_E[],2,FALSE),"")</f>
        <v/>
      </c>
      <c r="AC80" s="174"/>
      <c r="AD80" s="170" t="str">
        <f>IF(Tabel_RIE[[#This Row],[B2]]&gt;0,VLOOKUP(Tabel_RIE[[#This Row],[B2]],Tabel_FK_B[],2,FALSE),"")</f>
        <v/>
      </c>
      <c r="AE80" s="174"/>
      <c r="AF80" s="170" t="str">
        <f>IF(Tabel_RIE[[#This Row],[W2]]&gt;0,VLOOKUP(Tabel_RIE[[#This Row],[W2]],Tabel_FK_W[],2,FALSE),"")</f>
        <v/>
      </c>
      <c r="AG80"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80" s="172"/>
      <c r="AI80" s="166"/>
      <c r="AJ80" s="176"/>
      <c r="AK80"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80" s="179" t="str">
        <f>IF(AND(Tabel_RIE[[#This Row],[R12]]&gt;=70,Tabel_RIE[[#This Row],[R22]]&lt;70),"Ja","Nee")</f>
        <v>Ja</v>
      </c>
      <c r="AM80" s="179" t="str">
        <f>IF(Tabel_RIE[[#This Row],[R22]]&lt;&gt;"",Tabel_RIE[[#This Row],[R22]],Tabel_RIE[[#This Row],[R12]])</f>
        <v/>
      </c>
    </row>
    <row r="81" spans="2:39" ht="57" customHeight="1">
      <c r="B81" s="164">
        <v>75</v>
      </c>
      <c r="C81" s="199"/>
      <c r="D81" s="199"/>
      <c r="E81" s="199"/>
      <c r="F81" s="200"/>
      <c r="G81" s="201"/>
      <c r="H81" s="201"/>
      <c r="I81" s="207"/>
      <c r="J81" s="208"/>
      <c r="K81" s="202"/>
      <c r="L81" s="203" t="str">
        <f>IF(Tabel_RIE[[#This Row],[E1]]&gt;0,VLOOKUP(Tabel_RIE[[#This Row],[E1]],Tabel_FK_E[],2,FALSE),"")</f>
        <v/>
      </c>
      <c r="M81" s="202"/>
      <c r="N81" s="204" t="str">
        <f>IF(Tabel_RIE[[#This Row],[B1]]&gt;0,VLOOKUP(Tabel_RIE[[#This Row],[B1]],Tabel_FK_B[],2,FALSE),"")</f>
        <v/>
      </c>
      <c r="O81" s="202"/>
      <c r="P81" s="170" t="str">
        <f>IF(Tabel_RIE[[#This Row],[W1]]&gt;0,VLOOKUP(Tabel_RIE[[#This Row],[W1]],Tabel_FK_W[],2,FALSE),"")</f>
        <v/>
      </c>
      <c r="Q81"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81" s="172" t="str">
        <f>IF(OR(Tabel_RIE[[#This Row],[E12]]="",Tabel_RIE[[#This Row],[B12]]="",Tabel_RIE[[#This Row],[W12]]=""),"",Tabel_RIE[[#This Row],[E12]]*Tabel_RIE[[#This Row],[B12]]*Tabel_RIE[[#This Row],[W12]])</f>
        <v/>
      </c>
      <c r="S81" s="173" t="str">
        <f>IF(AND(Tabel_RIE[[#This Row],[E12]]="",Tabel_RIE[[#This Row],[R12]]=""),"",IF(AND(OR(Tabel_RIE[[#This Row],[E12]]="",Tabel_RIE[[#This Row],[E12]]&lt;15),OR(Tabel_RIE[[#This Row],[R12]]="",Tabel_RIE[[#This Row],[R12]]&lt;70)),"n.v.t.",IF(OR(Tabel_RIE[[#This Row],[E12]]&gt;=15,Tabel_RIE[[#This Row],[R12]]&gt;=70),"√","fout")))</f>
        <v/>
      </c>
      <c r="T81" s="174"/>
      <c r="U81" s="175"/>
      <c r="V81" s="175"/>
      <c r="W81" s="176"/>
      <c r="X81" s="177" t="str">
        <f t="shared" si="1"/>
        <v>Bronaanpak:
Collectieve maatregelen:
Individuele maatregelen:
PBM's:</v>
      </c>
      <c r="Y81" s="166"/>
      <c r="Z81" s="178"/>
      <c r="AA81" s="174"/>
      <c r="AB81" s="170" t="str">
        <f>IF(Tabel_RIE[[#This Row],[E2]]&gt;0,VLOOKUP(Tabel_RIE[[#This Row],[E2]],Tabel_FK_E[],2,FALSE),"")</f>
        <v/>
      </c>
      <c r="AC81" s="174"/>
      <c r="AD81" s="170" t="str">
        <f>IF(Tabel_RIE[[#This Row],[B2]]&gt;0,VLOOKUP(Tabel_RIE[[#This Row],[B2]],Tabel_FK_B[],2,FALSE),"")</f>
        <v/>
      </c>
      <c r="AE81" s="174"/>
      <c r="AF81" s="170" t="str">
        <f>IF(Tabel_RIE[[#This Row],[W2]]&gt;0,VLOOKUP(Tabel_RIE[[#This Row],[W2]],Tabel_FK_W[],2,FALSE),"")</f>
        <v/>
      </c>
      <c r="AG81"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81" s="172"/>
      <c r="AI81" s="166"/>
      <c r="AJ81" s="176"/>
      <c r="AK81"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81" s="179" t="str">
        <f>IF(AND(Tabel_RIE[[#This Row],[R12]]&gt;=70,Tabel_RIE[[#This Row],[R22]]&lt;70),"Ja","Nee")</f>
        <v>Ja</v>
      </c>
      <c r="AM81" s="179" t="str">
        <f>IF(Tabel_RIE[[#This Row],[R22]]&lt;&gt;"",Tabel_RIE[[#This Row],[R22]],Tabel_RIE[[#This Row],[R12]])</f>
        <v/>
      </c>
    </row>
    <row r="82" spans="2:39" ht="42" customHeight="1">
      <c r="B82" s="164">
        <v>76</v>
      </c>
      <c r="C82" s="199"/>
      <c r="D82" s="199"/>
      <c r="E82" s="200"/>
      <c r="F82" s="208"/>
      <c r="G82" s="201"/>
      <c r="H82" s="206"/>
      <c r="I82" s="207"/>
      <c r="J82" s="207"/>
      <c r="K82" s="202"/>
      <c r="L82" s="203" t="str">
        <f>IF(Tabel_RIE[[#This Row],[E1]]&gt;0,VLOOKUP(Tabel_RIE[[#This Row],[E1]],Tabel_FK_E[],2,FALSE),"")</f>
        <v/>
      </c>
      <c r="M82" s="202"/>
      <c r="N82" s="204" t="str">
        <f>IF(Tabel_RIE[[#This Row],[B1]]&gt;0,VLOOKUP(Tabel_RIE[[#This Row],[B1]],Tabel_FK_B[],2,FALSE),"")</f>
        <v/>
      </c>
      <c r="O82" s="202"/>
      <c r="P82" s="170" t="str">
        <f>IF(Tabel_RIE[[#This Row],[W1]]&gt;0,VLOOKUP(Tabel_RIE[[#This Row],[W1]],Tabel_FK_W[],2,FALSE),"")</f>
        <v/>
      </c>
      <c r="Q82" s="171"/>
      <c r="R82" s="172" t="str">
        <f>IF(OR(Tabel_RIE[[#This Row],[E12]]="",Tabel_RIE[[#This Row],[B12]]="",Tabel_RIE[[#This Row],[W12]]=""),"",Tabel_RIE[[#This Row],[E12]]*Tabel_RIE[[#This Row],[B12]]*Tabel_RIE[[#This Row],[W12]])</f>
        <v/>
      </c>
      <c r="S82" s="173" t="str">
        <f>IF(AND(Tabel_RIE[[#This Row],[E12]]="",Tabel_RIE[[#This Row],[R12]]=""),"",IF(AND(OR(Tabel_RIE[[#This Row],[E12]]="",Tabel_RIE[[#This Row],[E12]]&lt;15),OR(Tabel_RIE[[#This Row],[R12]]="",Tabel_RIE[[#This Row],[R12]]&lt;70)),"n.v.t.",IF(OR(Tabel_RIE[[#This Row],[E12]]&gt;=15,Tabel_RIE[[#This Row],[R12]]&gt;=70),"√","fout")))</f>
        <v/>
      </c>
      <c r="T82" s="174"/>
      <c r="U82" s="175"/>
      <c r="V82" s="175"/>
      <c r="W82" s="176"/>
      <c r="X82" s="177" t="str">
        <f t="shared" si="1"/>
        <v>Bronaanpak:
Collectieve maatregelen:
Individuele maatregelen:
PBM's:</v>
      </c>
      <c r="Y82" s="166"/>
      <c r="Z82" s="178"/>
      <c r="AA82" s="174"/>
      <c r="AB82" s="170" t="str">
        <f>IF(Tabel_RIE[[#This Row],[E2]]&gt;0,VLOOKUP(Tabel_RIE[[#This Row],[E2]],Tabel_FK_E[],2,FALSE),"")</f>
        <v/>
      </c>
      <c r="AC82" s="174"/>
      <c r="AD82" s="170" t="str">
        <f>IF(Tabel_RIE[[#This Row],[B2]]&gt;0,VLOOKUP(Tabel_RIE[[#This Row],[B2]],Tabel_FK_B[],2,FALSE),"")</f>
        <v/>
      </c>
      <c r="AE82" s="174"/>
      <c r="AF82" s="170" t="str">
        <f>IF(Tabel_RIE[[#This Row],[W2]]&gt;0,VLOOKUP(Tabel_RIE[[#This Row],[W2]],Tabel_FK_W[],2,FALSE),"")</f>
        <v/>
      </c>
      <c r="AG82"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82" s="172"/>
      <c r="AI82" s="166"/>
      <c r="AJ82" s="176"/>
      <c r="AK82"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82" s="179" t="str">
        <f>IF(AND(Tabel_RIE[[#This Row],[R12]]&gt;=70,Tabel_RIE[[#This Row],[R22]]&lt;70),"Ja","Nee")</f>
        <v>Ja</v>
      </c>
      <c r="AM82" s="179" t="str">
        <f>IF(Tabel_RIE[[#This Row],[R22]]&lt;&gt;"",Tabel_RIE[[#This Row],[R22]],Tabel_RIE[[#This Row],[R12]])</f>
        <v/>
      </c>
    </row>
    <row r="83" spans="2:39" ht="42" customHeight="1">
      <c r="B83" s="164">
        <v>77</v>
      </c>
      <c r="C83" s="165"/>
      <c r="D83" s="166"/>
      <c r="E83" s="166"/>
      <c r="F83" s="166"/>
      <c r="G83" s="167"/>
      <c r="H83" s="167"/>
      <c r="I83" s="166"/>
      <c r="J83" s="166"/>
      <c r="K83" s="168"/>
      <c r="L83" s="169" t="str">
        <f>IF(Tabel_RIE[[#This Row],[E1]]&gt;0,VLOOKUP(Tabel_RIE[[#This Row],[E1]],Tabel_FK_E[],2,FALSE),"")</f>
        <v/>
      </c>
      <c r="M83" s="168"/>
      <c r="N83" s="170" t="str">
        <f>IF(Tabel_RIE[[#This Row],[B1]]&gt;0,VLOOKUP(Tabel_RIE[[#This Row],[B1]],Tabel_FK_B[],2,FALSE),"")</f>
        <v/>
      </c>
      <c r="O83" s="168"/>
      <c r="P83" s="170" t="str">
        <f>IF(Tabel_RIE[[#This Row],[W1]]&gt;0,VLOOKUP(Tabel_RIE[[#This Row],[W1]],Tabel_FK_W[],2,FALSE),"")</f>
        <v/>
      </c>
      <c r="Q83"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83" s="172" t="str">
        <f>IF(OR(Tabel_RIE[[#This Row],[E12]]="",Tabel_RIE[[#This Row],[B12]]="",Tabel_RIE[[#This Row],[W12]]=""),"",Tabel_RIE[[#This Row],[E12]]*Tabel_RIE[[#This Row],[B12]]*Tabel_RIE[[#This Row],[W12]])</f>
        <v/>
      </c>
      <c r="S83" s="173" t="str">
        <f>IF(AND(Tabel_RIE[[#This Row],[E12]]="",Tabel_RIE[[#This Row],[R12]]=""),"",IF(AND(OR(Tabel_RIE[[#This Row],[E12]]="",Tabel_RIE[[#This Row],[E12]]&lt;15),OR(Tabel_RIE[[#This Row],[R12]]="",Tabel_RIE[[#This Row],[R12]]&lt;70)),"n.v.t.",IF(OR(Tabel_RIE[[#This Row],[E12]]&gt;=15,Tabel_RIE[[#This Row],[R12]]&gt;=70),"√","fout")))</f>
        <v/>
      </c>
      <c r="T83" s="174"/>
      <c r="U83" s="175"/>
      <c r="V83" s="175"/>
      <c r="W83" s="176"/>
      <c r="X83" s="177" t="str">
        <f t="shared" si="1"/>
        <v>Bronaanpak:
Collectieve maatregelen:
Individuele maatregelen:
PBM's:</v>
      </c>
      <c r="Y83" s="166"/>
      <c r="Z83" s="178"/>
      <c r="AA83" s="174"/>
      <c r="AB83" s="170" t="str">
        <f>IF(Tabel_RIE[[#This Row],[E2]]&gt;0,VLOOKUP(Tabel_RIE[[#This Row],[E2]],Tabel_FK_E[],2,FALSE),"")</f>
        <v/>
      </c>
      <c r="AC83" s="174"/>
      <c r="AD83" s="170" t="str">
        <f>IF(Tabel_RIE[[#This Row],[B2]]&gt;0,VLOOKUP(Tabel_RIE[[#This Row],[B2]],Tabel_FK_B[],2,FALSE),"")</f>
        <v/>
      </c>
      <c r="AE83" s="174"/>
      <c r="AF83" s="170" t="str">
        <f>IF(Tabel_RIE[[#This Row],[W2]]&gt;0,VLOOKUP(Tabel_RIE[[#This Row],[W2]],Tabel_FK_W[],2,FALSE),"")</f>
        <v/>
      </c>
      <c r="AG83"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83" s="172"/>
      <c r="AI83" s="166"/>
      <c r="AJ83" s="176"/>
      <c r="AK83"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83" s="179" t="str">
        <f>IF(AND(Tabel_RIE[[#This Row],[R12]]&gt;=70,Tabel_RIE[[#This Row],[R22]]&lt;70),"Ja","Nee")</f>
        <v>Ja</v>
      </c>
      <c r="AM83" s="179" t="str">
        <f>IF(Tabel_RIE[[#This Row],[R22]]&lt;&gt;"",Tabel_RIE[[#This Row],[R22]],Tabel_RIE[[#This Row],[R12]])</f>
        <v/>
      </c>
    </row>
    <row r="84" spans="2:39" ht="42" customHeight="1">
      <c r="B84" s="164">
        <v>78</v>
      </c>
      <c r="C84" s="165"/>
      <c r="D84" s="166"/>
      <c r="E84" s="166"/>
      <c r="F84" s="166"/>
      <c r="G84" s="167"/>
      <c r="H84" s="167"/>
      <c r="I84" s="166"/>
      <c r="J84" s="166"/>
      <c r="K84" s="168"/>
      <c r="L84" s="169" t="str">
        <f>IF(Tabel_RIE[[#This Row],[E1]]&gt;0,VLOOKUP(Tabel_RIE[[#This Row],[E1]],Tabel_FK_E[],2,FALSE),"")</f>
        <v/>
      </c>
      <c r="M84" s="168"/>
      <c r="N84" s="170" t="str">
        <f>IF(Tabel_RIE[[#This Row],[B1]]&gt;0,VLOOKUP(Tabel_RIE[[#This Row],[B1]],Tabel_FK_B[],2,FALSE),"")</f>
        <v/>
      </c>
      <c r="O84" s="168"/>
      <c r="P84" s="170" t="str">
        <f>IF(Tabel_RIE[[#This Row],[W1]]&gt;0,VLOOKUP(Tabel_RIE[[#This Row],[W1]],Tabel_FK_W[],2,FALSE),"")</f>
        <v/>
      </c>
      <c r="Q84"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84" s="172" t="str">
        <f>IF(OR(Tabel_RIE[[#This Row],[E12]]="",Tabel_RIE[[#This Row],[B12]]="",Tabel_RIE[[#This Row],[W12]]=""),"",Tabel_RIE[[#This Row],[E12]]*Tabel_RIE[[#This Row],[B12]]*Tabel_RIE[[#This Row],[W12]])</f>
        <v/>
      </c>
      <c r="S84" s="173" t="str">
        <f>IF(AND(Tabel_RIE[[#This Row],[E12]]="",Tabel_RIE[[#This Row],[R12]]=""),"",IF(AND(OR(Tabel_RIE[[#This Row],[E12]]="",Tabel_RIE[[#This Row],[E12]]&lt;15),OR(Tabel_RIE[[#This Row],[R12]]="",Tabel_RIE[[#This Row],[R12]]&lt;70)),"n.v.t.",IF(OR(Tabel_RIE[[#This Row],[E12]]&gt;=15,Tabel_RIE[[#This Row],[R12]]&gt;=70),"√","fout")))</f>
        <v/>
      </c>
      <c r="T84" s="174"/>
      <c r="U84" s="175"/>
      <c r="V84" s="175"/>
      <c r="W84" s="176"/>
      <c r="X84" s="177" t="str">
        <f t="shared" si="1"/>
        <v>Bronaanpak:
Collectieve maatregelen:
Individuele maatregelen:
PBM's:</v>
      </c>
      <c r="Y84" s="166"/>
      <c r="Z84" s="178"/>
      <c r="AA84" s="174"/>
      <c r="AB84" s="170" t="str">
        <f>IF(Tabel_RIE[[#This Row],[E2]]&gt;0,VLOOKUP(Tabel_RIE[[#This Row],[E2]],Tabel_FK_E[],2,FALSE),"")</f>
        <v/>
      </c>
      <c r="AC84" s="174"/>
      <c r="AD84" s="170" t="str">
        <f>IF(Tabel_RIE[[#This Row],[B2]]&gt;0,VLOOKUP(Tabel_RIE[[#This Row],[B2]],Tabel_FK_B[],2,FALSE),"")</f>
        <v/>
      </c>
      <c r="AE84" s="174"/>
      <c r="AF84" s="170" t="str">
        <f>IF(Tabel_RIE[[#This Row],[W2]]&gt;0,VLOOKUP(Tabel_RIE[[#This Row],[W2]],Tabel_FK_W[],2,FALSE),"")</f>
        <v/>
      </c>
      <c r="AG84"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84" s="172"/>
      <c r="AI84" s="166"/>
      <c r="AJ84" s="176"/>
      <c r="AK84"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84" s="179" t="str">
        <f>IF(AND(Tabel_RIE[[#This Row],[R12]]&gt;=70,Tabel_RIE[[#This Row],[R22]]&lt;70),"Ja","Nee")</f>
        <v>Ja</v>
      </c>
      <c r="AM84" s="179" t="str">
        <f>IF(Tabel_RIE[[#This Row],[R22]]&lt;&gt;"",Tabel_RIE[[#This Row],[R22]],Tabel_RIE[[#This Row],[R12]])</f>
        <v/>
      </c>
    </row>
    <row r="85" spans="2:39" ht="42" customHeight="1">
      <c r="B85" s="164">
        <v>79</v>
      </c>
      <c r="C85" s="165"/>
      <c r="D85" s="166"/>
      <c r="E85" s="166"/>
      <c r="F85" s="166"/>
      <c r="G85" s="167"/>
      <c r="H85" s="167"/>
      <c r="I85" s="166"/>
      <c r="J85" s="166"/>
      <c r="K85" s="168"/>
      <c r="L85" s="169" t="str">
        <f>IF(Tabel_RIE[[#This Row],[E1]]&gt;0,VLOOKUP(Tabel_RIE[[#This Row],[E1]],Tabel_FK_E[],2,FALSE),"")</f>
        <v/>
      </c>
      <c r="M85" s="168"/>
      <c r="N85" s="170" t="str">
        <f>IF(Tabel_RIE[[#This Row],[B1]]&gt;0,VLOOKUP(Tabel_RIE[[#This Row],[B1]],Tabel_FK_B[],2,FALSE),"")</f>
        <v/>
      </c>
      <c r="O85" s="168"/>
      <c r="P85" s="170" t="str">
        <f>IF(Tabel_RIE[[#This Row],[W1]]&gt;0,VLOOKUP(Tabel_RIE[[#This Row],[W1]],Tabel_FK_W[],2,FALSE),"")</f>
        <v/>
      </c>
      <c r="Q85"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85" s="172" t="str">
        <f>IF(OR(Tabel_RIE[[#This Row],[E12]]="",Tabel_RIE[[#This Row],[B12]]="",Tabel_RIE[[#This Row],[W12]]=""),"",Tabel_RIE[[#This Row],[E12]]*Tabel_RIE[[#This Row],[B12]]*Tabel_RIE[[#This Row],[W12]])</f>
        <v/>
      </c>
      <c r="S85" s="173" t="str">
        <f>IF(AND(Tabel_RIE[[#This Row],[E12]]="",Tabel_RIE[[#This Row],[R12]]=""),"",IF(AND(OR(Tabel_RIE[[#This Row],[E12]]="",Tabel_RIE[[#This Row],[E12]]&lt;15),OR(Tabel_RIE[[#This Row],[R12]]="",Tabel_RIE[[#This Row],[R12]]&lt;70)),"n.v.t.",IF(OR(Tabel_RIE[[#This Row],[E12]]&gt;=15,Tabel_RIE[[#This Row],[R12]]&gt;=70),"√","fout")))</f>
        <v/>
      </c>
      <c r="T85" s="174"/>
      <c r="U85" s="175"/>
      <c r="V85" s="175"/>
      <c r="W85" s="176"/>
      <c r="X85" s="177" t="str">
        <f t="shared" si="1"/>
        <v>Bronaanpak:
Collectieve maatregelen:
Individuele maatregelen:
PBM's:</v>
      </c>
      <c r="Y85" s="166"/>
      <c r="Z85" s="178"/>
      <c r="AA85" s="174"/>
      <c r="AB85" s="170" t="str">
        <f>IF(Tabel_RIE[[#This Row],[E2]]&gt;0,VLOOKUP(Tabel_RIE[[#This Row],[E2]],Tabel_FK_E[],2,FALSE),"")</f>
        <v/>
      </c>
      <c r="AC85" s="174"/>
      <c r="AD85" s="170" t="str">
        <f>IF(Tabel_RIE[[#This Row],[B2]]&gt;0,VLOOKUP(Tabel_RIE[[#This Row],[B2]],Tabel_FK_B[],2,FALSE),"")</f>
        <v/>
      </c>
      <c r="AE85" s="174"/>
      <c r="AF85" s="170" t="str">
        <f>IF(Tabel_RIE[[#This Row],[W2]]&gt;0,VLOOKUP(Tabel_RIE[[#This Row],[W2]],Tabel_FK_W[],2,FALSE),"")</f>
        <v/>
      </c>
      <c r="AG85"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85" s="172"/>
      <c r="AI85" s="166"/>
      <c r="AJ85" s="176"/>
      <c r="AK85"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85" s="179" t="str">
        <f>IF(AND(Tabel_RIE[[#This Row],[R12]]&gt;=70,Tabel_RIE[[#This Row],[R22]]&lt;70),"Ja","Nee")</f>
        <v>Ja</v>
      </c>
      <c r="AM85" s="179" t="str">
        <f>IF(Tabel_RIE[[#This Row],[R22]]&lt;&gt;"",Tabel_RIE[[#This Row],[R22]],Tabel_RIE[[#This Row],[R12]])</f>
        <v/>
      </c>
    </row>
    <row r="86" spans="2:39" ht="42" customHeight="1">
      <c r="B86" s="164">
        <v>80</v>
      </c>
      <c r="C86" s="165"/>
      <c r="D86" s="166"/>
      <c r="E86" s="166"/>
      <c r="F86" s="166"/>
      <c r="G86" s="167"/>
      <c r="H86" s="167"/>
      <c r="I86" s="166"/>
      <c r="J86" s="166"/>
      <c r="K86" s="168"/>
      <c r="L86" s="169" t="str">
        <f>IF(Tabel_RIE[[#This Row],[E1]]&gt;0,VLOOKUP(Tabel_RIE[[#This Row],[E1]],Tabel_FK_E[],2,FALSE),"")</f>
        <v/>
      </c>
      <c r="M86" s="168"/>
      <c r="N86" s="170" t="str">
        <f>IF(Tabel_RIE[[#This Row],[B1]]&gt;0,VLOOKUP(Tabel_RIE[[#This Row],[B1]],Tabel_FK_B[],2,FALSE),"")</f>
        <v/>
      </c>
      <c r="O86" s="168"/>
      <c r="P86" s="170" t="str">
        <f>IF(Tabel_RIE[[#This Row],[W1]]&gt;0,VLOOKUP(Tabel_RIE[[#This Row],[W1]],Tabel_FK_W[],2,FALSE),"")</f>
        <v/>
      </c>
      <c r="Q86"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86" s="172" t="str">
        <f>IF(OR(Tabel_RIE[[#This Row],[E12]]="",Tabel_RIE[[#This Row],[B12]]="",Tabel_RIE[[#This Row],[W12]]=""),"",Tabel_RIE[[#This Row],[E12]]*Tabel_RIE[[#This Row],[B12]]*Tabel_RIE[[#This Row],[W12]])</f>
        <v/>
      </c>
      <c r="S86" s="173" t="str">
        <f>IF(AND(Tabel_RIE[[#This Row],[E12]]="",Tabel_RIE[[#This Row],[R12]]=""),"",IF(AND(OR(Tabel_RIE[[#This Row],[E12]]="",Tabel_RIE[[#This Row],[E12]]&lt;15),OR(Tabel_RIE[[#This Row],[R12]]="",Tabel_RIE[[#This Row],[R12]]&lt;70)),"n.v.t.",IF(OR(Tabel_RIE[[#This Row],[E12]]&gt;=15,Tabel_RIE[[#This Row],[R12]]&gt;=70),"√","fout")))</f>
        <v/>
      </c>
      <c r="T86" s="174"/>
      <c r="U86" s="175"/>
      <c r="V86" s="175"/>
      <c r="W86" s="176"/>
      <c r="X86" s="177" t="str">
        <f t="shared" si="1"/>
        <v>Bronaanpak:
Collectieve maatregelen:
Individuele maatregelen:
PBM's:</v>
      </c>
      <c r="Y86" s="166"/>
      <c r="Z86" s="178"/>
      <c r="AA86" s="174"/>
      <c r="AB86" s="170" t="str">
        <f>IF(Tabel_RIE[[#This Row],[E2]]&gt;0,VLOOKUP(Tabel_RIE[[#This Row],[E2]],Tabel_FK_E[],2,FALSE),"")</f>
        <v/>
      </c>
      <c r="AC86" s="174"/>
      <c r="AD86" s="170" t="str">
        <f>IF(Tabel_RIE[[#This Row],[B2]]&gt;0,VLOOKUP(Tabel_RIE[[#This Row],[B2]],Tabel_FK_B[],2,FALSE),"")</f>
        <v/>
      </c>
      <c r="AE86" s="174"/>
      <c r="AF86" s="170" t="str">
        <f>IF(Tabel_RIE[[#This Row],[W2]]&gt;0,VLOOKUP(Tabel_RIE[[#This Row],[W2]],Tabel_FK_W[],2,FALSE),"")</f>
        <v/>
      </c>
      <c r="AG86"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86" s="172"/>
      <c r="AI86" s="166"/>
      <c r="AJ86" s="176"/>
      <c r="AK86"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86" s="179" t="str">
        <f>IF(AND(Tabel_RIE[[#This Row],[R12]]&gt;=70,Tabel_RIE[[#This Row],[R22]]&lt;70),"Ja","Nee")</f>
        <v>Ja</v>
      </c>
      <c r="AM86" s="179" t="str">
        <f>IF(Tabel_RIE[[#This Row],[R22]]&lt;&gt;"",Tabel_RIE[[#This Row],[R22]],Tabel_RIE[[#This Row],[R12]])</f>
        <v/>
      </c>
    </row>
    <row r="87" spans="2:39" ht="42" customHeight="1">
      <c r="B87" s="164">
        <v>81</v>
      </c>
      <c r="C87" s="165"/>
      <c r="D87" s="166"/>
      <c r="E87" s="166"/>
      <c r="F87" s="166"/>
      <c r="G87" s="167"/>
      <c r="H87" s="167"/>
      <c r="I87" s="166"/>
      <c r="J87" s="166"/>
      <c r="K87" s="168"/>
      <c r="L87" s="169" t="str">
        <f>IF(Tabel_RIE[[#This Row],[E1]]&gt;0,VLOOKUP(Tabel_RIE[[#This Row],[E1]],Tabel_FK_E[],2,FALSE),"")</f>
        <v/>
      </c>
      <c r="M87" s="168"/>
      <c r="N87" s="170" t="str">
        <f>IF(Tabel_RIE[[#This Row],[B1]]&gt;0,VLOOKUP(Tabel_RIE[[#This Row],[B1]],Tabel_FK_B[],2,FALSE),"")</f>
        <v/>
      </c>
      <c r="O87" s="168"/>
      <c r="P87" s="170" t="str">
        <f>IF(Tabel_RIE[[#This Row],[W1]]&gt;0,VLOOKUP(Tabel_RIE[[#This Row],[W1]],Tabel_FK_W[],2,FALSE),"")</f>
        <v/>
      </c>
      <c r="Q87"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87" s="172" t="str">
        <f>IF(OR(Tabel_RIE[[#This Row],[E12]]="",Tabel_RIE[[#This Row],[B12]]="",Tabel_RIE[[#This Row],[W12]]=""),"",Tabel_RIE[[#This Row],[E12]]*Tabel_RIE[[#This Row],[B12]]*Tabel_RIE[[#This Row],[W12]])</f>
        <v/>
      </c>
      <c r="S87" s="173" t="str">
        <f>IF(AND(Tabel_RIE[[#This Row],[E12]]="",Tabel_RIE[[#This Row],[R12]]=""),"",IF(AND(OR(Tabel_RIE[[#This Row],[E12]]="",Tabel_RIE[[#This Row],[E12]]&lt;15),OR(Tabel_RIE[[#This Row],[R12]]="",Tabel_RIE[[#This Row],[R12]]&lt;70)),"n.v.t.",IF(OR(Tabel_RIE[[#This Row],[E12]]&gt;=15,Tabel_RIE[[#This Row],[R12]]&gt;=70),"√","fout")))</f>
        <v/>
      </c>
      <c r="T87" s="174"/>
      <c r="U87" s="175"/>
      <c r="V87" s="175"/>
      <c r="W87" s="176"/>
      <c r="X87" s="177" t="str">
        <f t="shared" si="1"/>
        <v>Bronaanpak:
Collectieve maatregelen:
Individuele maatregelen:
PBM's:</v>
      </c>
      <c r="Y87" s="166"/>
      <c r="Z87" s="178"/>
      <c r="AA87" s="174"/>
      <c r="AB87" s="170" t="str">
        <f>IF(Tabel_RIE[[#This Row],[E2]]&gt;0,VLOOKUP(Tabel_RIE[[#This Row],[E2]],Tabel_FK_E[],2,FALSE),"")</f>
        <v/>
      </c>
      <c r="AC87" s="174"/>
      <c r="AD87" s="170" t="str">
        <f>IF(Tabel_RIE[[#This Row],[B2]]&gt;0,VLOOKUP(Tabel_RIE[[#This Row],[B2]],Tabel_FK_B[],2,FALSE),"")</f>
        <v/>
      </c>
      <c r="AE87" s="174"/>
      <c r="AF87" s="170" t="str">
        <f>IF(Tabel_RIE[[#This Row],[W2]]&gt;0,VLOOKUP(Tabel_RIE[[#This Row],[W2]],Tabel_FK_W[],2,FALSE),"")</f>
        <v/>
      </c>
      <c r="AG87"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87" s="172"/>
      <c r="AI87" s="166"/>
      <c r="AJ87" s="176"/>
      <c r="AK87"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87" s="179" t="str">
        <f>IF(AND(Tabel_RIE[[#This Row],[R12]]&gt;=70,Tabel_RIE[[#This Row],[R22]]&lt;70),"Ja","Nee")</f>
        <v>Ja</v>
      </c>
      <c r="AM87" s="179" t="str">
        <f>IF(Tabel_RIE[[#This Row],[R22]]&lt;&gt;"",Tabel_RIE[[#This Row],[R22]],Tabel_RIE[[#This Row],[R12]])</f>
        <v/>
      </c>
    </row>
    <row r="88" spans="2:39" ht="42" customHeight="1">
      <c r="B88" s="164">
        <v>82</v>
      </c>
      <c r="C88" s="165"/>
      <c r="D88" s="166"/>
      <c r="E88" s="166"/>
      <c r="F88" s="166"/>
      <c r="G88" s="167"/>
      <c r="H88" s="167"/>
      <c r="I88" s="166"/>
      <c r="J88" s="166"/>
      <c r="K88" s="168"/>
      <c r="L88" s="169" t="str">
        <f>IF(Tabel_RIE[[#This Row],[E1]]&gt;0,VLOOKUP(Tabel_RIE[[#This Row],[E1]],Tabel_FK_E[],2,FALSE),"")</f>
        <v/>
      </c>
      <c r="M88" s="168"/>
      <c r="N88" s="170" t="str">
        <f>IF(Tabel_RIE[[#This Row],[B1]]&gt;0,VLOOKUP(Tabel_RIE[[#This Row],[B1]],Tabel_FK_B[],2,FALSE),"")</f>
        <v/>
      </c>
      <c r="O88" s="168"/>
      <c r="P88" s="170" t="str">
        <f>IF(Tabel_RIE[[#This Row],[W1]]&gt;0,VLOOKUP(Tabel_RIE[[#This Row],[W1]],Tabel_FK_W[],2,FALSE),"")</f>
        <v/>
      </c>
      <c r="Q88"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88" s="172" t="str">
        <f>IF(OR(Tabel_RIE[[#This Row],[E12]]="",Tabel_RIE[[#This Row],[B12]]="",Tabel_RIE[[#This Row],[W12]]=""),"",Tabel_RIE[[#This Row],[E12]]*Tabel_RIE[[#This Row],[B12]]*Tabel_RIE[[#This Row],[W12]])</f>
        <v/>
      </c>
      <c r="S88" s="173" t="str">
        <f>IF(AND(Tabel_RIE[[#This Row],[E12]]="",Tabel_RIE[[#This Row],[R12]]=""),"",IF(AND(OR(Tabel_RIE[[#This Row],[E12]]="",Tabel_RIE[[#This Row],[E12]]&lt;15),OR(Tabel_RIE[[#This Row],[R12]]="",Tabel_RIE[[#This Row],[R12]]&lt;70)),"n.v.t.",IF(OR(Tabel_RIE[[#This Row],[E12]]&gt;=15,Tabel_RIE[[#This Row],[R12]]&gt;=70),"√","fout")))</f>
        <v/>
      </c>
      <c r="T88" s="174"/>
      <c r="U88" s="175"/>
      <c r="V88" s="175"/>
      <c r="W88" s="176"/>
      <c r="X88" s="177" t="str">
        <f t="shared" si="1"/>
        <v>Bronaanpak:
Collectieve maatregelen:
Individuele maatregelen:
PBM's:</v>
      </c>
      <c r="Y88" s="166"/>
      <c r="Z88" s="178"/>
      <c r="AA88" s="174"/>
      <c r="AB88" s="170" t="str">
        <f>IF(Tabel_RIE[[#This Row],[E2]]&gt;0,VLOOKUP(Tabel_RIE[[#This Row],[E2]],Tabel_FK_E[],2,FALSE),"")</f>
        <v/>
      </c>
      <c r="AC88" s="174"/>
      <c r="AD88" s="170" t="str">
        <f>IF(Tabel_RIE[[#This Row],[B2]]&gt;0,VLOOKUP(Tabel_RIE[[#This Row],[B2]],Tabel_FK_B[],2,FALSE),"")</f>
        <v/>
      </c>
      <c r="AE88" s="174"/>
      <c r="AF88" s="170" t="str">
        <f>IF(Tabel_RIE[[#This Row],[W2]]&gt;0,VLOOKUP(Tabel_RIE[[#This Row],[W2]],Tabel_FK_W[],2,FALSE),"")</f>
        <v/>
      </c>
      <c r="AG88"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88" s="172"/>
      <c r="AI88" s="166"/>
      <c r="AJ88" s="176"/>
      <c r="AK88"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88" s="179" t="str">
        <f>IF(AND(Tabel_RIE[[#This Row],[R12]]&gt;=70,Tabel_RIE[[#This Row],[R22]]&lt;70),"Ja","Nee")</f>
        <v>Ja</v>
      </c>
      <c r="AM88" s="179" t="str">
        <f>IF(Tabel_RIE[[#This Row],[R22]]&lt;&gt;"",Tabel_RIE[[#This Row],[R22]],Tabel_RIE[[#This Row],[R12]])</f>
        <v/>
      </c>
    </row>
    <row r="89" spans="2:39" ht="42" customHeight="1">
      <c r="B89" s="164">
        <v>83</v>
      </c>
      <c r="C89" s="165"/>
      <c r="D89" s="166"/>
      <c r="E89" s="166"/>
      <c r="F89" s="166"/>
      <c r="G89" s="167"/>
      <c r="H89" s="167"/>
      <c r="I89" s="166"/>
      <c r="J89" s="166"/>
      <c r="K89" s="168"/>
      <c r="L89" s="169" t="str">
        <f>IF(Tabel_RIE[[#This Row],[E1]]&gt;0,VLOOKUP(Tabel_RIE[[#This Row],[E1]],Tabel_FK_E[],2,FALSE),"")</f>
        <v/>
      </c>
      <c r="M89" s="168"/>
      <c r="N89" s="170" t="str">
        <f>IF(Tabel_RIE[[#This Row],[B1]]&gt;0,VLOOKUP(Tabel_RIE[[#This Row],[B1]],Tabel_FK_B[],2,FALSE),"")</f>
        <v/>
      </c>
      <c r="O89" s="168"/>
      <c r="P89" s="170" t="str">
        <f>IF(Tabel_RIE[[#This Row],[W1]]&gt;0,VLOOKUP(Tabel_RIE[[#This Row],[W1]],Tabel_FK_W[],2,FALSE),"")</f>
        <v/>
      </c>
      <c r="Q89"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89" s="172" t="str">
        <f>IF(OR(Tabel_RIE[[#This Row],[E12]]="",Tabel_RIE[[#This Row],[B12]]="",Tabel_RIE[[#This Row],[W12]]=""),"",Tabel_RIE[[#This Row],[E12]]*Tabel_RIE[[#This Row],[B12]]*Tabel_RIE[[#This Row],[W12]])</f>
        <v/>
      </c>
      <c r="S89" s="173" t="str">
        <f>IF(AND(Tabel_RIE[[#This Row],[E12]]="",Tabel_RIE[[#This Row],[R12]]=""),"",IF(AND(OR(Tabel_RIE[[#This Row],[E12]]="",Tabel_RIE[[#This Row],[E12]]&lt;15),OR(Tabel_RIE[[#This Row],[R12]]="",Tabel_RIE[[#This Row],[R12]]&lt;70)),"n.v.t.",IF(OR(Tabel_RIE[[#This Row],[E12]]&gt;=15,Tabel_RIE[[#This Row],[R12]]&gt;=70),"√","fout")))</f>
        <v/>
      </c>
      <c r="T89" s="174"/>
      <c r="U89" s="175"/>
      <c r="V89" s="175"/>
      <c r="W89" s="176"/>
      <c r="X89" s="177" t="str">
        <f t="shared" si="1"/>
        <v>Bronaanpak:
Collectieve maatregelen:
Individuele maatregelen:
PBM's:</v>
      </c>
      <c r="Y89" s="166"/>
      <c r="Z89" s="178"/>
      <c r="AA89" s="174"/>
      <c r="AB89" s="170" t="str">
        <f>IF(Tabel_RIE[[#This Row],[E2]]&gt;0,VLOOKUP(Tabel_RIE[[#This Row],[E2]],Tabel_FK_E[],2,FALSE),"")</f>
        <v/>
      </c>
      <c r="AC89" s="174"/>
      <c r="AD89" s="170" t="str">
        <f>IF(Tabel_RIE[[#This Row],[B2]]&gt;0,VLOOKUP(Tabel_RIE[[#This Row],[B2]],Tabel_FK_B[],2,FALSE),"")</f>
        <v/>
      </c>
      <c r="AE89" s="174"/>
      <c r="AF89" s="170" t="str">
        <f>IF(Tabel_RIE[[#This Row],[W2]]&gt;0,VLOOKUP(Tabel_RIE[[#This Row],[W2]],Tabel_FK_W[],2,FALSE),"")</f>
        <v/>
      </c>
      <c r="AG89"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89" s="172"/>
      <c r="AI89" s="166"/>
      <c r="AJ89" s="176"/>
      <c r="AK89"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89" s="179" t="str">
        <f>IF(AND(Tabel_RIE[[#This Row],[R12]]&gt;=70,Tabel_RIE[[#This Row],[R22]]&lt;70),"Ja","Nee")</f>
        <v>Ja</v>
      </c>
      <c r="AM89" s="179" t="str">
        <f>IF(Tabel_RIE[[#This Row],[R22]]&lt;&gt;"",Tabel_RIE[[#This Row],[R22]],Tabel_RIE[[#This Row],[R12]])</f>
        <v/>
      </c>
    </row>
    <row r="90" spans="2:39" ht="42" customHeight="1">
      <c r="B90" s="164">
        <v>84</v>
      </c>
      <c r="C90" s="165"/>
      <c r="D90" s="166"/>
      <c r="E90" s="166"/>
      <c r="F90" s="166"/>
      <c r="G90" s="167"/>
      <c r="H90" s="167"/>
      <c r="I90" s="166"/>
      <c r="J90" s="166"/>
      <c r="K90" s="168"/>
      <c r="L90" s="169" t="str">
        <f>IF(Tabel_RIE[[#This Row],[E1]]&gt;0,VLOOKUP(Tabel_RIE[[#This Row],[E1]],Tabel_FK_E[],2,FALSE),"")</f>
        <v/>
      </c>
      <c r="M90" s="168"/>
      <c r="N90" s="170" t="str">
        <f>IF(Tabel_RIE[[#This Row],[B1]]&gt;0,VLOOKUP(Tabel_RIE[[#This Row],[B1]],Tabel_FK_B[],2,FALSE),"")</f>
        <v/>
      </c>
      <c r="O90" s="168"/>
      <c r="P90" s="170" t="str">
        <f>IF(Tabel_RIE[[#This Row],[W1]]&gt;0,VLOOKUP(Tabel_RIE[[#This Row],[W1]],Tabel_FK_W[],2,FALSE),"")</f>
        <v/>
      </c>
      <c r="Q90"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90" s="172" t="str">
        <f>IF(OR(Tabel_RIE[[#This Row],[E12]]="",Tabel_RIE[[#This Row],[B12]]="",Tabel_RIE[[#This Row],[W12]]=""),"",Tabel_RIE[[#This Row],[E12]]*Tabel_RIE[[#This Row],[B12]]*Tabel_RIE[[#This Row],[W12]])</f>
        <v/>
      </c>
      <c r="S90" s="173" t="str">
        <f>IF(AND(Tabel_RIE[[#This Row],[E12]]="",Tabel_RIE[[#This Row],[R12]]=""),"",IF(AND(OR(Tabel_RIE[[#This Row],[E12]]="",Tabel_RIE[[#This Row],[E12]]&lt;15),OR(Tabel_RIE[[#This Row],[R12]]="",Tabel_RIE[[#This Row],[R12]]&lt;70)),"n.v.t.",IF(OR(Tabel_RIE[[#This Row],[E12]]&gt;=15,Tabel_RIE[[#This Row],[R12]]&gt;=70),"√","fout")))</f>
        <v/>
      </c>
      <c r="T90" s="174"/>
      <c r="U90" s="175"/>
      <c r="V90" s="175"/>
      <c r="W90" s="176"/>
      <c r="X90" s="177" t="str">
        <f t="shared" si="1"/>
        <v>Bronaanpak:
Collectieve maatregelen:
Individuele maatregelen:
PBM's:</v>
      </c>
      <c r="Y90" s="166"/>
      <c r="Z90" s="178"/>
      <c r="AA90" s="174"/>
      <c r="AB90" s="170" t="str">
        <f>IF(Tabel_RIE[[#This Row],[E2]]&gt;0,VLOOKUP(Tabel_RIE[[#This Row],[E2]],Tabel_FK_E[],2,FALSE),"")</f>
        <v/>
      </c>
      <c r="AC90" s="174"/>
      <c r="AD90" s="170" t="str">
        <f>IF(Tabel_RIE[[#This Row],[B2]]&gt;0,VLOOKUP(Tabel_RIE[[#This Row],[B2]],Tabel_FK_B[],2,FALSE),"")</f>
        <v/>
      </c>
      <c r="AE90" s="174"/>
      <c r="AF90" s="170" t="str">
        <f>IF(Tabel_RIE[[#This Row],[W2]]&gt;0,VLOOKUP(Tabel_RIE[[#This Row],[W2]],Tabel_FK_W[],2,FALSE),"")</f>
        <v/>
      </c>
      <c r="AG90"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90" s="172"/>
      <c r="AI90" s="166"/>
      <c r="AJ90" s="176"/>
      <c r="AK90"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90" s="179" t="str">
        <f>IF(AND(Tabel_RIE[[#This Row],[R12]]&gt;=70,Tabel_RIE[[#This Row],[R22]]&lt;70),"Ja","Nee")</f>
        <v>Ja</v>
      </c>
      <c r="AM90" s="179" t="str">
        <f>IF(Tabel_RIE[[#This Row],[R22]]&lt;&gt;"",Tabel_RIE[[#This Row],[R22]],Tabel_RIE[[#This Row],[R12]])</f>
        <v/>
      </c>
    </row>
    <row r="91" spans="2:39" ht="42" customHeight="1">
      <c r="B91" s="164">
        <v>85</v>
      </c>
      <c r="C91" s="165"/>
      <c r="D91" s="166"/>
      <c r="E91" s="166"/>
      <c r="F91" s="166"/>
      <c r="G91" s="167"/>
      <c r="H91" s="167"/>
      <c r="I91" s="166"/>
      <c r="J91" s="166"/>
      <c r="K91" s="168"/>
      <c r="L91" s="169" t="str">
        <f>IF(Tabel_RIE[[#This Row],[E1]]&gt;0,VLOOKUP(Tabel_RIE[[#This Row],[E1]],Tabel_FK_E[],2,FALSE),"")</f>
        <v/>
      </c>
      <c r="M91" s="168"/>
      <c r="N91" s="170" t="str">
        <f>IF(Tabel_RIE[[#This Row],[B1]]&gt;0,VLOOKUP(Tabel_RIE[[#This Row],[B1]],Tabel_FK_B[],2,FALSE),"")</f>
        <v/>
      </c>
      <c r="O91" s="168"/>
      <c r="P91" s="170" t="str">
        <f>IF(Tabel_RIE[[#This Row],[W1]]&gt;0,VLOOKUP(Tabel_RIE[[#This Row],[W1]],Tabel_FK_W[],2,FALSE),"")</f>
        <v/>
      </c>
      <c r="Q91"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91" s="172" t="str">
        <f>IF(OR(Tabel_RIE[[#This Row],[E12]]="",Tabel_RIE[[#This Row],[B12]]="",Tabel_RIE[[#This Row],[W12]]=""),"",Tabel_RIE[[#This Row],[E12]]*Tabel_RIE[[#This Row],[B12]]*Tabel_RIE[[#This Row],[W12]])</f>
        <v/>
      </c>
      <c r="S91" s="173" t="str">
        <f>IF(AND(Tabel_RIE[[#This Row],[E12]]="",Tabel_RIE[[#This Row],[R12]]=""),"",IF(AND(OR(Tabel_RIE[[#This Row],[E12]]="",Tabel_RIE[[#This Row],[E12]]&lt;15),OR(Tabel_RIE[[#This Row],[R12]]="",Tabel_RIE[[#This Row],[R12]]&lt;70)),"n.v.t.",IF(OR(Tabel_RIE[[#This Row],[E12]]&gt;=15,Tabel_RIE[[#This Row],[R12]]&gt;=70),"√","fout")))</f>
        <v/>
      </c>
      <c r="T91" s="174"/>
      <c r="U91" s="175"/>
      <c r="V91" s="175"/>
      <c r="W91" s="176"/>
      <c r="X91" s="177" t="str">
        <f t="shared" si="1"/>
        <v>Bronaanpak:
Collectieve maatregelen:
Individuele maatregelen:
PBM's:</v>
      </c>
      <c r="Y91" s="166"/>
      <c r="Z91" s="178"/>
      <c r="AA91" s="174"/>
      <c r="AB91" s="170" t="str">
        <f>IF(Tabel_RIE[[#This Row],[E2]]&gt;0,VLOOKUP(Tabel_RIE[[#This Row],[E2]],Tabel_FK_E[],2,FALSE),"")</f>
        <v/>
      </c>
      <c r="AC91" s="174"/>
      <c r="AD91" s="170" t="str">
        <f>IF(Tabel_RIE[[#This Row],[B2]]&gt;0,VLOOKUP(Tabel_RIE[[#This Row],[B2]],Tabel_FK_B[],2,FALSE),"")</f>
        <v/>
      </c>
      <c r="AE91" s="174"/>
      <c r="AF91" s="170" t="str">
        <f>IF(Tabel_RIE[[#This Row],[W2]]&gt;0,VLOOKUP(Tabel_RIE[[#This Row],[W2]],Tabel_FK_W[],2,FALSE),"")</f>
        <v/>
      </c>
      <c r="AG91"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91" s="172"/>
      <c r="AI91" s="166"/>
      <c r="AJ91" s="176"/>
      <c r="AK91"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91" s="179" t="str">
        <f>IF(AND(Tabel_RIE[[#This Row],[R12]]&gt;=70,Tabel_RIE[[#This Row],[R22]]&lt;70),"Ja","Nee")</f>
        <v>Ja</v>
      </c>
      <c r="AM91" s="179" t="str">
        <f>IF(Tabel_RIE[[#This Row],[R22]]&lt;&gt;"",Tabel_RIE[[#This Row],[R22]],Tabel_RIE[[#This Row],[R12]])</f>
        <v/>
      </c>
    </row>
    <row r="92" spans="2:39" ht="42" customHeight="1">
      <c r="B92" s="164">
        <v>86</v>
      </c>
      <c r="C92" s="165"/>
      <c r="D92" s="166"/>
      <c r="E92" s="166"/>
      <c r="F92" s="166"/>
      <c r="G92" s="167"/>
      <c r="H92" s="167"/>
      <c r="I92" s="166"/>
      <c r="J92" s="166"/>
      <c r="K92" s="168"/>
      <c r="L92" s="169" t="str">
        <f>IF(Tabel_RIE[[#This Row],[E1]]&gt;0,VLOOKUP(Tabel_RIE[[#This Row],[E1]],Tabel_FK_E[],2,FALSE),"")</f>
        <v/>
      </c>
      <c r="M92" s="168"/>
      <c r="N92" s="170" t="str">
        <f>IF(Tabel_RIE[[#This Row],[B1]]&gt;0,VLOOKUP(Tabel_RIE[[#This Row],[B1]],Tabel_FK_B[],2,FALSE),"")</f>
        <v/>
      </c>
      <c r="O92" s="168"/>
      <c r="P92" s="170" t="str">
        <f>IF(Tabel_RIE[[#This Row],[W1]]&gt;0,VLOOKUP(Tabel_RIE[[#This Row],[W1]],Tabel_FK_W[],2,FALSE),"")</f>
        <v/>
      </c>
      <c r="Q92"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92" s="172" t="str">
        <f>IF(OR(Tabel_RIE[[#This Row],[E12]]="",Tabel_RIE[[#This Row],[B12]]="",Tabel_RIE[[#This Row],[W12]]=""),"",Tabel_RIE[[#This Row],[E12]]*Tabel_RIE[[#This Row],[B12]]*Tabel_RIE[[#This Row],[W12]])</f>
        <v/>
      </c>
      <c r="S92" s="173" t="str">
        <f>IF(AND(Tabel_RIE[[#This Row],[E12]]="",Tabel_RIE[[#This Row],[R12]]=""),"",IF(AND(OR(Tabel_RIE[[#This Row],[E12]]="",Tabel_RIE[[#This Row],[E12]]&lt;15),OR(Tabel_RIE[[#This Row],[R12]]="",Tabel_RIE[[#This Row],[R12]]&lt;70)),"n.v.t.",IF(OR(Tabel_RIE[[#This Row],[E12]]&gt;=15,Tabel_RIE[[#This Row],[R12]]&gt;=70),"√","fout")))</f>
        <v/>
      </c>
      <c r="T92" s="174"/>
      <c r="U92" s="175"/>
      <c r="V92" s="175"/>
      <c r="W92" s="176"/>
      <c r="X92" s="177" t="str">
        <f t="shared" si="1"/>
        <v>Bronaanpak:
Collectieve maatregelen:
Individuele maatregelen:
PBM's:</v>
      </c>
      <c r="Y92" s="166"/>
      <c r="Z92" s="178"/>
      <c r="AA92" s="174"/>
      <c r="AB92" s="170" t="str">
        <f>IF(Tabel_RIE[[#This Row],[E2]]&gt;0,VLOOKUP(Tabel_RIE[[#This Row],[E2]],Tabel_FK_E[],2,FALSE),"")</f>
        <v/>
      </c>
      <c r="AC92" s="174"/>
      <c r="AD92" s="170" t="str">
        <f>IF(Tabel_RIE[[#This Row],[B2]]&gt;0,VLOOKUP(Tabel_RIE[[#This Row],[B2]],Tabel_FK_B[],2,FALSE),"")</f>
        <v/>
      </c>
      <c r="AE92" s="174"/>
      <c r="AF92" s="170" t="str">
        <f>IF(Tabel_RIE[[#This Row],[W2]]&gt;0,VLOOKUP(Tabel_RIE[[#This Row],[W2]],Tabel_FK_W[],2,FALSE),"")</f>
        <v/>
      </c>
      <c r="AG92"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92" s="172"/>
      <c r="AI92" s="166"/>
      <c r="AJ92" s="176"/>
      <c r="AK92"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92" s="179" t="str">
        <f>IF(AND(Tabel_RIE[[#This Row],[R12]]&gt;=70,Tabel_RIE[[#This Row],[R22]]&lt;70),"Ja","Nee")</f>
        <v>Ja</v>
      </c>
      <c r="AM92" s="179" t="str">
        <f>IF(Tabel_RIE[[#This Row],[R22]]&lt;&gt;"",Tabel_RIE[[#This Row],[R22]],Tabel_RIE[[#This Row],[R12]])</f>
        <v/>
      </c>
    </row>
    <row r="93" spans="2:39" ht="42" customHeight="1">
      <c r="B93" s="164">
        <v>87</v>
      </c>
      <c r="C93" s="165"/>
      <c r="D93" s="166"/>
      <c r="E93" s="166"/>
      <c r="F93" s="166"/>
      <c r="G93" s="167"/>
      <c r="H93" s="167"/>
      <c r="I93" s="166"/>
      <c r="J93" s="166"/>
      <c r="K93" s="168"/>
      <c r="L93" s="169" t="str">
        <f>IF(Tabel_RIE[[#This Row],[E1]]&gt;0,VLOOKUP(Tabel_RIE[[#This Row],[E1]],Tabel_FK_E[],2,FALSE),"")</f>
        <v/>
      </c>
      <c r="M93" s="168"/>
      <c r="N93" s="170" t="str">
        <f>IF(Tabel_RIE[[#This Row],[B1]]&gt;0,VLOOKUP(Tabel_RIE[[#This Row],[B1]],Tabel_FK_B[],2,FALSE),"")</f>
        <v/>
      </c>
      <c r="O93" s="168"/>
      <c r="P93" s="170" t="str">
        <f>IF(Tabel_RIE[[#This Row],[W1]]&gt;0,VLOOKUP(Tabel_RIE[[#This Row],[W1]],Tabel_FK_W[],2,FALSE),"")</f>
        <v/>
      </c>
      <c r="Q93"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93" s="172" t="str">
        <f>IF(OR(Tabel_RIE[[#This Row],[E12]]="",Tabel_RIE[[#This Row],[B12]]="",Tabel_RIE[[#This Row],[W12]]=""),"",Tabel_RIE[[#This Row],[E12]]*Tabel_RIE[[#This Row],[B12]]*Tabel_RIE[[#This Row],[W12]])</f>
        <v/>
      </c>
      <c r="S93" s="173" t="str">
        <f>IF(AND(Tabel_RIE[[#This Row],[E12]]="",Tabel_RIE[[#This Row],[R12]]=""),"",IF(AND(OR(Tabel_RIE[[#This Row],[E12]]="",Tabel_RIE[[#This Row],[E12]]&lt;15),OR(Tabel_RIE[[#This Row],[R12]]="",Tabel_RIE[[#This Row],[R12]]&lt;70)),"n.v.t.",IF(OR(Tabel_RIE[[#This Row],[E12]]&gt;=15,Tabel_RIE[[#This Row],[R12]]&gt;=70),"√","fout")))</f>
        <v/>
      </c>
      <c r="T93" s="174"/>
      <c r="U93" s="175"/>
      <c r="V93" s="175"/>
      <c r="W93" s="176"/>
      <c r="X93" s="177" t="str">
        <f t="shared" si="1"/>
        <v>Bronaanpak:
Collectieve maatregelen:
Individuele maatregelen:
PBM's:</v>
      </c>
      <c r="Y93" s="166"/>
      <c r="Z93" s="178"/>
      <c r="AA93" s="174"/>
      <c r="AB93" s="170" t="str">
        <f>IF(Tabel_RIE[[#This Row],[E2]]&gt;0,VLOOKUP(Tabel_RIE[[#This Row],[E2]],Tabel_FK_E[],2,FALSE),"")</f>
        <v/>
      </c>
      <c r="AC93" s="174"/>
      <c r="AD93" s="170" t="str">
        <f>IF(Tabel_RIE[[#This Row],[B2]]&gt;0,VLOOKUP(Tabel_RIE[[#This Row],[B2]],Tabel_FK_B[],2,FALSE),"")</f>
        <v/>
      </c>
      <c r="AE93" s="174"/>
      <c r="AF93" s="170" t="str">
        <f>IF(Tabel_RIE[[#This Row],[W2]]&gt;0,VLOOKUP(Tabel_RIE[[#This Row],[W2]],Tabel_FK_W[],2,FALSE),"")</f>
        <v/>
      </c>
      <c r="AG93"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93" s="172"/>
      <c r="AI93" s="166"/>
      <c r="AJ93" s="176"/>
      <c r="AK93"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93" s="179" t="str">
        <f>IF(AND(Tabel_RIE[[#This Row],[R12]]&gt;=70,Tabel_RIE[[#This Row],[R22]]&lt;70),"Ja","Nee")</f>
        <v>Ja</v>
      </c>
      <c r="AM93" s="179" t="str">
        <f>IF(Tabel_RIE[[#This Row],[R22]]&lt;&gt;"",Tabel_RIE[[#This Row],[R22]],Tabel_RIE[[#This Row],[R12]])</f>
        <v/>
      </c>
    </row>
    <row r="94" spans="2:39" ht="42" customHeight="1">
      <c r="B94" s="164">
        <v>88</v>
      </c>
      <c r="C94" s="165"/>
      <c r="D94" s="166"/>
      <c r="E94" s="166"/>
      <c r="F94" s="166"/>
      <c r="G94" s="167"/>
      <c r="H94" s="167"/>
      <c r="I94" s="166"/>
      <c r="J94" s="166"/>
      <c r="K94" s="168"/>
      <c r="L94" s="169" t="str">
        <f>IF(Tabel_RIE[[#This Row],[E1]]&gt;0,VLOOKUP(Tabel_RIE[[#This Row],[E1]],Tabel_FK_E[],2,FALSE),"")</f>
        <v/>
      </c>
      <c r="M94" s="168"/>
      <c r="N94" s="170" t="str">
        <f>IF(Tabel_RIE[[#This Row],[B1]]&gt;0,VLOOKUP(Tabel_RIE[[#This Row],[B1]],Tabel_FK_B[],2,FALSE),"")</f>
        <v/>
      </c>
      <c r="O94" s="168"/>
      <c r="P94" s="170" t="str">
        <f>IF(Tabel_RIE[[#This Row],[W1]]&gt;0,VLOOKUP(Tabel_RIE[[#This Row],[W1]],Tabel_FK_W[],2,FALSE),"")</f>
        <v/>
      </c>
      <c r="Q94"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94" s="172" t="str">
        <f>IF(OR(Tabel_RIE[[#This Row],[E12]]="",Tabel_RIE[[#This Row],[B12]]="",Tabel_RIE[[#This Row],[W12]]=""),"",Tabel_RIE[[#This Row],[E12]]*Tabel_RIE[[#This Row],[B12]]*Tabel_RIE[[#This Row],[W12]])</f>
        <v/>
      </c>
      <c r="S94" s="173" t="str">
        <f>IF(AND(Tabel_RIE[[#This Row],[E12]]="",Tabel_RIE[[#This Row],[R12]]=""),"",IF(AND(OR(Tabel_RIE[[#This Row],[E12]]="",Tabel_RIE[[#This Row],[E12]]&lt;15),OR(Tabel_RIE[[#This Row],[R12]]="",Tabel_RIE[[#This Row],[R12]]&lt;70)),"n.v.t.",IF(OR(Tabel_RIE[[#This Row],[E12]]&gt;=15,Tabel_RIE[[#This Row],[R12]]&gt;=70),"√","fout")))</f>
        <v/>
      </c>
      <c r="T94" s="174"/>
      <c r="U94" s="175"/>
      <c r="V94" s="175"/>
      <c r="W94" s="176"/>
      <c r="X94" s="177" t="str">
        <f t="shared" si="1"/>
        <v>Bronaanpak:
Collectieve maatregelen:
Individuele maatregelen:
PBM's:</v>
      </c>
      <c r="Y94" s="166"/>
      <c r="Z94" s="178"/>
      <c r="AA94" s="174"/>
      <c r="AB94" s="170" t="str">
        <f>IF(Tabel_RIE[[#This Row],[E2]]&gt;0,VLOOKUP(Tabel_RIE[[#This Row],[E2]],Tabel_FK_E[],2,FALSE),"")</f>
        <v/>
      </c>
      <c r="AC94" s="174"/>
      <c r="AD94" s="170" t="str">
        <f>IF(Tabel_RIE[[#This Row],[B2]]&gt;0,VLOOKUP(Tabel_RIE[[#This Row],[B2]],Tabel_FK_B[],2,FALSE),"")</f>
        <v/>
      </c>
      <c r="AE94" s="174"/>
      <c r="AF94" s="170" t="str">
        <f>IF(Tabel_RIE[[#This Row],[W2]]&gt;0,VLOOKUP(Tabel_RIE[[#This Row],[W2]],Tabel_FK_W[],2,FALSE),"")</f>
        <v/>
      </c>
      <c r="AG94"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94" s="172"/>
      <c r="AI94" s="166"/>
      <c r="AJ94" s="176"/>
      <c r="AK94"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94" s="179" t="str">
        <f>IF(AND(Tabel_RIE[[#This Row],[R12]]&gt;=70,Tabel_RIE[[#This Row],[R22]]&lt;70),"Ja","Nee")</f>
        <v>Ja</v>
      </c>
      <c r="AM94" s="179" t="str">
        <f>IF(Tabel_RIE[[#This Row],[R22]]&lt;&gt;"",Tabel_RIE[[#This Row],[R22]],Tabel_RIE[[#This Row],[R12]])</f>
        <v/>
      </c>
    </row>
    <row r="95" spans="2:39" ht="42" customHeight="1">
      <c r="B95" s="164">
        <v>89</v>
      </c>
      <c r="C95" s="165"/>
      <c r="D95" s="166"/>
      <c r="E95" s="166"/>
      <c r="F95" s="166"/>
      <c r="G95" s="167"/>
      <c r="H95" s="167"/>
      <c r="I95" s="166"/>
      <c r="J95" s="166"/>
      <c r="K95" s="168"/>
      <c r="L95" s="169" t="str">
        <f>IF(Tabel_RIE[[#This Row],[E1]]&gt;0,VLOOKUP(Tabel_RIE[[#This Row],[E1]],Tabel_FK_E[],2,FALSE),"")</f>
        <v/>
      </c>
      <c r="M95" s="168"/>
      <c r="N95" s="170" t="str">
        <f>IF(Tabel_RIE[[#This Row],[B1]]&gt;0,VLOOKUP(Tabel_RIE[[#This Row],[B1]],Tabel_FK_B[],2,FALSE),"")</f>
        <v/>
      </c>
      <c r="O95" s="168"/>
      <c r="P95" s="170" t="str">
        <f>IF(Tabel_RIE[[#This Row],[W1]]&gt;0,VLOOKUP(Tabel_RIE[[#This Row],[W1]],Tabel_FK_W[],2,FALSE),"")</f>
        <v/>
      </c>
      <c r="Q95"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95" s="172" t="str">
        <f>IF(OR(Tabel_RIE[[#This Row],[E12]]="",Tabel_RIE[[#This Row],[B12]]="",Tabel_RIE[[#This Row],[W12]]=""),"",Tabel_RIE[[#This Row],[E12]]*Tabel_RIE[[#This Row],[B12]]*Tabel_RIE[[#This Row],[W12]])</f>
        <v/>
      </c>
      <c r="S95" s="173" t="str">
        <f>IF(AND(Tabel_RIE[[#This Row],[E12]]="",Tabel_RIE[[#This Row],[R12]]=""),"",IF(AND(OR(Tabel_RIE[[#This Row],[E12]]="",Tabel_RIE[[#This Row],[E12]]&lt;15),OR(Tabel_RIE[[#This Row],[R12]]="",Tabel_RIE[[#This Row],[R12]]&lt;70)),"n.v.t.",IF(OR(Tabel_RIE[[#This Row],[E12]]&gt;=15,Tabel_RIE[[#This Row],[R12]]&gt;=70),"√","fout")))</f>
        <v/>
      </c>
      <c r="T95" s="174"/>
      <c r="U95" s="175"/>
      <c r="V95" s="175"/>
      <c r="W95" s="176"/>
      <c r="X95" s="177" t="str">
        <f t="shared" si="1"/>
        <v>Bronaanpak:
Collectieve maatregelen:
Individuele maatregelen:
PBM's:</v>
      </c>
      <c r="Y95" s="166"/>
      <c r="Z95" s="178"/>
      <c r="AA95" s="174"/>
      <c r="AB95" s="170" t="str">
        <f>IF(Tabel_RIE[[#This Row],[E2]]&gt;0,VLOOKUP(Tabel_RIE[[#This Row],[E2]],Tabel_FK_E[],2,FALSE),"")</f>
        <v/>
      </c>
      <c r="AC95" s="174"/>
      <c r="AD95" s="170" t="str">
        <f>IF(Tabel_RIE[[#This Row],[B2]]&gt;0,VLOOKUP(Tabel_RIE[[#This Row],[B2]],Tabel_FK_B[],2,FALSE),"")</f>
        <v/>
      </c>
      <c r="AE95" s="174"/>
      <c r="AF95" s="170" t="str">
        <f>IF(Tabel_RIE[[#This Row],[W2]]&gt;0,VLOOKUP(Tabel_RIE[[#This Row],[W2]],Tabel_FK_W[],2,FALSE),"")</f>
        <v/>
      </c>
      <c r="AG95"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95" s="172"/>
      <c r="AI95" s="166"/>
      <c r="AJ95" s="176"/>
      <c r="AK95"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95" s="179" t="str">
        <f>IF(AND(Tabel_RIE[[#This Row],[R12]]&gt;=70,Tabel_RIE[[#This Row],[R22]]&lt;70),"Ja","Nee")</f>
        <v>Ja</v>
      </c>
      <c r="AM95" s="179" t="str">
        <f>IF(Tabel_RIE[[#This Row],[R22]]&lt;&gt;"",Tabel_RIE[[#This Row],[R22]],Tabel_RIE[[#This Row],[R12]])</f>
        <v/>
      </c>
    </row>
    <row r="96" spans="2:39" ht="42" customHeight="1">
      <c r="B96" s="164">
        <v>90</v>
      </c>
      <c r="C96" s="165"/>
      <c r="D96" s="166"/>
      <c r="E96" s="166"/>
      <c r="F96" s="166"/>
      <c r="G96" s="167"/>
      <c r="H96" s="167"/>
      <c r="I96" s="166"/>
      <c r="J96" s="166"/>
      <c r="K96" s="168"/>
      <c r="L96" s="169" t="str">
        <f>IF(Tabel_RIE[[#This Row],[E1]]&gt;0,VLOOKUP(Tabel_RIE[[#This Row],[E1]],Tabel_FK_E[],2,FALSE),"")</f>
        <v/>
      </c>
      <c r="M96" s="168"/>
      <c r="N96" s="170" t="str">
        <f>IF(Tabel_RIE[[#This Row],[B1]]&gt;0,VLOOKUP(Tabel_RIE[[#This Row],[B1]],Tabel_FK_B[],2,FALSE),"")</f>
        <v/>
      </c>
      <c r="O96" s="168"/>
      <c r="P96" s="170" t="str">
        <f>IF(Tabel_RIE[[#This Row],[W1]]&gt;0,VLOOKUP(Tabel_RIE[[#This Row],[W1]],Tabel_FK_W[],2,FALSE),"")</f>
        <v/>
      </c>
      <c r="Q96"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96" s="172" t="str">
        <f>IF(OR(Tabel_RIE[[#This Row],[E12]]="",Tabel_RIE[[#This Row],[B12]]="",Tabel_RIE[[#This Row],[W12]]=""),"",Tabel_RIE[[#This Row],[E12]]*Tabel_RIE[[#This Row],[B12]]*Tabel_RIE[[#This Row],[W12]])</f>
        <v/>
      </c>
      <c r="S96" s="173" t="str">
        <f>IF(AND(Tabel_RIE[[#This Row],[E12]]="",Tabel_RIE[[#This Row],[R12]]=""),"",IF(AND(OR(Tabel_RIE[[#This Row],[E12]]="",Tabel_RIE[[#This Row],[E12]]&lt;15),OR(Tabel_RIE[[#This Row],[R12]]="",Tabel_RIE[[#This Row],[R12]]&lt;70)),"n.v.t.",IF(OR(Tabel_RIE[[#This Row],[E12]]&gt;=15,Tabel_RIE[[#This Row],[R12]]&gt;=70),"√","fout")))</f>
        <v/>
      </c>
      <c r="T96" s="174"/>
      <c r="U96" s="175"/>
      <c r="V96" s="175"/>
      <c r="W96" s="176"/>
      <c r="X96" s="177" t="str">
        <f t="shared" si="1"/>
        <v>Bronaanpak:
Collectieve maatregelen:
Individuele maatregelen:
PBM's:</v>
      </c>
      <c r="Y96" s="166"/>
      <c r="Z96" s="178"/>
      <c r="AA96" s="174"/>
      <c r="AB96" s="170" t="str">
        <f>IF(Tabel_RIE[[#This Row],[E2]]&gt;0,VLOOKUP(Tabel_RIE[[#This Row],[E2]],Tabel_FK_E[],2,FALSE),"")</f>
        <v/>
      </c>
      <c r="AC96" s="174"/>
      <c r="AD96" s="170" t="str">
        <f>IF(Tabel_RIE[[#This Row],[B2]]&gt;0,VLOOKUP(Tabel_RIE[[#This Row],[B2]],Tabel_FK_B[],2,FALSE),"")</f>
        <v/>
      </c>
      <c r="AE96" s="174"/>
      <c r="AF96" s="170" t="str">
        <f>IF(Tabel_RIE[[#This Row],[W2]]&gt;0,VLOOKUP(Tabel_RIE[[#This Row],[W2]],Tabel_FK_W[],2,FALSE),"")</f>
        <v/>
      </c>
      <c r="AG96"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96" s="172"/>
      <c r="AI96" s="166"/>
      <c r="AJ96" s="176"/>
      <c r="AK96"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96" s="179" t="str">
        <f>IF(AND(Tabel_RIE[[#This Row],[R12]]&gt;=70,Tabel_RIE[[#This Row],[R22]]&lt;70),"Ja","Nee")</f>
        <v>Ja</v>
      </c>
      <c r="AM96" s="179" t="str">
        <f>IF(Tabel_RIE[[#This Row],[R22]]&lt;&gt;"",Tabel_RIE[[#This Row],[R22]],Tabel_RIE[[#This Row],[R12]])</f>
        <v/>
      </c>
    </row>
    <row r="97" spans="2:39" ht="42" customHeight="1">
      <c r="B97" s="164">
        <v>91</v>
      </c>
      <c r="C97" s="165"/>
      <c r="D97" s="166"/>
      <c r="E97" s="166"/>
      <c r="F97" s="166"/>
      <c r="G97" s="167"/>
      <c r="H97" s="167"/>
      <c r="I97" s="166"/>
      <c r="J97" s="166"/>
      <c r="K97" s="168"/>
      <c r="L97" s="169" t="str">
        <f>IF(Tabel_RIE[[#This Row],[E1]]&gt;0,VLOOKUP(Tabel_RIE[[#This Row],[E1]],Tabel_FK_E[],2,FALSE),"")</f>
        <v/>
      </c>
      <c r="M97" s="168"/>
      <c r="N97" s="170" t="str">
        <f>IF(Tabel_RIE[[#This Row],[B1]]&gt;0,VLOOKUP(Tabel_RIE[[#This Row],[B1]],Tabel_FK_B[],2,FALSE),"")</f>
        <v/>
      </c>
      <c r="O97" s="168"/>
      <c r="P97" s="170" t="str">
        <f>IF(Tabel_RIE[[#This Row],[W1]]&gt;0,VLOOKUP(Tabel_RIE[[#This Row],[W1]],Tabel_FK_W[],2,FALSE),"")</f>
        <v/>
      </c>
      <c r="Q97"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97" s="172" t="str">
        <f>IF(OR(Tabel_RIE[[#This Row],[E12]]="",Tabel_RIE[[#This Row],[B12]]="",Tabel_RIE[[#This Row],[W12]]=""),"",Tabel_RIE[[#This Row],[E12]]*Tabel_RIE[[#This Row],[B12]]*Tabel_RIE[[#This Row],[W12]])</f>
        <v/>
      </c>
      <c r="S97" s="173" t="str">
        <f>IF(AND(Tabel_RIE[[#This Row],[E12]]="",Tabel_RIE[[#This Row],[R12]]=""),"",IF(AND(OR(Tabel_RIE[[#This Row],[E12]]="",Tabel_RIE[[#This Row],[E12]]&lt;15),OR(Tabel_RIE[[#This Row],[R12]]="",Tabel_RIE[[#This Row],[R12]]&lt;70)),"n.v.t.",IF(OR(Tabel_RIE[[#This Row],[E12]]&gt;=15,Tabel_RIE[[#This Row],[R12]]&gt;=70),"√","fout")))</f>
        <v/>
      </c>
      <c r="T97" s="174"/>
      <c r="U97" s="175"/>
      <c r="V97" s="175"/>
      <c r="W97" s="176"/>
      <c r="X97" s="177" t="str">
        <f t="shared" si="1"/>
        <v>Bronaanpak:
Collectieve maatregelen:
Individuele maatregelen:
PBM's:</v>
      </c>
      <c r="Y97" s="166"/>
      <c r="Z97" s="178"/>
      <c r="AA97" s="174"/>
      <c r="AB97" s="170" t="str">
        <f>IF(Tabel_RIE[[#This Row],[E2]]&gt;0,VLOOKUP(Tabel_RIE[[#This Row],[E2]],Tabel_FK_E[],2,FALSE),"")</f>
        <v/>
      </c>
      <c r="AC97" s="174"/>
      <c r="AD97" s="170" t="str">
        <f>IF(Tabel_RIE[[#This Row],[B2]]&gt;0,VLOOKUP(Tabel_RIE[[#This Row],[B2]],Tabel_FK_B[],2,FALSE),"")</f>
        <v/>
      </c>
      <c r="AE97" s="174"/>
      <c r="AF97" s="170" t="str">
        <f>IF(Tabel_RIE[[#This Row],[W2]]&gt;0,VLOOKUP(Tabel_RIE[[#This Row],[W2]],Tabel_FK_W[],2,FALSE),"")</f>
        <v/>
      </c>
      <c r="AG97"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97" s="172"/>
      <c r="AI97" s="166"/>
      <c r="AJ97" s="176"/>
      <c r="AK97"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97" s="179" t="str">
        <f>IF(AND(Tabel_RIE[[#This Row],[R12]]&gt;=70,Tabel_RIE[[#This Row],[R22]]&lt;70),"Ja","Nee")</f>
        <v>Ja</v>
      </c>
      <c r="AM97" s="179" t="str">
        <f>IF(Tabel_RIE[[#This Row],[R22]]&lt;&gt;"",Tabel_RIE[[#This Row],[R22]],Tabel_RIE[[#This Row],[R12]])</f>
        <v/>
      </c>
    </row>
    <row r="98" spans="2:39" ht="42" customHeight="1">
      <c r="B98" s="164">
        <v>92</v>
      </c>
      <c r="C98" s="165"/>
      <c r="D98" s="166"/>
      <c r="E98" s="166"/>
      <c r="F98" s="166"/>
      <c r="G98" s="167"/>
      <c r="H98" s="167"/>
      <c r="I98" s="166"/>
      <c r="J98" s="166"/>
      <c r="K98" s="168"/>
      <c r="L98" s="169" t="str">
        <f>IF(Tabel_RIE[[#This Row],[E1]]&gt;0,VLOOKUP(Tabel_RIE[[#This Row],[E1]],Tabel_FK_E[],2,FALSE),"")</f>
        <v/>
      </c>
      <c r="M98" s="168"/>
      <c r="N98" s="170" t="str">
        <f>IF(Tabel_RIE[[#This Row],[B1]]&gt;0,VLOOKUP(Tabel_RIE[[#This Row],[B1]],Tabel_FK_B[],2,FALSE),"")</f>
        <v/>
      </c>
      <c r="O98" s="168"/>
      <c r="P98" s="170" t="str">
        <f>IF(Tabel_RIE[[#This Row],[W1]]&gt;0,VLOOKUP(Tabel_RIE[[#This Row],[W1]],Tabel_FK_W[],2,FALSE),"")</f>
        <v/>
      </c>
      <c r="Q98"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98" s="172" t="str">
        <f>IF(OR(Tabel_RIE[[#This Row],[E12]]="",Tabel_RIE[[#This Row],[B12]]="",Tabel_RIE[[#This Row],[W12]]=""),"",Tabel_RIE[[#This Row],[E12]]*Tabel_RIE[[#This Row],[B12]]*Tabel_RIE[[#This Row],[W12]])</f>
        <v/>
      </c>
      <c r="S98" s="173" t="str">
        <f>IF(AND(Tabel_RIE[[#This Row],[E12]]="",Tabel_RIE[[#This Row],[R12]]=""),"",IF(AND(OR(Tabel_RIE[[#This Row],[E12]]="",Tabel_RIE[[#This Row],[E12]]&lt;15),OR(Tabel_RIE[[#This Row],[R12]]="",Tabel_RIE[[#This Row],[R12]]&lt;70)),"n.v.t.",IF(OR(Tabel_RIE[[#This Row],[E12]]&gt;=15,Tabel_RIE[[#This Row],[R12]]&gt;=70),"√","fout")))</f>
        <v/>
      </c>
      <c r="T98" s="174"/>
      <c r="U98" s="175"/>
      <c r="V98" s="175"/>
      <c r="W98" s="176"/>
      <c r="X98" s="177" t="str">
        <f t="shared" si="1"/>
        <v>Bronaanpak:
Collectieve maatregelen:
Individuele maatregelen:
PBM's:</v>
      </c>
      <c r="Y98" s="166"/>
      <c r="Z98" s="178"/>
      <c r="AA98" s="174"/>
      <c r="AB98" s="170" t="str">
        <f>IF(Tabel_RIE[[#This Row],[E2]]&gt;0,VLOOKUP(Tabel_RIE[[#This Row],[E2]],Tabel_FK_E[],2,FALSE),"")</f>
        <v/>
      </c>
      <c r="AC98" s="174"/>
      <c r="AD98" s="170" t="str">
        <f>IF(Tabel_RIE[[#This Row],[B2]]&gt;0,VLOOKUP(Tabel_RIE[[#This Row],[B2]],Tabel_FK_B[],2,FALSE),"")</f>
        <v/>
      </c>
      <c r="AE98" s="174"/>
      <c r="AF98" s="170" t="str">
        <f>IF(Tabel_RIE[[#This Row],[W2]]&gt;0,VLOOKUP(Tabel_RIE[[#This Row],[W2]],Tabel_FK_W[],2,FALSE),"")</f>
        <v/>
      </c>
      <c r="AG98"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98" s="172"/>
      <c r="AI98" s="166"/>
      <c r="AJ98" s="176"/>
      <c r="AK98"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98" s="179" t="str">
        <f>IF(AND(Tabel_RIE[[#This Row],[R12]]&gt;=70,Tabel_RIE[[#This Row],[R22]]&lt;70),"Ja","Nee")</f>
        <v>Ja</v>
      </c>
      <c r="AM98" s="179" t="str">
        <f>IF(Tabel_RIE[[#This Row],[R22]]&lt;&gt;"",Tabel_RIE[[#This Row],[R22]],Tabel_RIE[[#This Row],[R12]])</f>
        <v/>
      </c>
    </row>
    <row r="99" spans="2:39" ht="42" customHeight="1">
      <c r="B99" s="164">
        <v>93</v>
      </c>
      <c r="C99" s="165"/>
      <c r="D99" s="166"/>
      <c r="E99" s="166"/>
      <c r="F99" s="166"/>
      <c r="G99" s="167"/>
      <c r="H99" s="167"/>
      <c r="I99" s="166"/>
      <c r="J99" s="166"/>
      <c r="K99" s="168"/>
      <c r="L99" s="169" t="str">
        <f>IF(Tabel_RIE[[#This Row],[E1]]&gt;0,VLOOKUP(Tabel_RIE[[#This Row],[E1]],Tabel_FK_E[],2,FALSE),"")</f>
        <v/>
      </c>
      <c r="M99" s="168"/>
      <c r="N99" s="170" t="str">
        <f>IF(Tabel_RIE[[#This Row],[B1]]&gt;0,VLOOKUP(Tabel_RIE[[#This Row],[B1]],Tabel_FK_B[],2,FALSE),"")</f>
        <v/>
      </c>
      <c r="O99" s="168"/>
      <c r="P99" s="170" t="str">
        <f>IF(Tabel_RIE[[#This Row],[W1]]&gt;0,VLOOKUP(Tabel_RIE[[#This Row],[W1]],Tabel_FK_W[],2,FALSE),"")</f>
        <v/>
      </c>
      <c r="Q99"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99" s="172" t="str">
        <f>IF(OR(Tabel_RIE[[#This Row],[E12]]="",Tabel_RIE[[#This Row],[B12]]="",Tabel_RIE[[#This Row],[W12]]=""),"",Tabel_RIE[[#This Row],[E12]]*Tabel_RIE[[#This Row],[B12]]*Tabel_RIE[[#This Row],[W12]])</f>
        <v/>
      </c>
      <c r="S99" s="173" t="str">
        <f>IF(AND(Tabel_RIE[[#This Row],[E12]]="",Tabel_RIE[[#This Row],[R12]]=""),"",IF(AND(OR(Tabel_RIE[[#This Row],[E12]]="",Tabel_RIE[[#This Row],[E12]]&lt;15),OR(Tabel_RIE[[#This Row],[R12]]="",Tabel_RIE[[#This Row],[R12]]&lt;70)),"n.v.t.",IF(OR(Tabel_RIE[[#This Row],[E12]]&gt;=15,Tabel_RIE[[#This Row],[R12]]&gt;=70),"√","fout")))</f>
        <v/>
      </c>
      <c r="T99" s="174"/>
      <c r="U99" s="175"/>
      <c r="V99" s="175"/>
      <c r="W99" s="176"/>
      <c r="X99" s="177" t="str">
        <f t="shared" si="1"/>
        <v>Bronaanpak:
Collectieve maatregelen:
Individuele maatregelen:
PBM's:</v>
      </c>
      <c r="Y99" s="166"/>
      <c r="Z99" s="178"/>
      <c r="AA99" s="174"/>
      <c r="AB99" s="170" t="str">
        <f>IF(Tabel_RIE[[#This Row],[E2]]&gt;0,VLOOKUP(Tabel_RIE[[#This Row],[E2]],Tabel_FK_E[],2,FALSE),"")</f>
        <v/>
      </c>
      <c r="AC99" s="174"/>
      <c r="AD99" s="170" t="str">
        <f>IF(Tabel_RIE[[#This Row],[B2]]&gt;0,VLOOKUP(Tabel_RIE[[#This Row],[B2]],Tabel_FK_B[],2,FALSE),"")</f>
        <v/>
      </c>
      <c r="AE99" s="174"/>
      <c r="AF99" s="170" t="str">
        <f>IF(Tabel_RIE[[#This Row],[W2]]&gt;0,VLOOKUP(Tabel_RIE[[#This Row],[W2]],Tabel_FK_W[],2,FALSE),"")</f>
        <v/>
      </c>
      <c r="AG99"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99" s="172"/>
      <c r="AI99" s="166"/>
      <c r="AJ99" s="176"/>
      <c r="AK99"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99" s="179" t="str">
        <f>IF(AND(Tabel_RIE[[#This Row],[R12]]&gt;=70,Tabel_RIE[[#This Row],[R22]]&lt;70),"Ja","Nee")</f>
        <v>Ja</v>
      </c>
      <c r="AM99" s="179" t="str">
        <f>IF(Tabel_RIE[[#This Row],[R22]]&lt;&gt;"",Tabel_RIE[[#This Row],[R22]],Tabel_RIE[[#This Row],[R12]])</f>
        <v/>
      </c>
    </row>
    <row r="100" spans="2:39" ht="42" customHeight="1">
      <c r="B100" s="164">
        <v>94</v>
      </c>
      <c r="C100" s="165"/>
      <c r="D100" s="166"/>
      <c r="E100" s="166"/>
      <c r="F100" s="166"/>
      <c r="G100" s="167"/>
      <c r="H100" s="167"/>
      <c r="I100" s="166"/>
      <c r="J100" s="166"/>
      <c r="K100" s="168"/>
      <c r="L100" s="169" t="str">
        <f>IF(Tabel_RIE[[#This Row],[E1]]&gt;0,VLOOKUP(Tabel_RIE[[#This Row],[E1]],Tabel_FK_E[],2,FALSE),"")</f>
        <v/>
      </c>
      <c r="M100" s="168"/>
      <c r="N100" s="170" t="str">
        <f>IF(Tabel_RIE[[#This Row],[B1]]&gt;0,VLOOKUP(Tabel_RIE[[#This Row],[B1]],Tabel_FK_B[],2,FALSE),"")</f>
        <v/>
      </c>
      <c r="O100" s="168"/>
      <c r="P100" s="170" t="str">
        <f>IF(Tabel_RIE[[#This Row],[W1]]&gt;0,VLOOKUP(Tabel_RIE[[#This Row],[W1]],Tabel_FK_W[],2,FALSE),"")</f>
        <v/>
      </c>
      <c r="Q100"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00" s="172" t="str">
        <f>IF(OR(Tabel_RIE[[#This Row],[E12]]="",Tabel_RIE[[#This Row],[B12]]="",Tabel_RIE[[#This Row],[W12]]=""),"",Tabel_RIE[[#This Row],[E12]]*Tabel_RIE[[#This Row],[B12]]*Tabel_RIE[[#This Row],[W12]])</f>
        <v/>
      </c>
      <c r="S100" s="173" t="str">
        <f>IF(AND(Tabel_RIE[[#This Row],[E12]]="",Tabel_RIE[[#This Row],[R12]]=""),"",IF(AND(OR(Tabel_RIE[[#This Row],[E12]]="",Tabel_RIE[[#This Row],[E12]]&lt;15),OR(Tabel_RIE[[#This Row],[R12]]="",Tabel_RIE[[#This Row],[R12]]&lt;70)),"n.v.t.",IF(OR(Tabel_RIE[[#This Row],[E12]]&gt;=15,Tabel_RIE[[#This Row],[R12]]&gt;=70),"√","fout")))</f>
        <v/>
      </c>
      <c r="T100" s="174"/>
      <c r="U100" s="175"/>
      <c r="V100" s="175"/>
      <c r="W100" s="176"/>
      <c r="X100" s="177" t="str">
        <f t="shared" si="1"/>
        <v>Bronaanpak:
Collectieve maatregelen:
Individuele maatregelen:
PBM's:</v>
      </c>
      <c r="Y100" s="166"/>
      <c r="Z100" s="178"/>
      <c r="AA100" s="174"/>
      <c r="AB100" s="170" t="str">
        <f>IF(Tabel_RIE[[#This Row],[E2]]&gt;0,VLOOKUP(Tabel_RIE[[#This Row],[E2]],Tabel_FK_E[],2,FALSE),"")</f>
        <v/>
      </c>
      <c r="AC100" s="174"/>
      <c r="AD100" s="170" t="str">
        <f>IF(Tabel_RIE[[#This Row],[B2]]&gt;0,VLOOKUP(Tabel_RIE[[#This Row],[B2]],Tabel_FK_B[],2,FALSE),"")</f>
        <v/>
      </c>
      <c r="AE100" s="174"/>
      <c r="AF100" s="170" t="str">
        <f>IF(Tabel_RIE[[#This Row],[W2]]&gt;0,VLOOKUP(Tabel_RIE[[#This Row],[W2]],Tabel_FK_W[],2,FALSE),"")</f>
        <v/>
      </c>
      <c r="AG100"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00" s="172"/>
      <c r="AI100" s="166"/>
      <c r="AJ100" s="176"/>
      <c r="AK100"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100" s="179" t="str">
        <f>IF(AND(Tabel_RIE[[#This Row],[R12]]&gt;=70,Tabel_RIE[[#This Row],[R22]]&lt;70),"Ja","Nee")</f>
        <v>Ja</v>
      </c>
      <c r="AM100" s="179" t="str">
        <f>IF(Tabel_RIE[[#This Row],[R22]]&lt;&gt;"",Tabel_RIE[[#This Row],[R22]],Tabel_RIE[[#This Row],[R12]])</f>
        <v/>
      </c>
    </row>
    <row r="101" spans="2:39" ht="42" customHeight="1">
      <c r="B101" s="164">
        <v>95</v>
      </c>
      <c r="C101" s="165"/>
      <c r="D101" s="166"/>
      <c r="E101" s="166"/>
      <c r="F101" s="166"/>
      <c r="G101" s="167"/>
      <c r="H101" s="167"/>
      <c r="I101" s="166"/>
      <c r="J101" s="166"/>
      <c r="K101" s="168"/>
      <c r="L101" s="169" t="str">
        <f>IF(Tabel_RIE[[#This Row],[E1]]&gt;0,VLOOKUP(Tabel_RIE[[#This Row],[E1]],Tabel_FK_E[],2,FALSE),"")</f>
        <v/>
      </c>
      <c r="M101" s="168"/>
      <c r="N101" s="170" t="str">
        <f>IF(Tabel_RIE[[#This Row],[B1]]&gt;0,VLOOKUP(Tabel_RIE[[#This Row],[B1]],Tabel_FK_B[],2,FALSE),"")</f>
        <v/>
      </c>
      <c r="O101" s="168"/>
      <c r="P101" s="170" t="str">
        <f>IF(Tabel_RIE[[#This Row],[W1]]&gt;0,VLOOKUP(Tabel_RIE[[#This Row],[W1]],Tabel_FK_W[],2,FALSE),"")</f>
        <v/>
      </c>
      <c r="Q101"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01" s="172" t="str">
        <f>IF(OR(Tabel_RIE[[#This Row],[E12]]="",Tabel_RIE[[#This Row],[B12]]="",Tabel_RIE[[#This Row],[W12]]=""),"",Tabel_RIE[[#This Row],[E12]]*Tabel_RIE[[#This Row],[B12]]*Tabel_RIE[[#This Row],[W12]])</f>
        <v/>
      </c>
      <c r="S101" s="173" t="str">
        <f>IF(AND(Tabel_RIE[[#This Row],[E12]]="",Tabel_RIE[[#This Row],[R12]]=""),"",IF(AND(OR(Tabel_RIE[[#This Row],[E12]]="",Tabel_RIE[[#This Row],[E12]]&lt;15),OR(Tabel_RIE[[#This Row],[R12]]="",Tabel_RIE[[#This Row],[R12]]&lt;70)),"n.v.t.",IF(OR(Tabel_RIE[[#This Row],[E12]]&gt;=15,Tabel_RIE[[#This Row],[R12]]&gt;=70),"√","fout")))</f>
        <v/>
      </c>
      <c r="T101" s="174"/>
      <c r="U101" s="175"/>
      <c r="V101" s="175"/>
      <c r="W101" s="176"/>
      <c r="X101" s="177" t="str">
        <f t="shared" si="1"/>
        <v>Bronaanpak:
Collectieve maatregelen:
Individuele maatregelen:
PBM's:</v>
      </c>
      <c r="Y101" s="166"/>
      <c r="Z101" s="178"/>
      <c r="AA101" s="174"/>
      <c r="AB101" s="170" t="str">
        <f>IF(Tabel_RIE[[#This Row],[E2]]&gt;0,VLOOKUP(Tabel_RIE[[#This Row],[E2]],Tabel_FK_E[],2,FALSE),"")</f>
        <v/>
      </c>
      <c r="AC101" s="174"/>
      <c r="AD101" s="170" t="str">
        <f>IF(Tabel_RIE[[#This Row],[B2]]&gt;0,VLOOKUP(Tabel_RIE[[#This Row],[B2]],Tabel_FK_B[],2,FALSE),"")</f>
        <v/>
      </c>
      <c r="AE101" s="174"/>
      <c r="AF101" s="170" t="str">
        <f>IF(Tabel_RIE[[#This Row],[W2]]&gt;0,VLOOKUP(Tabel_RIE[[#This Row],[W2]],Tabel_FK_W[],2,FALSE),"")</f>
        <v/>
      </c>
      <c r="AG101"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01" s="172"/>
      <c r="AI101" s="166"/>
      <c r="AJ101" s="176"/>
      <c r="AK101"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101" s="179" t="str">
        <f>IF(AND(Tabel_RIE[[#This Row],[R12]]&gt;=70,Tabel_RIE[[#This Row],[R22]]&lt;70),"Ja","Nee")</f>
        <v>Ja</v>
      </c>
      <c r="AM101" s="179" t="str">
        <f>IF(Tabel_RIE[[#This Row],[R22]]&lt;&gt;"",Tabel_RIE[[#This Row],[R22]],Tabel_RIE[[#This Row],[R12]])</f>
        <v/>
      </c>
    </row>
    <row r="102" spans="2:39" ht="42" customHeight="1">
      <c r="B102" s="164">
        <v>96</v>
      </c>
      <c r="C102" s="165"/>
      <c r="D102" s="166"/>
      <c r="E102" s="166"/>
      <c r="F102" s="166"/>
      <c r="G102" s="167"/>
      <c r="H102" s="167"/>
      <c r="I102" s="166"/>
      <c r="J102" s="166"/>
      <c r="K102" s="168"/>
      <c r="L102" s="169" t="str">
        <f>IF(Tabel_RIE[[#This Row],[E1]]&gt;0,VLOOKUP(Tabel_RIE[[#This Row],[E1]],Tabel_FK_E[],2,FALSE),"")</f>
        <v/>
      </c>
      <c r="M102" s="168"/>
      <c r="N102" s="170" t="str">
        <f>IF(Tabel_RIE[[#This Row],[B1]]&gt;0,VLOOKUP(Tabel_RIE[[#This Row],[B1]],Tabel_FK_B[],2,FALSE),"")</f>
        <v/>
      </c>
      <c r="O102" s="168"/>
      <c r="P102" s="170" t="str">
        <f>IF(Tabel_RIE[[#This Row],[W1]]&gt;0,VLOOKUP(Tabel_RIE[[#This Row],[W1]],Tabel_FK_W[],2,FALSE),"")</f>
        <v/>
      </c>
      <c r="Q102"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02" s="172" t="str">
        <f>IF(OR(Tabel_RIE[[#This Row],[E12]]="",Tabel_RIE[[#This Row],[B12]]="",Tabel_RIE[[#This Row],[W12]]=""),"",Tabel_RIE[[#This Row],[E12]]*Tabel_RIE[[#This Row],[B12]]*Tabel_RIE[[#This Row],[W12]])</f>
        <v/>
      </c>
      <c r="S102" s="173" t="str">
        <f>IF(AND(Tabel_RIE[[#This Row],[E12]]="",Tabel_RIE[[#This Row],[R12]]=""),"",IF(AND(OR(Tabel_RIE[[#This Row],[E12]]="",Tabel_RIE[[#This Row],[E12]]&lt;15),OR(Tabel_RIE[[#This Row],[R12]]="",Tabel_RIE[[#This Row],[R12]]&lt;70)),"n.v.t.",IF(OR(Tabel_RIE[[#This Row],[E12]]&gt;=15,Tabel_RIE[[#This Row],[R12]]&gt;=70),"√","fout")))</f>
        <v/>
      </c>
      <c r="T102" s="174"/>
      <c r="U102" s="175"/>
      <c r="V102" s="175"/>
      <c r="W102" s="176"/>
      <c r="X102" s="177" t="str">
        <f t="shared" si="1"/>
        <v>Bronaanpak:
Collectieve maatregelen:
Individuele maatregelen:
PBM's:</v>
      </c>
      <c r="Y102" s="166"/>
      <c r="Z102" s="178"/>
      <c r="AA102" s="174"/>
      <c r="AB102" s="170" t="str">
        <f>IF(Tabel_RIE[[#This Row],[E2]]&gt;0,VLOOKUP(Tabel_RIE[[#This Row],[E2]],Tabel_FK_E[],2,FALSE),"")</f>
        <v/>
      </c>
      <c r="AC102" s="174"/>
      <c r="AD102" s="170" t="str">
        <f>IF(Tabel_RIE[[#This Row],[B2]]&gt;0,VLOOKUP(Tabel_RIE[[#This Row],[B2]],Tabel_FK_B[],2,FALSE),"")</f>
        <v/>
      </c>
      <c r="AE102" s="174"/>
      <c r="AF102" s="170" t="str">
        <f>IF(Tabel_RIE[[#This Row],[W2]]&gt;0,VLOOKUP(Tabel_RIE[[#This Row],[W2]],Tabel_FK_W[],2,FALSE),"")</f>
        <v/>
      </c>
      <c r="AG102"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02" s="172"/>
      <c r="AI102" s="166"/>
      <c r="AJ102" s="176"/>
      <c r="AK102"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102" s="179" t="str">
        <f>IF(AND(Tabel_RIE[[#This Row],[R12]]&gt;=70,Tabel_RIE[[#This Row],[R22]]&lt;70),"Ja","Nee")</f>
        <v>Ja</v>
      </c>
      <c r="AM102" s="179" t="str">
        <f>IF(Tabel_RIE[[#This Row],[R22]]&lt;&gt;"",Tabel_RIE[[#This Row],[R22]],Tabel_RIE[[#This Row],[R12]])</f>
        <v/>
      </c>
    </row>
    <row r="103" spans="2:39" ht="42" customHeight="1">
      <c r="B103" s="164">
        <v>97</v>
      </c>
      <c r="C103" s="165"/>
      <c r="D103" s="166"/>
      <c r="E103" s="166"/>
      <c r="F103" s="166"/>
      <c r="G103" s="167"/>
      <c r="H103" s="167"/>
      <c r="I103" s="166"/>
      <c r="J103" s="166"/>
      <c r="K103" s="168"/>
      <c r="L103" s="169" t="str">
        <f>IF(Tabel_RIE[[#This Row],[E1]]&gt;0,VLOOKUP(Tabel_RIE[[#This Row],[E1]],Tabel_FK_E[],2,FALSE),"")</f>
        <v/>
      </c>
      <c r="M103" s="168"/>
      <c r="N103" s="170" t="str">
        <f>IF(Tabel_RIE[[#This Row],[B1]]&gt;0,VLOOKUP(Tabel_RIE[[#This Row],[B1]],Tabel_FK_B[],2,FALSE),"")</f>
        <v/>
      </c>
      <c r="O103" s="168"/>
      <c r="P103" s="170" t="str">
        <f>IF(Tabel_RIE[[#This Row],[W1]]&gt;0,VLOOKUP(Tabel_RIE[[#This Row],[W1]],Tabel_FK_W[],2,FALSE),"")</f>
        <v/>
      </c>
      <c r="Q103"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03" s="172" t="str">
        <f>IF(OR(Tabel_RIE[[#This Row],[E12]]="",Tabel_RIE[[#This Row],[B12]]="",Tabel_RIE[[#This Row],[W12]]=""),"",Tabel_RIE[[#This Row],[E12]]*Tabel_RIE[[#This Row],[B12]]*Tabel_RIE[[#This Row],[W12]])</f>
        <v/>
      </c>
      <c r="S103" s="173" t="str">
        <f>IF(AND(Tabel_RIE[[#This Row],[E12]]="",Tabel_RIE[[#This Row],[R12]]=""),"",IF(AND(OR(Tabel_RIE[[#This Row],[E12]]="",Tabel_RIE[[#This Row],[E12]]&lt;15),OR(Tabel_RIE[[#This Row],[R12]]="",Tabel_RIE[[#This Row],[R12]]&lt;70)),"n.v.t.",IF(OR(Tabel_RIE[[#This Row],[E12]]&gt;=15,Tabel_RIE[[#This Row],[R12]]&gt;=70),"√","fout")))</f>
        <v/>
      </c>
      <c r="T103" s="174"/>
      <c r="U103" s="175"/>
      <c r="V103" s="175"/>
      <c r="W103" s="176"/>
      <c r="X103" s="177" t="str">
        <f t="shared" si="1"/>
        <v>Bronaanpak:
Collectieve maatregelen:
Individuele maatregelen:
PBM's:</v>
      </c>
      <c r="Y103" s="166"/>
      <c r="Z103" s="178"/>
      <c r="AA103" s="174"/>
      <c r="AB103" s="170" t="str">
        <f>IF(Tabel_RIE[[#This Row],[E2]]&gt;0,VLOOKUP(Tabel_RIE[[#This Row],[E2]],Tabel_FK_E[],2,FALSE),"")</f>
        <v/>
      </c>
      <c r="AC103" s="174"/>
      <c r="AD103" s="170" t="str">
        <f>IF(Tabel_RIE[[#This Row],[B2]]&gt;0,VLOOKUP(Tabel_RIE[[#This Row],[B2]],Tabel_FK_B[],2,FALSE),"")</f>
        <v/>
      </c>
      <c r="AE103" s="174"/>
      <c r="AF103" s="170" t="str">
        <f>IF(Tabel_RIE[[#This Row],[W2]]&gt;0,VLOOKUP(Tabel_RIE[[#This Row],[W2]],Tabel_FK_W[],2,FALSE),"")</f>
        <v/>
      </c>
      <c r="AG103"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03" s="172"/>
      <c r="AI103" s="166"/>
      <c r="AJ103" s="176"/>
      <c r="AK103"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103" s="179" t="str">
        <f>IF(AND(Tabel_RIE[[#This Row],[R12]]&gt;=70,Tabel_RIE[[#This Row],[R22]]&lt;70),"Ja","Nee")</f>
        <v>Ja</v>
      </c>
      <c r="AM103" s="179" t="str">
        <f>IF(Tabel_RIE[[#This Row],[R22]]&lt;&gt;"",Tabel_RIE[[#This Row],[R22]],Tabel_RIE[[#This Row],[R12]])</f>
        <v/>
      </c>
    </row>
    <row r="104" spans="2:39" ht="42" customHeight="1">
      <c r="B104" s="164">
        <v>98</v>
      </c>
      <c r="C104" s="165"/>
      <c r="D104" s="166"/>
      <c r="E104" s="166"/>
      <c r="F104" s="166"/>
      <c r="G104" s="167"/>
      <c r="H104" s="167"/>
      <c r="I104" s="166"/>
      <c r="J104" s="166"/>
      <c r="K104" s="168"/>
      <c r="L104" s="169" t="str">
        <f>IF(Tabel_RIE[[#This Row],[E1]]&gt;0,VLOOKUP(Tabel_RIE[[#This Row],[E1]],Tabel_FK_E[],2,FALSE),"")</f>
        <v/>
      </c>
      <c r="M104" s="168"/>
      <c r="N104" s="170" t="str">
        <f>IF(Tabel_RIE[[#This Row],[B1]]&gt;0,VLOOKUP(Tabel_RIE[[#This Row],[B1]],Tabel_FK_B[],2,FALSE),"")</f>
        <v/>
      </c>
      <c r="O104" s="168"/>
      <c r="P104" s="170" t="str">
        <f>IF(Tabel_RIE[[#This Row],[W1]]&gt;0,VLOOKUP(Tabel_RIE[[#This Row],[W1]],Tabel_FK_W[],2,FALSE),"")</f>
        <v/>
      </c>
      <c r="Q104"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04" s="172" t="str">
        <f>IF(OR(Tabel_RIE[[#This Row],[E12]]="",Tabel_RIE[[#This Row],[B12]]="",Tabel_RIE[[#This Row],[W12]]=""),"",Tabel_RIE[[#This Row],[E12]]*Tabel_RIE[[#This Row],[B12]]*Tabel_RIE[[#This Row],[W12]])</f>
        <v/>
      </c>
      <c r="S104" s="173" t="str">
        <f>IF(AND(Tabel_RIE[[#This Row],[E12]]="",Tabel_RIE[[#This Row],[R12]]=""),"",IF(AND(OR(Tabel_RIE[[#This Row],[E12]]="",Tabel_RIE[[#This Row],[E12]]&lt;15),OR(Tabel_RIE[[#This Row],[R12]]="",Tabel_RIE[[#This Row],[R12]]&lt;70)),"n.v.t.",IF(OR(Tabel_RIE[[#This Row],[E12]]&gt;=15,Tabel_RIE[[#This Row],[R12]]&gt;=70),"√","fout")))</f>
        <v/>
      </c>
      <c r="T104" s="174"/>
      <c r="U104" s="175"/>
      <c r="V104" s="175"/>
      <c r="W104" s="176"/>
      <c r="X104" s="177" t="str">
        <f t="shared" si="1"/>
        <v>Bronaanpak:
Collectieve maatregelen:
Individuele maatregelen:
PBM's:</v>
      </c>
      <c r="Y104" s="166"/>
      <c r="Z104" s="178"/>
      <c r="AA104" s="174"/>
      <c r="AB104" s="170" t="str">
        <f>IF(Tabel_RIE[[#This Row],[E2]]&gt;0,VLOOKUP(Tabel_RIE[[#This Row],[E2]],Tabel_FK_E[],2,FALSE),"")</f>
        <v/>
      </c>
      <c r="AC104" s="174"/>
      <c r="AD104" s="170" t="str">
        <f>IF(Tabel_RIE[[#This Row],[B2]]&gt;0,VLOOKUP(Tabel_RIE[[#This Row],[B2]],Tabel_FK_B[],2,FALSE),"")</f>
        <v/>
      </c>
      <c r="AE104" s="174"/>
      <c r="AF104" s="170" t="str">
        <f>IF(Tabel_RIE[[#This Row],[W2]]&gt;0,VLOOKUP(Tabel_RIE[[#This Row],[W2]],Tabel_FK_W[],2,FALSE),"")</f>
        <v/>
      </c>
      <c r="AG104"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04" s="172"/>
      <c r="AI104" s="166"/>
      <c r="AJ104" s="176"/>
      <c r="AK104"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104" s="179" t="str">
        <f>IF(AND(Tabel_RIE[[#This Row],[R12]]&gt;=70,Tabel_RIE[[#This Row],[R22]]&lt;70),"Ja","Nee")</f>
        <v>Ja</v>
      </c>
      <c r="AM104" s="179" t="str">
        <f>IF(Tabel_RIE[[#This Row],[R22]]&lt;&gt;"",Tabel_RIE[[#This Row],[R22]],Tabel_RIE[[#This Row],[R12]])</f>
        <v/>
      </c>
    </row>
    <row r="105" spans="2:39" ht="42" customHeight="1">
      <c r="B105" s="164">
        <v>99</v>
      </c>
      <c r="C105" s="165"/>
      <c r="D105" s="166"/>
      <c r="E105" s="166"/>
      <c r="F105" s="166"/>
      <c r="G105" s="167"/>
      <c r="H105" s="167"/>
      <c r="I105" s="166"/>
      <c r="J105" s="166"/>
      <c r="K105" s="168"/>
      <c r="L105" s="169" t="str">
        <f>IF(Tabel_RIE[[#This Row],[E1]]&gt;0,VLOOKUP(Tabel_RIE[[#This Row],[E1]],Tabel_FK_E[],2,FALSE),"")</f>
        <v/>
      </c>
      <c r="M105" s="168"/>
      <c r="N105" s="170" t="str">
        <f>IF(Tabel_RIE[[#This Row],[B1]]&gt;0,VLOOKUP(Tabel_RIE[[#This Row],[B1]],Tabel_FK_B[],2,FALSE),"")</f>
        <v/>
      </c>
      <c r="O105" s="168"/>
      <c r="P105" s="170" t="str">
        <f>IF(Tabel_RIE[[#This Row],[W1]]&gt;0,VLOOKUP(Tabel_RIE[[#This Row],[W1]],Tabel_FK_W[],2,FALSE),"")</f>
        <v/>
      </c>
      <c r="Q105"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05" s="172" t="str">
        <f>IF(OR(Tabel_RIE[[#This Row],[E12]]="",Tabel_RIE[[#This Row],[B12]]="",Tabel_RIE[[#This Row],[W12]]=""),"",Tabel_RIE[[#This Row],[E12]]*Tabel_RIE[[#This Row],[B12]]*Tabel_RIE[[#This Row],[W12]])</f>
        <v/>
      </c>
      <c r="S105" s="173" t="str">
        <f>IF(AND(Tabel_RIE[[#This Row],[E12]]="",Tabel_RIE[[#This Row],[R12]]=""),"",IF(AND(OR(Tabel_RIE[[#This Row],[E12]]="",Tabel_RIE[[#This Row],[E12]]&lt;15),OR(Tabel_RIE[[#This Row],[R12]]="",Tabel_RIE[[#This Row],[R12]]&lt;70)),"n.v.t.",IF(OR(Tabel_RIE[[#This Row],[E12]]&gt;=15,Tabel_RIE[[#This Row],[R12]]&gt;=70),"√","fout")))</f>
        <v/>
      </c>
      <c r="T105" s="174"/>
      <c r="U105" s="175"/>
      <c r="V105" s="175"/>
      <c r="W105" s="176"/>
      <c r="X105" s="177" t="str">
        <f t="shared" si="1"/>
        <v>Bronaanpak:
Collectieve maatregelen:
Individuele maatregelen:
PBM's:</v>
      </c>
      <c r="Y105" s="166"/>
      <c r="Z105" s="178"/>
      <c r="AA105" s="174"/>
      <c r="AB105" s="170" t="str">
        <f>IF(Tabel_RIE[[#This Row],[E2]]&gt;0,VLOOKUP(Tabel_RIE[[#This Row],[E2]],Tabel_FK_E[],2,FALSE),"")</f>
        <v/>
      </c>
      <c r="AC105" s="174"/>
      <c r="AD105" s="170" t="str">
        <f>IF(Tabel_RIE[[#This Row],[B2]]&gt;0,VLOOKUP(Tabel_RIE[[#This Row],[B2]],Tabel_FK_B[],2,FALSE),"")</f>
        <v/>
      </c>
      <c r="AE105" s="174"/>
      <c r="AF105" s="170" t="str">
        <f>IF(Tabel_RIE[[#This Row],[W2]]&gt;0,VLOOKUP(Tabel_RIE[[#This Row],[W2]],Tabel_FK_W[],2,FALSE),"")</f>
        <v/>
      </c>
      <c r="AG105"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05" s="172"/>
      <c r="AI105" s="166"/>
      <c r="AJ105" s="176"/>
      <c r="AK105"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105" s="179" t="str">
        <f>IF(AND(Tabel_RIE[[#This Row],[R12]]&gt;=70,Tabel_RIE[[#This Row],[R22]]&lt;70),"Ja","Nee")</f>
        <v>Ja</v>
      </c>
      <c r="AM105" s="179" t="str">
        <f>IF(Tabel_RIE[[#This Row],[R22]]&lt;&gt;"",Tabel_RIE[[#This Row],[R22]],Tabel_RIE[[#This Row],[R12]])</f>
        <v/>
      </c>
    </row>
    <row r="106" spans="2:39" ht="42" customHeight="1">
      <c r="B106" s="164">
        <v>100</v>
      </c>
      <c r="C106" s="165"/>
      <c r="D106" s="166"/>
      <c r="E106" s="166"/>
      <c r="F106" s="166"/>
      <c r="G106" s="167"/>
      <c r="H106" s="167"/>
      <c r="I106" s="166"/>
      <c r="J106" s="166"/>
      <c r="K106" s="168"/>
      <c r="L106" s="169" t="str">
        <f>IF(Tabel_RIE[[#This Row],[E1]]&gt;0,VLOOKUP(Tabel_RIE[[#This Row],[E1]],Tabel_FK_E[],2,FALSE),"")</f>
        <v/>
      </c>
      <c r="M106" s="168"/>
      <c r="N106" s="170" t="str">
        <f>IF(Tabel_RIE[[#This Row],[B1]]&gt;0,VLOOKUP(Tabel_RIE[[#This Row],[B1]],Tabel_FK_B[],2,FALSE),"")</f>
        <v/>
      </c>
      <c r="O106" s="168"/>
      <c r="P106" s="170" t="str">
        <f>IF(Tabel_RIE[[#This Row],[W1]]&gt;0,VLOOKUP(Tabel_RIE[[#This Row],[W1]],Tabel_FK_W[],2,FALSE),"")</f>
        <v/>
      </c>
      <c r="Q106"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06" s="172" t="str">
        <f>IF(OR(Tabel_RIE[[#This Row],[E12]]="",Tabel_RIE[[#This Row],[B12]]="",Tabel_RIE[[#This Row],[W12]]=""),"",Tabel_RIE[[#This Row],[E12]]*Tabel_RIE[[#This Row],[B12]]*Tabel_RIE[[#This Row],[W12]])</f>
        <v/>
      </c>
      <c r="S106" s="173" t="str">
        <f>IF(AND(Tabel_RIE[[#This Row],[E12]]="",Tabel_RIE[[#This Row],[R12]]=""),"",IF(AND(OR(Tabel_RIE[[#This Row],[E12]]="",Tabel_RIE[[#This Row],[E12]]&lt;15),OR(Tabel_RIE[[#This Row],[R12]]="",Tabel_RIE[[#This Row],[R12]]&lt;70)),"n.v.t.",IF(OR(Tabel_RIE[[#This Row],[E12]]&gt;=15,Tabel_RIE[[#This Row],[R12]]&gt;=70),"√","fout")))</f>
        <v/>
      </c>
      <c r="T106" s="174"/>
      <c r="U106" s="175"/>
      <c r="V106" s="175"/>
      <c r="W106" s="176"/>
      <c r="X106" s="177" t="str">
        <f t="shared" si="1"/>
        <v>Bronaanpak:
Collectieve maatregelen:
Individuele maatregelen:
PBM's:</v>
      </c>
      <c r="Y106" s="166"/>
      <c r="Z106" s="178"/>
      <c r="AA106" s="174"/>
      <c r="AB106" s="170" t="str">
        <f>IF(Tabel_RIE[[#This Row],[E2]]&gt;0,VLOOKUP(Tabel_RIE[[#This Row],[E2]],Tabel_FK_E[],2,FALSE),"")</f>
        <v/>
      </c>
      <c r="AC106" s="174"/>
      <c r="AD106" s="170" t="str">
        <f>IF(Tabel_RIE[[#This Row],[B2]]&gt;0,VLOOKUP(Tabel_RIE[[#This Row],[B2]],Tabel_FK_B[],2,FALSE),"")</f>
        <v/>
      </c>
      <c r="AE106" s="174"/>
      <c r="AF106" s="170" t="str">
        <f>IF(Tabel_RIE[[#This Row],[W2]]&gt;0,VLOOKUP(Tabel_RIE[[#This Row],[W2]],Tabel_FK_W[],2,FALSE),"")</f>
        <v/>
      </c>
      <c r="AG106"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06" s="172"/>
      <c r="AI106" s="166"/>
      <c r="AJ106" s="176"/>
      <c r="AK106"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106" s="179" t="str">
        <f>IF(AND(Tabel_RIE[[#This Row],[R12]]&gt;=70,Tabel_RIE[[#This Row],[R22]]&lt;70),"Ja","Nee")</f>
        <v>Ja</v>
      </c>
      <c r="AM106" s="179" t="str">
        <f>IF(Tabel_RIE[[#This Row],[R22]]&lt;&gt;"",Tabel_RIE[[#This Row],[R22]],Tabel_RIE[[#This Row],[R12]])</f>
        <v/>
      </c>
    </row>
    <row r="107" spans="2:39" ht="42" customHeight="1">
      <c r="B107" s="164">
        <v>101</v>
      </c>
      <c r="C107" s="165"/>
      <c r="D107" s="166"/>
      <c r="E107" s="166"/>
      <c r="F107" s="166"/>
      <c r="G107" s="167"/>
      <c r="H107" s="167"/>
      <c r="I107" s="166"/>
      <c r="J107" s="166"/>
      <c r="K107" s="168"/>
      <c r="L107" s="169" t="str">
        <f>IF(Tabel_RIE[[#This Row],[E1]]&gt;0,VLOOKUP(Tabel_RIE[[#This Row],[E1]],Tabel_FK_E[],2,FALSE),"")</f>
        <v/>
      </c>
      <c r="M107" s="168"/>
      <c r="N107" s="170" t="str">
        <f>IF(Tabel_RIE[[#This Row],[B1]]&gt;0,VLOOKUP(Tabel_RIE[[#This Row],[B1]],Tabel_FK_B[],2,FALSE),"")</f>
        <v/>
      </c>
      <c r="O107" s="168"/>
      <c r="P107" s="170" t="str">
        <f>IF(Tabel_RIE[[#This Row],[W1]]&gt;0,VLOOKUP(Tabel_RIE[[#This Row],[W1]],Tabel_FK_W[],2,FALSE),"")</f>
        <v/>
      </c>
      <c r="Q107"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07" s="172" t="str">
        <f>IF(OR(Tabel_RIE[[#This Row],[E12]]="",Tabel_RIE[[#This Row],[B12]]="",Tabel_RIE[[#This Row],[W12]]=""),"",Tabel_RIE[[#This Row],[E12]]*Tabel_RIE[[#This Row],[B12]]*Tabel_RIE[[#This Row],[W12]])</f>
        <v/>
      </c>
      <c r="S107" s="173" t="str">
        <f>IF(AND(Tabel_RIE[[#This Row],[E12]]="",Tabel_RIE[[#This Row],[R12]]=""),"",IF(AND(OR(Tabel_RIE[[#This Row],[E12]]="",Tabel_RIE[[#This Row],[E12]]&lt;15),OR(Tabel_RIE[[#This Row],[R12]]="",Tabel_RIE[[#This Row],[R12]]&lt;70)),"n.v.t.",IF(OR(Tabel_RIE[[#This Row],[E12]]&gt;=15,Tabel_RIE[[#This Row],[R12]]&gt;=70),"√","fout")))</f>
        <v/>
      </c>
      <c r="T107" s="174"/>
      <c r="U107" s="175"/>
      <c r="V107" s="175"/>
      <c r="W107" s="176"/>
      <c r="X107" s="177" t="str">
        <f t="shared" si="1"/>
        <v>Bronaanpak:
Collectieve maatregelen:
Individuele maatregelen:
PBM's:</v>
      </c>
      <c r="Y107" s="166"/>
      <c r="Z107" s="178"/>
      <c r="AA107" s="174"/>
      <c r="AB107" s="170" t="str">
        <f>IF(Tabel_RIE[[#This Row],[E2]]&gt;0,VLOOKUP(Tabel_RIE[[#This Row],[E2]],Tabel_FK_E[],2,FALSE),"")</f>
        <v/>
      </c>
      <c r="AC107" s="174"/>
      <c r="AD107" s="170" t="str">
        <f>IF(Tabel_RIE[[#This Row],[B2]]&gt;0,VLOOKUP(Tabel_RIE[[#This Row],[B2]],Tabel_FK_B[],2,FALSE),"")</f>
        <v/>
      </c>
      <c r="AE107" s="174"/>
      <c r="AF107" s="170" t="str">
        <f>IF(Tabel_RIE[[#This Row],[W2]]&gt;0,VLOOKUP(Tabel_RIE[[#This Row],[W2]],Tabel_FK_W[],2,FALSE),"")</f>
        <v/>
      </c>
      <c r="AG107"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07" s="172"/>
      <c r="AI107" s="166"/>
      <c r="AJ107" s="176"/>
      <c r="AK107"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107" s="179" t="str">
        <f>IF(AND(Tabel_RIE[[#This Row],[R12]]&gt;=70,Tabel_RIE[[#This Row],[R22]]&lt;70),"Ja","Nee")</f>
        <v>Ja</v>
      </c>
      <c r="AM107" s="179" t="str">
        <f>IF(Tabel_RIE[[#This Row],[R22]]&lt;&gt;"",Tabel_RIE[[#This Row],[R22]],Tabel_RIE[[#This Row],[R12]])</f>
        <v/>
      </c>
    </row>
    <row r="108" spans="2:39" ht="42" customHeight="1">
      <c r="B108" s="164">
        <v>102</v>
      </c>
      <c r="C108" s="165"/>
      <c r="D108" s="166"/>
      <c r="E108" s="166"/>
      <c r="F108" s="166"/>
      <c r="G108" s="167"/>
      <c r="H108" s="167"/>
      <c r="I108" s="166"/>
      <c r="J108" s="166"/>
      <c r="K108" s="168"/>
      <c r="L108" s="169" t="str">
        <f>IF(Tabel_RIE[[#This Row],[E1]]&gt;0,VLOOKUP(Tabel_RIE[[#This Row],[E1]],Tabel_FK_E[],2,FALSE),"")</f>
        <v/>
      </c>
      <c r="M108" s="168"/>
      <c r="N108" s="170" t="str">
        <f>IF(Tabel_RIE[[#This Row],[B1]]&gt;0,VLOOKUP(Tabel_RIE[[#This Row],[B1]],Tabel_FK_B[],2,FALSE),"")</f>
        <v/>
      </c>
      <c r="O108" s="168"/>
      <c r="P108" s="170" t="str">
        <f>IF(Tabel_RIE[[#This Row],[W1]]&gt;0,VLOOKUP(Tabel_RIE[[#This Row],[W1]],Tabel_FK_W[],2,FALSE),"")</f>
        <v/>
      </c>
      <c r="Q108"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08" s="172" t="str">
        <f>IF(OR(Tabel_RIE[[#This Row],[E12]]="",Tabel_RIE[[#This Row],[B12]]="",Tabel_RIE[[#This Row],[W12]]=""),"",Tabel_RIE[[#This Row],[E12]]*Tabel_RIE[[#This Row],[B12]]*Tabel_RIE[[#This Row],[W12]])</f>
        <v/>
      </c>
      <c r="S108" s="173" t="str">
        <f>IF(AND(Tabel_RIE[[#This Row],[E12]]="",Tabel_RIE[[#This Row],[R12]]=""),"",IF(AND(OR(Tabel_RIE[[#This Row],[E12]]="",Tabel_RIE[[#This Row],[E12]]&lt;15),OR(Tabel_RIE[[#This Row],[R12]]="",Tabel_RIE[[#This Row],[R12]]&lt;70)),"n.v.t.",IF(OR(Tabel_RIE[[#This Row],[E12]]&gt;=15,Tabel_RIE[[#This Row],[R12]]&gt;=70),"√","fout")))</f>
        <v/>
      </c>
      <c r="T108" s="174"/>
      <c r="U108" s="175"/>
      <c r="V108" s="175"/>
      <c r="W108" s="176"/>
      <c r="X108" s="177" t="str">
        <f t="shared" si="1"/>
        <v>Bronaanpak:
Collectieve maatregelen:
Individuele maatregelen:
PBM's:</v>
      </c>
      <c r="Y108" s="166"/>
      <c r="Z108" s="178"/>
      <c r="AA108" s="174"/>
      <c r="AB108" s="170" t="str">
        <f>IF(Tabel_RIE[[#This Row],[E2]]&gt;0,VLOOKUP(Tabel_RIE[[#This Row],[E2]],Tabel_FK_E[],2,FALSE),"")</f>
        <v/>
      </c>
      <c r="AC108" s="174"/>
      <c r="AD108" s="170" t="str">
        <f>IF(Tabel_RIE[[#This Row],[B2]]&gt;0,VLOOKUP(Tabel_RIE[[#This Row],[B2]],Tabel_FK_B[],2,FALSE),"")</f>
        <v/>
      </c>
      <c r="AE108" s="174"/>
      <c r="AF108" s="170" t="str">
        <f>IF(Tabel_RIE[[#This Row],[W2]]&gt;0,VLOOKUP(Tabel_RIE[[#This Row],[W2]],Tabel_FK_W[],2,FALSE),"")</f>
        <v/>
      </c>
      <c r="AG108"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08" s="172"/>
      <c r="AI108" s="166"/>
      <c r="AJ108" s="176"/>
      <c r="AK108"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108" s="179" t="str">
        <f>IF(AND(Tabel_RIE[[#This Row],[R12]]&gt;=70,Tabel_RIE[[#This Row],[R22]]&lt;70),"Ja","Nee")</f>
        <v>Ja</v>
      </c>
      <c r="AM108" s="179" t="str">
        <f>IF(Tabel_RIE[[#This Row],[R22]]&lt;&gt;"",Tabel_RIE[[#This Row],[R22]],Tabel_RIE[[#This Row],[R12]])</f>
        <v/>
      </c>
    </row>
    <row r="109" spans="2:39" ht="42" customHeight="1">
      <c r="B109" s="164">
        <v>103</v>
      </c>
      <c r="C109" s="165"/>
      <c r="D109" s="166"/>
      <c r="E109" s="166"/>
      <c r="F109" s="166"/>
      <c r="G109" s="167"/>
      <c r="H109" s="167"/>
      <c r="I109" s="166"/>
      <c r="J109" s="166"/>
      <c r="K109" s="168"/>
      <c r="L109" s="169" t="str">
        <f>IF(Tabel_RIE[[#This Row],[E1]]&gt;0,VLOOKUP(Tabel_RIE[[#This Row],[E1]],Tabel_FK_E[],2,FALSE),"")</f>
        <v/>
      </c>
      <c r="M109" s="168"/>
      <c r="N109" s="170" t="str">
        <f>IF(Tabel_RIE[[#This Row],[B1]]&gt;0,VLOOKUP(Tabel_RIE[[#This Row],[B1]],Tabel_FK_B[],2,FALSE),"")</f>
        <v/>
      </c>
      <c r="O109" s="168"/>
      <c r="P109" s="170" t="str">
        <f>IF(Tabel_RIE[[#This Row],[W1]]&gt;0,VLOOKUP(Tabel_RIE[[#This Row],[W1]],Tabel_FK_W[],2,FALSE),"")</f>
        <v/>
      </c>
      <c r="Q109"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09" s="172" t="str">
        <f>IF(OR(Tabel_RIE[[#This Row],[E12]]="",Tabel_RIE[[#This Row],[B12]]="",Tabel_RIE[[#This Row],[W12]]=""),"",Tabel_RIE[[#This Row],[E12]]*Tabel_RIE[[#This Row],[B12]]*Tabel_RIE[[#This Row],[W12]])</f>
        <v/>
      </c>
      <c r="S109" s="173" t="str">
        <f>IF(AND(Tabel_RIE[[#This Row],[E12]]="",Tabel_RIE[[#This Row],[R12]]=""),"",IF(AND(OR(Tabel_RIE[[#This Row],[E12]]="",Tabel_RIE[[#This Row],[E12]]&lt;15),OR(Tabel_RIE[[#This Row],[R12]]="",Tabel_RIE[[#This Row],[R12]]&lt;70)),"n.v.t.",IF(OR(Tabel_RIE[[#This Row],[E12]]&gt;=15,Tabel_RIE[[#This Row],[R12]]&gt;=70),"√","fout")))</f>
        <v/>
      </c>
      <c r="T109" s="174"/>
      <c r="U109" s="175"/>
      <c r="V109" s="175"/>
      <c r="W109" s="176"/>
      <c r="X109" s="177" t="str">
        <f t="shared" si="1"/>
        <v>Bronaanpak:
Collectieve maatregelen:
Individuele maatregelen:
PBM's:</v>
      </c>
      <c r="Y109" s="166"/>
      <c r="Z109" s="178"/>
      <c r="AA109" s="174"/>
      <c r="AB109" s="170" t="str">
        <f>IF(Tabel_RIE[[#This Row],[E2]]&gt;0,VLOOKUP(Tabel_RIE[[#This Row],[E2]],Tabel_FK_E[],2,FALSE),"")</f>
        <v/>
      </c>
      <c r="AC109" s="174"/>
      <c r="AD109" s="170" t="str">
        <f>IF(Tabel_RIE[[#This Row],[B2]]&gt;0,VLOOKUP(Tabel_RIE[[#This Row],[B2]],Tabel_FK_B[],2,FALSE),"")</f>
        <v/>
      </c>
      <c r="AE109" s="174"/>
      <c r="AF109" s="170" t="str">
        <f>IF(Tabel_RIE[[#This Row],[W2]]&gt;0,VLOOKUP(Tabel_RIE[[#This Row],[W2]],Tabel_FK_W[],2,FALSE),"")</f>
        <v/>
      </c>
      <c r="AG109"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09" s="172"/>
      <c r="AI109" s="166"/>
      <c r="AJ109" s="176"/>
      <c r="AK109"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109" s="179" t="str">
        <f>IF(AND(Tabel_RIE[[#This Row],[R12]]&gt;=70,Tabel_RIE[[#This Row],[R22]]&lt;70),"Ja","Nee")</f>
        <v>Ja</v>
      </c>
      <c r="AM109" s="179" t="str">
        <f>IF(Tabel_RIE[[#This Row],[R22]]&lt;&gt;"",Tabel_RIE[[#This Row],[R22]],Tabel_RIE[[#This Row],[R12]])</f>
        <v/>
      </c>
    </row>
    <row r="110" spans="2:39" ht="42" customHeight="1">
      <c r="B110" s="164">
        <v>104</v>
      </c>
      <c r="C110" s="165"/>
      <c r="D110" s="166"/>
      <c r="E110" s="166"/>
      <c r="F110" s="166"/>
      <c r="G110" s="167"/>
      <c r="H110" s="167"/>
      <c r="I110" s="166"/>
      <c r="J110" s="166"/>
      <c r="K110" s="168"/>
      <c r="L110" s="169" t="str">
        <f>IF(Tabel_RIE[[#This Row],[E1]]&gt;0,VLOOKUP(Tabel_RIE[[#This Row],[E1]],Tabel_FK_E[],2,FALSE),"")</f>
        <v/>
      </c>
      <c r="M110" s="168"/>
      <c r="N110" s="170" t="str">
        <f>IF(Tabel_RIE[[#This Row],[B1]]&gt;0,VLOOKUP(Tabel_RIE[[#This Row],[B1]],Tabel_FK_B[],2,FALSE),"")</f>
        <v/>
      </c>
      <c r="O110" s="168"/>
      <c r="P110" s="170" t="str">
        <f>IF(Tabel_RIE[[#This Row],[W1]]&gt;0,VLOOKUP(Tabel_RIE[[#This Row],[W1]],Tabel_FK_W[],2,FALSE),"")</f>
        <v/>
      </c>
      <c r="Q110"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10" s="172" t="str">
        <f>IF(OR(Tabel_RIE[[#This Row],[E12]]="",Tabel_RIE[[#This Row],[B12]]="",Tabel_RIE[[#This Row],[W12]]=""),"",Tabel_RIE[[#This Row],[E12]]*Tabel_RIE[[#This Row],[B12]]*Tabel_RIE[[#This Row],[W12]])</f>
        <v/>
      </c>
      <c r="S110" s="173" t="str">
        <f>IF(AND(Tabel_RIE[[#This Row],[E12]]="",Tabel_RIE[[#This Row],[R12]]=""),"",IF(AND(OR(Tabel_RIE[[#This Row],[E12]]="",Tabel_RIE[[#This Row],[E12]]&lt;15),OR(Tabel_RIE[[#This Row],[R12]]="",Tabel_RIE[[#This Row],[R12]]&lt;70)),"n.v.t.",IF(OR(Tabel_RIE[[#This Row],[E12]]&gt;=15,Tabel_RIE[[#This Row],[R12]]&gt;=70),"√","fout")))</f>
        <v/>
      </c>
      <c r="T110" s="174"/>
      <c r="U110" s="175"/>
      <c r="V110" s="175"/>
      <c r="W110" s="176"/>
      <c r="X110" s="177" t="str">
        <f t="shared" si="1"/>
        <v>Bronaanpak:
Collectieve maatregelen:
Individuele maatregelen:
PBM's:</v>
      </c>
      <c r="Y110" s="166"/>
      <c r="Z110" s="178"/>
      <c r="AA110" s="174"/>
      <c r="AB110" s="170" t="str">
        <f>IF(Tabel_RIE[[#This Row],[E2]]&gt;0,VLOOKUP(Tabel_RIE[[#This Row],[E2]],Tabel_FK_E[],2,FALSE),"")</f>
        <v/>
      </c>
      <c r="AC110" s="174"/>
      <c r="AD110" s="170" t="str">
        <f>IF(Tabel_RIE[[#This Row],[B2]]&gt;0,VLOOKUP(Tabel_RIE[[#This Row],[B2]],Tabel_FK_B[],2,FALSE),"")</f>
        <v/>
      </c>
      <c r="AE110" s="174"/>
      <c r="AF110" s="170" t="str">
        <f>IF(Tabel_RIE[[#This Row],[W2]]&gt;0,VLOOKUP(Tabel_RIE[[#This Row],[W2]],Tabel_FK_W[],2,FALSE),"")</f>
        <v/>
      </c>
      <c r="AG110"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10" s="172"/>
      <c r="AI110" s="166"/>
      <c r="AJ110" s="176"/>
      <c r="AK110"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110" s="179" t="str">
        <f>IF(AND(Tabel_RIE[[#This Row],[R12]]&gt;=70,Tabel_RIE[[#This Row],[R22]]&lt;70),"Ja","Nee")</f>
        <v>Ja</v>
      </c>
      <c r="AM110" s="179" t="str">
        <f>IF(Tabel_RIE[[#This Row],[R22]]&lt;&gt;"",Tabel_RIE[[#This Row],[R22]],Tabel_RIE[[#This Row],[R12]])</f>
        <v/>
      </c>
    </row>
    <row r="111" spans="2:39" ht="42" customHeight="1">
      <c r="B111" s="164">
        <v>105</v>
      </c>
      <c r="C111" s="165"/>
      <c r="D111" s="166"/>
      <c r="E111" s="166"/>
      <c r="F111" s="166"/>
      <c r="G111" s="167"/>
      <c r="H111" s="167"/>
      <c r="I111" s="166"/>
      <c r="J111" s="166"/>
      <c r="K111" s="168"/>
      <c r="L111" s="169" t="str">
        <f>IF(Tabel_RIE[[#This Row],[E1]]&gt;0,VLOOKUP(Tabel_RIE[[#This Row],[E1]],Tabel_FK_E[],2,FALSE),"")</f>
        <v/>
      </c>
      <c r="M111" s="168"/>
      <c r="N111" s="170" t="str">
        <f>IF(Tabel_RIE[[#This Row],[B1]]&gt;0,VLOOKUP(Tabel_RIE[[#This Row],[B1]],Tabel_FK_B[],2,FALSE),"")</f>
        <v/>
      </c>
      <c r="O111" s="168"/>
      <c r="P111" s="170" t="str">
        <f>IF(Tabel_RIE[[#This Row],[W1]]&gt;0,VLOOKUP(Tabel_RIE[[#This Row],[W1]],Tabel_FK_W[],2,FALSE),"")</f>
        <v/>
      </c>
      <c r="Q111"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11" s="172" t="str">
        <f>IF(OR(Tabel_RIE[[#This Row],[E12]]="",Tabel_RIE[[#This Row],[B12]]="",Tabel_RIE[[#This Row],[W12]]=""),"",Tabel_RIE[[#This Row],[E12]]*Tabel_RIE[[#This Row],[B12]]*Tabel_RIE[[#This Row],[W12]])</f>
        <v/>
      </c>
      <c r="S111" s="173" t="str">
        <f>IF(AND(Tabel_RIE[[#This Row],[E12]]="",Tabel_RIE[[#This Row],[R12]]=""),"",IF(AND(OR(Tabel_RIE[[#This Row],[E12]]="",Tabel_RIE[[#This Row],[E12]]&lt;15),OR(Tabel_RIE[[#This Row],[R12]]="",Tabel_RIE[[#This Row],[R12]]&lt;70)),"n.v.t.",IF(OR(Tabel_RIE[[#This Row],[E12]]&gt;=15,Tabel_RIE[[#This Row],[R12]]&gt;=70),"√","fout")))</f>
        <v/>
      </c>
      <c r="T111" s="174"/>
      <c r="U111" s="175"/>
      <c r="V111" s="175"/>
      <c r="W111" s="176"/>
      <c r="X111" s="177" t="str">
        <f t="shared" si="1"/>
        <v>Bronaanpak:
Collectieve maatregelen:
Individuele maatregelen:
PBM's:</v>
      </c>
      <c r="Y111" s="166"/>
      <c r="Z111" s="178"/>
      <c r="AA111" s="174"/>
      <c r="AB111" s="170" t="str">
        <f>IF(Tabel_RIE[[#This Row],[E2]]&gt;0,VLOOKUP(Tabel_RIE[[#This Row],[E2]],Tabel_FK_E[],2,FALSE),"")</f>
        <v/>
      </c>
      <c r="AC111" s="174"/>
      <c r="AD111" s="170" t="str">
        <f>IF(Tabel_RIE[[#This Row],[B2]]&gt;0,VLOOKUP(Tabel_RIE[[#This Row],[B2]],Tabel_FK_B[],2,FALSE),"")</f>
        <v/>
      </c>
      <c r="AE111" s="174"/>
      <c r="AF111" s="170" t="str">
        <f>IF(Tabel_RIE[[#This Row],[W2]]&gt;0,VLOOKUP(Tabel_RIE[[#This Row],[W2]],Tabel_FK_W[],2,FALSE),"")</f>
        <v/>
      </c>
      <c r="AG111"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11" s="172"/>
      <c r="AI111" s="166"/>
      <c r="AJ111" s="176"/>
      <c r="AK111"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111" s="179" t="str">
        <f>IF(AND(Tabel_RIE[[#This Row],[R12]]&gt;=70,Tabel_RIE[[#This Row],[R22]]&lt;70),"Ja","Nee")</f>
        <v>Ja</v>
      </c>
      <c r="AM111" s="179" t="str">
        <f>IF(Tabel_RIE[[#This Row],[R22]]&lt;&gt;"",Tabel_RIE[[#This Row],[R22]],Tabel_RIE[[#This Row],[R12]])</f>
        <v/>
      </c>
    </row>
    <row r="112" spans="2:39" ht="42" customHeight="1">
      <c r="B112" s="164">
        <v>106</v>
      </c>
      <c r="C112" s="165"/>
      <c r="D112" s="166"/>
      <c r="E112" s="166"/>
      <c r="F112" s="166"/>
      <c r="G112" s="167"/>
      <c r="H112" s="167"/>
      <c r="I112" s="166"/>
      <c r="J112" s="166"/>
      <c r="K112" s="168"/>
      <c r="L112" s="169" t="str">
        <f>IF(Tabel_RIE[[#This Row],[E1]]&gt;0,VLOOKUP(Tabel_RIE[[#This Row],[E1]],Tabel_FK_E[],2,FALSE),"")</f>
        <v/>
      </c>
      <c r="M112" s="168"/>
      <c r="N112" s="170" t="str">
        <f>IF(Tabel_RIE[[#This Row],[B1]]&gt;0,VLOOKUP(Tabel_RIE[[#This Row],[B1]],Tabel_FK_B[],2,FALSE),"")</f>
        <v/>
      </c>
      <c r="O112" s="168"/>
      <c r="P112" s="170" t="str">
        <f>IF(Tabel_RIE[[#This Row],[W1]]&gt;0,VLOOKUP(Tabel_RIE[[#This Row],[W1]],Tabel_FK_W[],2,FALSE),"")</f>
        <v/>
      </c>
      <c r="Q112"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12" s="172" t="str">
        <f>IF(OR(Tabel_RIE[[#This Row],[E12]]="",Tabel_RIE[[#This Row],[B12]]="",Tabel_RIE[[#This Row],[W12]]=""),"",Tabel_RIE[[#This Row],[E12]]*Tabel_RIE[[#This Row],[B12]]*Tabel_RIE[[#This Row],[W12]])</f>
        <v/>
      </c>
      <c r="S112" s="173" t="str">
        <f>IF(AND(Tabel_RIE[[#This Row],[E12]]="",Tabel_RIE[[#This Row],[R12]]=""),"",IF(AND(OR(Tabel_RIE[[#This Row],[E12]]="",Tabel_RIE[[#This Row],[E12]]&lt;15),OR(Tabel_RIE[[#This Row],[R12]]="",Tabel_RIE[[#This Row],[R12]]&lt;70)),"n.v.t.",IF(OR(Tabel_RIE[[#This Row],[E12]]&gt;=15,Tabel_RIE[[#This Row],[R12]]&gt;=70),"√","fout")))</f>
        <v/>
      </c>
      <c r="T112" s="174"/>
      <c r="U112" s="175"/>
      <c r="V112" s="175"/>
      <c r="W112" s="176"/>
      <c r="X112" s="177" t="str">
        <f t="shared" si="1"/>
        <v>Bronaanpak:
Collectieve maatregelen:
Individuele maatregelen:
PBM's:</v>
      </c>
      <c r="Y112" s="166"/>
      <c r="Z112" s="178"/>
      <c r="AA112" s="174"/>
      <c r="AB112" s="170" t="str">
        <f>IF(Tabel_RIE[[#This Row],[E2]]&gt;0,VLOOKUP(Tabel_RIE[[#This Row],[E2]],Tabel_FK_E[],2,FALSE),"")</f>
        <v/>
      </c>
      <c r="AC112" s="174"/>
      <c r="AD112" s="170" t="str">
        <f>IF(Tabel_RIE[[#This Row],[B2]]&gt;0,VLOOKUP(Tabel_RIE[[#This Row],[B2]],Tabel_FK_B[],2,FALSE),"")</f>
        <v/>
      </c>
      <c r="AE112" s="174"/>
      <c r="AF112" s="170" t="str">
        <f>IF(Tabel_RIE[[#This Row],[W2]]&gt;0,VLOOKUP(Tabel_RIE[[#This Row],[W2]],Tabel_FK_W[],2,FALSE),"")</f>
        <v/>
      </c>
      <c r="AG112"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12" s="172"/>
      <c r="AI112" s="166"/>
      <c r="AJ112" s="176"/>
      <c r="AK112"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112" s="179" t="str">
        <f>IF(AND(Tabel_RIE[[#This Row],[R12]]&gt;=70,Tabel_RIE[[#This Row],[R22]]&lt;70),"Ja","Nee")</f>
        <v>Ja</v>
      </c>
      <c r="AM112" s="179" t="str">
        <f>IF(Tabel_RIE[[#This Row],[R22]]&lt;&gt;"",Tabel_RIE[[#This Row],[R22]],Tabel_RIE[[#This Row],[R12]])</f>
        <v/>
      </c>
    </row>
    <row r="113" spans="2:39" ht="42" customHeight="1">
      <c r="B113" s="164">
        <v>107</v>
      </c>
      <c r="C113" s="165"/>
      <c r="D113" s="166"/>
      <c r="E113" s="166"/>
      <c r="F113" s="166"/>
      <c r="G113" s="167"/>
      <c r="H113" s="167"/>
      <c r="I113" s="166"/>
      <c r="J113" s="166"/>
      <c r="K113" s="168"/>
      <c r="L113" s="169" t="str">
        <f>IF(Tabel_RIE[[#This Row],[E1]]&gt;0,VLOOKUP(Tabel_RIE[[#This Row],[E1]],Tabel_FK_E[],2,FALSE),"")</f>
        <v/>
      </c>
      <c r="M113" s="168"/>
      <c r="N113" s="170" t="str">
        <f>IF(Tabel_RIE[[#This Row],[B1]]&gt;0,VLOOKUP(Tabel_RIE[[#This Row],[B1]],Tabel_FK_B[],2,FALSE),"")</f>
        <v/>
      </c>
      <c r="O113" s="168"/>
      <c r="P113" s="170" t="str">
        <f>IF(Tabel_RIE[[#This Row],[W1]]&gt;0,VLOOKUP(Tabel_RIE[[#This Row],[W1]],Tabel_FK_W[],2,FALSE),"")</f>
        <v/>
      </c>
      <c r="Q113"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13" s="172" t="str">
        <f>IF(OR(Tabel_RIE[[#This Row],[E12]]="",Tabel_RIE[[#This Row],[B12]]="",Tabel_RIE[[#This Row],[W12]]=""),"",Tabel_RIE[[#This Row],[E12]]*Tabel_RIE[[#This Row],[B12]]*Tabel_RIE[[#This Row],[W12]])</f>
        <v/>
      </c>
      <c r="S113" s="173" t="str">
        <f>IF(AND(Tabel_RIE[[#This Row],[E12]]="",Tabel_RIE[[#This Row],[R12]]=""),"",IF(AND(OR(Tabel_RIE[[#This Row],[E12]]="",Tabel_RIE[[#This Row],[E12]]&lt;15),OR(Tabel_RIE[[#This Row],[R12]]="",Tabel_RIE[[#This Row],[R12]]&lt;70)),"n.v.t.",IF(OR(Tabel_RIE[[#This Row],[E12]]&gt;=15,Tabel_RIE[[#This Row],[R12]]&gt;=70),"√","fout")))</f>
        <v/>
      </c>
      <c r="T113" s="174"/>
      <c r="U113" s="175"/>
      <c r="V113" s="175"/>
      <c r="W113" s="176"/>
      <c r="X113" s="177" t="str">
        <f t="shared" si="1"/>
        <v>Bronaanpak:
Collectieve maatregelen:
Individuele maatregelen:
PBM's:</v>
      </c>
      <c r="Y113" s="166"/>
      <c r="Z113" s="178"/>
      <c r="AA113" s="174"/>
      <c r="AB113" s="170" t="str">
        <f>IF(Tabel_RIE[[#This Row],[E2]]&gt;0,VLOOKUP(Tabel_RIE[[#This Row],[E2]],Tabel_FK_E[],2,FALSE),"")</f>
        <v/>
      </c>
      <c r="AC113" s="174"/>
      <c r="AD113" s="170" t="str">
        <f>IF(Tabel_RIE[[#This Row],[B2]]&gt;0,VLOOKUP(Tabel_RIE[[#This Row],[B2]],Tabel_FK_B[],2,FALSE),"")</f>
        <v/>
      </c>
      <c r="AE113" s="174"/>
      <c r="AF113" s="170" t="str">
        <f>IF(Tabel_RIE[[#This Row],[W2]]&gt;0,VLOOKUP(Tabel_RIE[[#This Row],[W2]],Tabel_FK_W[],2,FALSE),"")</f>
        <v/>
      </c>
      <c r="AG113"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13" s="172"/>
      <c r="AI113" s="166"/>
      <c r="AJ113" s="176"/>
      <c r="AK113"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113" s="179" t="str">
        <f>IF(AND(Tabel_RIE[[#This Row],[R12]]&gt;=70,Tabel_RIE[[#This Row],[R22]]&lt;70),"Ja","Nee")</f>
        <v>Ja</v>
      </c>
      <c r="AM113" s="179" t="str">
        <f>IF(Tabel_RIE[[#This Row],[R22]]&lt;&gt;"",Tabel_RIE[[#This Row],[R22]],Tabel_RIE[[#This Row],[R12]])</f>
        <v/>
      </c>
    </row>
    <row r="114" spans="2:39" ht="42" customHeight="1">
      <c r="B114" s="164">
        <v>108</v>
      </c>
      <c r="C114" s="165"/>
      <c r="D114" s="166"/>
      <c r="E114" s="166"/>
      <c r="F114" s="166"/>
      <c r="G114" s="167"/>
      <c r="H114" s="167"/>
      <c r="I114" s="166"/>
      <c r="J114" s="166"/>
      <c r="K114" s="168"/>
      <c r="L114" s="169" t="str">
        <f>IF(Tabel_RIE[[#This Row],[E1]]&gt;0,VLOOKUP(Tabel_RIE[[#This Row],[E1]],Tabel_FK_E[],2,FALSE),"")</f>
        <v/>
      </c>
      <c r="M114" s="168"/>
      <c r="N114" s="170" t="str">
        <f>IF(Tabel_RIE[[#This Row],[B1]]&gt;0,VLOOKUP(Tabel_RIE[[#This Row],[B1]],Tabel_FK_B[],2,FALSE),"")</f>
        <v/>
      </c>
      <c r="O114" s="168"/>
      <c r="P114" s="170" t="str">
        <f>IF(Tabel_RIE[[#This Row],[W1]]&gt;0,VLOOKUP(Tabel_RIE[[#This Row],[W1]],Tabel_FK_W[],2,FALSE),"")</f>
        <v/>
      </c>
      <c r="Q114"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14" s="172" t="str">
        <f>IF(OR(Tabel_RIE[[#This Row],[E12]]="",Tabel_RIE[[#This Row],[B12]]="",Tabel_RIE[[#This Row],[W12]]=""),"",Tabel_RIE[[#This Row],[E12]]*Tabel_RIE[[#This Row],[B12]]*Tabel_RIE[[#This Row],[W12]])</f>
        <v/>
      </c>
      <c r="S114" s="173" t="str">
        <f>IF(AND(Tabel_RIE[[#This Row],[E12]]="",Tabel_RIE[[#This Row],[R12]]=""),"",IF(AND(OR(Tabel_RIE[[#This Row],[E12]]="",Tabel_RIE[[#This Row],[E12]]&lt;15),OR(Tabel_RIE[[#This Row],[R12]]="",Tabel_RIE[[#This Row],[R12]]&lt;70)),"n.v.t.",IF(OR(Tabel_RIE[[#This Row],[E12]]&gt;=15,Tabel_RIE[[#This Row],[R12]]&gt;=70),"√","fout")))</f>
        <v/>
      </c>
      <c r="T114" s="174"/>
      <c r="U114" s="175"/>
      <c r="V114" s="175"/>
      <c r="W114" s="176"/>
      <c r="X114" s="177" t="str">
        <f t="shared" si="1"/>
        <v>Bronaanpak:
Collectieve maatregelen:
Individuele maatregelen:
PBM's:</v>
      </c>
      <c r="Y114" s="166"/>
      <c r="Z114" s="178"/>
      <c r="AA114" s="174"/>
      <c r="AB114" s="170" t="str">
        <f>IF(Tabel_RIE[[#This Row],[E2]]&gt;0,VLOOKUP(Tabel_RIE[[#This Row],[E2]],Tabel_FK_E[],2,FALSE),"")</f>
        <v/>
      </c>
      <c r="AC114" s="174"/>
      <c r="AD114" s="170" t="str">
        <f>IF(Tabel_RIE[[#This Row],[B2]]&gt;0,VLOOKUP(Tabel_RIE[[#This Row],[B2]],Tabel_FK_B[],2,FALSE),"")</f>
        <v/>
      </c>
      <c r="AE114" s="174"/>
      <c r="AF114" s="170" t="str">
        <f>IF(Tabel_RIE[[#This Row],[W2]]&gt;0,VLOOKUP(Tabel_RIE[[#This Row],[W2]],Tabel_FK_W[],2,FALSE),"")</f>
        <v/>
      </c>
      <c r="AG114"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14" s="172"/>
      <c r="AI114" s="166"/>
      <c r="AJ114" s="176"/>
      <c r="AK114"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114" s="179" t="str">
        <f>IF(AND(Tabel_RIE[[#This Row],[R12]]&gt;=70,Tabel_RIE[[#This Row],[R22]]&lt;70),"Ja","Nee")</f>
        <v>Ja</v>
      </c>
      <c r="AM114" s="179" t="str">
        <f>IF(Tabel_RIE[[#This Row],[R22]]&lt;&gt;"",Tabel_RIE[[#This Row],[R22]],Tabel_RIE[[#This Row],[R12]])</f>
        <v/>
      </c>
    </row>
    <row r="115" spans="2:39" ht="42" customHeight="1">
      <c r="B115" s="164">
        <v>109</v>
      </c>
      <c r="C115" s="165"/>
      <c r="D115" s="166"/>
      <c r="E115" s="166"/>
      <c r="F115" s="166"/>
      <c r="G115" s="167"/>
      <c r="H115" s="167"/>
      <c r="I115" s="166"/>
      <c r="J115" s="166"/>
      <c r="K115" s="168"/>
      <c r="L115" s="169" t="str">
        <f>IF(Tabel_RIE[[#This Row],[E1]]&gt;0,VLOOKUP(Tabel_RIE[[#This Row],[E1]],Tabel_FK_E[],2,FALSE),"")</f>
        <v/>
      </c>
      <c r="M115" s="168"/>
      <c r="N115" s="170" t="str">
        <f>IF(Tabel_RIE[[#This Row],[B1]]&gt;0,VLOOKUP(Tabel_RIE[[#This Row],[B1]],Tabel_FK_B[],2,FALSE),"")</f>
        <v/>
      </c>
      <c r="O115" s="168"/>
      <c r="P115" s="170" t="str">
        <f>IF(Tabel_RIE[[#This Row],[W1]]&gt;0,VLOOKUP(Tabel_RIE[[#This Row],[W1]],Tabel_FK_W[],2,FALSE),"")</f>
        <v/>
      </c>
      <c r="Q115"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15" s="172" t="str">
        <f>IF(OR(Tabel_RIE[[#This Row],[E12]]="",Tabel_RIE[[#This Row],[B12]]="",Tabel_RIE[[#This Row],[W12]]=""),"",Tabel_RIE[[#This Row],[E12]]*Tabel_RIE[[#This Row],[B12]]*Tabel_RIE[[#This Row],[W12]])</f>
        <v/>
      </c>
      <c r="S115" s="173" t="str">
        <f>IF(AND(Tabel_RIE[[#This Row],[E12]]="",Tabel_RIE[[#This Row],[R12]]=""),"",IF(AND(OR(Tabel_RIE[[#This Row],[E12]]="",Tabel_RIE[[#This Row],[E12]]&lt;15),OR(Tabel_RIE[[#This Row],[R12]]="",Tabel_RIE[[#This Row],[R12]]&lt;70)),"n.v.t.",IF(OR(Tabel_RIE[[#This Row],[E12]]&gt;=15,Tabel_RIE[[#This Row],[R12]]&gt;=70),"√","fout")))</f>
        <v/>
      </c>
      <c r="T115" s="174"/>
      <c r="U115" s="175"/>
      <c r="V115" s="175"/>
      <c r="W115" s="176"/>
      <c r="X115" s="177" t="str">
        <f t="shared" si="1"/>
        <v>Bronaanpak:
Collectieve maatregelen:
Individuele maatregelen:
PBM's:</v>
      </c>
      <c r="Y115" s="166"/>
      <c r="Z115" s="178"/>
      <c r="AA115" s="174"/>
      <c r="AB115" s="170" t="str">
        <f>IF(Tabel_RIE[[#This Row],[E2]]&gt;0,VLOOKUP(Tabel_RIE[[#This Row],[E2]],Tabel_FK_E[],2,FALSE),"")</f>
        <v/>
      </c>
      <c r="AC115" s="174"/>
      <c r="AD115" s="170" t="str">
        <f>IF(Tabel_RIE[[#This Row],[B2]]&gt;0,VLOOKUP(Tabel_RIE[[#This Row],[B2]],Tabel_FK_B[],2,FALSE),"")</f>
        <v/>
      </c>
      <c r="AE115" s="174"/>
      <c r="AF115" s="170" t="str">
        <f>IF(Tabel_RIE[[#This Row],[W2]]&gt;0,VLOOKUP(Tabel_RIE[[#This Row],[W2]],Tabel_FK_W[],2,FALSE),"")</f>
        <v/>
      </c>
      <c r="AG115"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15" s="172"/>
      <c r="AI115" s="166"/>
      <c r="AJ115" s="176"/>
      <c r="AK115"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115" s="179" t="str">
        <f>IF(AND(Tabel_RIE[[#This Row],[R12]]&gt;=70,Tabel_RIE[[#This Row],[R22]]&lt;70),"Ja","Nee")</f>
        <v>Ja</v>
      </c>
      <c r="AM115" s="179" t="str">
        <f>IF(Tabel_RIE[[#This Row],[R22]]&lt;&gt;"",Tabel_RIE[[#This Row],[R22]],Tabel_RIE[[#This Row],[R12]])</f>
        <v/>
      </c>
    </row>
    <row r="116" spans="2:39" ht="42" customHeight="1">
      <c r="B116" s="164">
        <v>110</v>
      </c>
      <c r="C116" s="165"/>
      <c r="D116" s="166"/>
      <c r="E116" s="166"/>
      <c r="F116" s="166"/>
      <c r="G116" s="167"/>
      <c r="H116" s="167"/>
      <c r="I116" s="166"/>
      <c r="J116" s="166"/>
      <c r="K116" s="168"/>
      <c r="L116" s="169" t="str">
        <f>IF(Tabel_RIE[[#This Row],[E1]]&gt;0,VLOOKUP(Tabel_RIE[[#This Row],[E1]],Tabel_FK_E[],2,FALSE),"")</f>
        <v/>
      </c>
      <c r="M116" s="168"/>
      <c r="N116" s="170" t="str">
        <f>IF(Tabel_RIE[[#This Row],[B1]]&gt;0,VLOOKUP(Tabel_RIE[[#This Row],[B1]],Tabel_FK_B[],2,FALSE),"")</f>
        <v/>
      </c>
      <c r="O116" s="168"/>
      <c r="P116" s="170" t="str">
        <f>IF(Tabel_RIE[[#This Row],[W1]]&gt;0,VLOOKUP(Tabel_RIE[[#This Row],[W1]],Tabel_FK_W[],2,FALSE),"")</f>
        <v/>
      </c>
      <c r="Q116"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16" s="172" t="str">
        <f>IF(OR(Tabel_RIE[[#This Row],[E12]]="",Tabel_RIE[[#This Row],[B12]]="",Tabel_RIE[[#This Row],[W12]]=""),"",Tabel_RIE[[#This Row],[E12]]*Tabel_RIE[[#This Row],[B12]]*Tabel_RIE[[#This Row],[W12]])</f>
        <v/>
      </c>
      <c r="S116" s="173" t="str">
        <f>IF(AND(Tabel_RIE[[#This Row],[E12]]="",Tabel_RIE[[#This Row],[R12]]=""),"",IF(AND(OR(Tabel_RIE[[#This Row],[E12]]="",Tabel_RIE[[#This Row],[E12]]&lt;15),OR(Tabel_RIE[[#This Row],[R12]]="",Tabel_RIE[[#This Row],[R12]]&lt;70)),"n.v.t.",IF(OR(Tabel_RIE[[#This Row],[E12]]&gt;=15,Tabel_RIE[[#This Row],[R12]]&gt;=70),"√","fout")))</f>
        <v/>
      </c>
      <c r="T116" s="174"/>
      <c r="U116" s="175"/>
      <c r="V116" s="175"/>
      <c r="W116" s="176"/>
      <c r="X116" s="177" t="str">
        <f t="shared" si="1"/>
        <v>Bronaanpak:
Collectieve maatregelen:
Individuele maatregelen:
PBM's:</v>
      </c>
      <c r="Y116" s="166"/>
      <c r="Z116" s="178"/>
      <c r="AA116" s="174"/>
      <c r="AB116" s="170" t="str">
        <f>IF(Tabel_RIE[[#This Row],[E2]]&gt;0,VLOOKUP(Tabel_RIE[[#This Row],[E2]],Tabel_FK_E[],2,FALSE),"")</f>
        <v/>
      </c>
      <c r="AC116" s="174"/>
      <c r="AD116" s="170" t="str">
        <f>IF(Tabel_RIE[[#This Row],[B2]]&gt;0,VLOOKUP(Tabel_RIE[[#This Row],[B2]],Tabel_FK_B[],2,FALSE),"")</f>
        <v/>
      </c>
      <c r="AE116" s="174"/>
      <c r="AF116" s="170" t="str">
        <f>IF(Tabel_RIE[[#This Row],[W2]]&gt;0,VLOOKUP(Tabel_RIE[[#This Row],[W2]],Tabel_FK_W[],2,FALSE),"")</f>
        <v/>
      </c>
      <c r="AG116"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16" s="172"/>
      <c r="AI116" s="166"/>
      <c r="AJ116" s="176"/>
      <c r="AK116"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116" s="179" t="str">
        <f>IF(AND(Tabel_RIE[[#This Row],[R12]]&gt;=70,Tabel_RIE[[#This Row],[R22]]&lt;70),"Ja","Nee")</f>
        <v>Ja</v>
      </c>
      <c r="AM116" s="179" t="str">
        <f>IF(Tabel_RIE[[#This Row],[R22]]&lt;&gt;"",Tabel_RIE[[#This Row],[R22]],Tabel_RIE[[#This Row],[R12]])</f>
        <v/>
      </c>
    </row>
    <row r="117" spans="2:39" ht="42" customHeight="1">
      <c r="B117" s="164">
        <v>111</v>
      </c>
      <c r="C117" s="165"/>
      <c r="D117" s="166"/>
      <c r="E117" s="166"/>
      <c r="F117" s="166"/>
      <c r="G117" s="167"/>
      <c r="H117" s="167"/>
      <c r="I117" s="166"/>
      <c r="J117" s="166"/>
      <c r="K117" s="168"/>
      <c r="L117" s="169" t="str">
        <f>IF(Tabel_RIE[[#This Row],[E1]]&gt;0,VLOOKUP(Tabel_RIE[[#This Row],[E1]],Tabel_FK_E[],2,FALSE),"")</f>
        <v/>
      </c>
      <c r="M117" s="168"/>
      <c r="N117" s="170" t="str">
        <f>IF(Tabel_RIE[[#This Row],[B1]]&gt;0,VLOOKUP(Tabel_RIE[[#This Row],[B1]],Tabel_FK_B[],2,FALSE),"")</f>
        <v/>
      </c>
      <c r="O117" s="168"/>
      <c r="P117" s="170" t="str">
        <f>IF(Tabel_RIE[[#This Row],[W1]]&gt;0,VLOOKUP(Tabel_RIE[[#This Row],[W1]],Tabel_FK_W[],2,FALSE),"")</f>
        <v/>
      </c>
      <c r="Q117"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17" s="172" t="str">
        <f>IF(OR(Tabel_RIE[[#This Row],[E12]]="",Tabel_RIE[[#This Row],[B12]]="",Tabel_RIE[[#This Row],[W12]]=""),"",Tabel_RIE[[#This Row],[E12]]*Tabel_RIE[[#This Row],[B12]]*Tabel_RIE[[#This Row],[W12]])</f>
        <v/>
      </c>
      <c r="S117" s="173" t="str">
        <f>IF(AND(Tabel_RIE[[#This Row],[E12]]="",Tabel_RIE[[#This Row],[R12]]=""),"",IF(AND(OR(Tabel_RIE[[#This Row],[E12]]="",Tabel_RIE[[#This Row],[E12]]&lt;15),OR(Tabel_RIE[[#This Row],[R12]]="",Tabel_RIE[[#This Row],[R12]]&lt;70)),"n.v.t.",IF(OR(Tabel_RIE[[#This Row],[E12]]&gt;=15,Tabel_RIE[[#This Row],[R12]]&gt;=70),"√","fout")))</f>
        <v/>
      </c>
      <c r="T117" s="174"/>
      <c r="U117" s="175"/>
      <c r="V117" s="175"/>
      <c r="W117" s="176"/>
      <c r="X117" s="177" t="str">
        <f t="shared" si="1"/>
        <v>Bronaanpak:
Collectieve maatregelen:
Individuele maatregelen:
PBM's:</v>
      </c>
      <c r="Y117" s="166"/>
      <c r="Z117" s="178"/>
      <c r="AA117" s="174"/>
      <c r="AB117" s="170" t="str">
        <f>IF(Tabel_RIE[[#This Row],[E2]]&gt;0,VLOOKUP(Tabel_RIE[[#This Row],[E2]],Tabel_FK_E[],2,FALSE),"")</f>
        <v/>
      </c>
      <c r="AC117" s="174"/>
      <c r="AD117" s="170" t="str">
        <f>IF(Tabel_RIE[[#This Row],[B2]]&gt;0,VLOOKUP(Tabel_RIE[[#This Row],[B2]],Tabel_FK_B[],2,FALSE),"")</f>
        <v/>
      </c>
      <c r="AE117" s="174"/>
      <c r="AF117" s="170" t="str">
        <f>IF(Tabel_RIE[[#This Row],[W2]]&gt;0,VLOOKUP(Tabel_RIE[[#This Row],[W2]],Tabel_FK_W[],2,FALSE),"")</f>
        <v/>
      </c>
      <c r="AG117"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17" s="172"/>
      <c r="AI117" s="166"/>
      <c r="AJ117" s="176"/>
      <c r="AK117"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117" s="179" t="str">
        <f>IF(AND(Tabel_RIE[[#This Row],[R12]]&gt;=70,Tabel_RIE[[#This Row],[R22]]&lt;70),"Ja","Nee")</f>
        <v>Ja</v>
      </c>
      <c r="AM117" s="179" t="str">
        <f>IF(Tabel_RIE[[#This Row],[R22]]&lt;&gt;"",Tabel_RIE[[#This Row],[R22]],Tabel_RIE[[#This Row],[R12]])</f>
        <v/>
      </c>
    </row>
    <row r="118" spans="2:39" ht="42" customHeight="1">
      <c r="B118" s="164">
        <v>112</v>
      </c>
      <c r="C118" s="165"/>
      <c r="D118" s="166"/>
      <c r="E118" s="166"/>
      <c r="F118" s="166"/>
      <c r="G118" s="167"/>
      <c r="H118" s="167"/>
      <c r="I118" s="166"/>
      <c r="J118" s="166"/>
      <c r="K118" s="168"/>
      <c r="L118" s="169" t="str">
        <f>IF(Tabel_RIE[[#This Row],[E1]]&gt;0,VLOOKUP(Tabel_RIE[[#This Row],[E1]],Tabel_FK_E[],2,FALSE),"")</f>
        <v/>
      </c>
      <c r="M118" s="168"/>
      <c r="N118" s="170" t="str">
        <f>IF(Tabel_RIE[[#This Row],[B1]]&gt;0,VLOOKUP(Tabel_RIE[[#This Row],[B1]],Tabel_FK_B[],2,FALSE),"")</f>
        <v/>
      </c>
      <c r="O118" s="168"/>
      <c r="P118" s="170" t="str">
        <f>IF(Tabel_RIE[[#This Row],[W1]]&gt;0,VLOOKUP(Tabel_RIE[[#This Row],[W1]],Tabel_FK_W[],2,FALSE),"")</f>
        <v/>
      </c>
      <c r="Q118"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18" s="172" t="str">
        <f>IF(OR(Tabel_RIE[[#This Row],[E12]]="",Tabel_RIE[[#This Row],[B12]]="",Tabel_RIE[[#This Row],[W12]]=""),"",Tabel_RIE[[#This Row],[E12]]*Tabel_RIE[[#This Row],[B12]]*Tabel_RIE[[#This Row],[W12]])</f>
        <v/>
      </c>
      <c r="S118" s="173" t="str">
        <f>IF(AND(Tabel_RIE[[#This Row],[E12]]="",Tabel_RIE[[#This Row],[R12]]=""),"",IF(AND(OR(Tabel_RIE[[#This Row],[E12]]="",Tabel_RIE[[#This Row],[E12]]&lt;15),OR(Tabel_RIE[[#This Row],[R12]]="",Tabel_RIE[[#This Row],[R12]]&lt;70)),"n.v.t.",IF(OR(Tabel_RIE[[#This Row],[E12]]&gt;=15,Tabel_RIE[[#This Row],[R12]]&gt;=70),"√","fout")))</f>
        <v/>
      </c>
      <c r="T118" s="174"/>
      <c r="U118" s="175"/>
      <c r="V118" s="175"/>
      <c r="W118" s="176"/>
      <c r="X118" s="177" t="str">
        <f t="shared" si="1"/>
        <v>Bronaanpak:
Collectieve maatregelen:
Individuele maatregelen:
PBM's:</v>
      </c>
      <c r="Y118" s="166"/>
      <c r="Z118" s="178"/>
      <c r="AA118" s="174"/>
      <c r="AB118" s="170" t="str">
        <f>IF(Tabel_RIE[[#This Row],[E2]]&gt;0,VLOOKUP(Tabel_RIE[[#This Row],[E2]],Tabel_FK_E[],2,FALSE),"")</f>
        <v/>
      </c>
      <c r="AC118" s="174"/>
      <c r="AD118" s="170" t="str">
        <f>IF(Tabel_RIE[[#This Row],[B2]]&gt;0,VLOOKUP(Tabel_RIE[[#This Row],[B2]],Tabel_FK_B[],2,FALSE),"")</f>
        <v/>
      </c>
      <c r="AE118" s="174"/>
      <c r="AF118" s="170" t="str">
        <f>IF(Tabel_RIE[[#This Row],[W2]]&gt;0,VLOOKUP(Tabel_RIE[[#This Row],[W2]],Tabel_FK_W[],2,FALSE),"")</f>
        <v/>
      </c>
      <c r="AG118"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18" s="172"/>
      <c r="AI118" s="166"/>
      <c r="AJ118" s="176"/>
      <c r="AK118"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118" s="179" t="str">
        <f>IF(AND(Tabel_RIE[[#This Row],[R12]]&gt;=70,Tabel_RIE[[#This Row],[R22]]&lt;70),"Ja","Nee")</f>
        <v>Ja</v>
      </c>
      <c r="AM118" s="179" t="str">
        <f>IF(Tabel_RIE[[#This Row],[R22]]&lt;&gt;"",Tabel_RIE[[#This Row],[R22]],Tabel_RIE[[#This Row],[R12]])</f>
        <v/>
      </c>
    </row>
    <row r="119" spans="2:39" ht="42" customHeight="1">
      <c r="B119" s="164">
        <v>113</v>
      </c>
      <c r="C119" s="165"/>
      <c r="D119" s="166"/>
      <c r="E119" s="166"/>
      <c r="F119" s="166"/>
      <c r="G119" s="167"/>
      <c r="H119" s="167"/>
      <c r="I119" s="166"/>
      <c r="J119" s="166"/>
      <c r="K119" s="168"/>
      <c r="L119" s="169" t="str">
        <f>IF(Tabel_RIE[[#This Row],[E1]]&gt;0,VLOOKUP(Tabel_RIE[[#This Row],[E1]],Tabel_FK_E[],2,FALSE),"")</f>
        <v/>
      </c>
      <c r="M119" s="168"/>
      <c r="N119" s="170" t="str">
        <f>IF(Tabel_RIE[[#This Row],[B1]]&gt;0,VLOOKUP(Tabel_RIE[[#This Row],[B1]],Tabel_FK_B[],2,FALSE),"")</f>
        <v/>
      </c>
      <c r="O119" s="168"/>
      <c r="P119" s="170" t="str">
        <f>IF(Tabel_RIE[[#This Row],[W1]]&gt;0,VLOOKUP(Tabel_RIE[[#This Row],[W1]],Tabel_FK_W[],2,FALSE),"")</f>
        <v/>
      </c>
      <c r="Q119"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19" s="172" t="str">
        <f>IF(OR(Tabel_RIE[[#This Row],[E12]]="",Tabel_RIE[[#This Row],[B12]]="",Tabel_RIE[[#This Row],[W12]]=""),"",Tabel_RIE[[#This Row],[E12]]*Tabel_RIE[[#This Row],[B12]]*Tabel_RIE[[#This Row],[W12]])</f>
        <v/>
      </c>
      <c r="S119" s="173" t="str">
        <f>IF(AND(Tabel_RIE[[#This Row],[E12]]="",Tabel_RIE[[#This Row],[R12]]=""),"",IF(AND(OR(Tabel_RIE[[#This Row],[E12]]="",Tabel_RIE[[#This Row],[E12]]&lt;15),OR(Tabel_RIE[[#This Row],[R12]]="",Tabel_RIE[[#This Row],[R12]]&lt;70)),"n.v.t.",IF(OR(Tabel_RIE[[#This Row],[E12]]&gt;=15,Tabel_RIE[[#This Row],[R12]]&gt;=70),"√","fout")))</f>
        <v/>
      </c>
      <c r="T119" s="174"/>
      <c r="U119" s="175"/>
      <c r="V119" s="175"/>
      <c r="W119" s="176"/>
      <c r="X119" s="177" t="str">
        <f t="shared" si="1"/>
        <v>Bronaanpak:
Collectieve maatregelen:
Individuele maatregelen:
PBM's:</v>
      </c>
      <c r="Y119" s="166"/>
      <c r="Z119" s="178"/>
      <c r="AA119" s="174"/>
      <c r="AB119" s="170" t="str">
        <f>IF(Tabel_RIE[[#This Row],[E2]]&gt;0,VLOOKUP(Tabel_RIE[[#This Row],[E2]],Tabel_FK_E[],2,FALSE),"")</f>
        <v/>
      </c>
      <c r="AC119" s="174"/>
      <c r="AD119" s="170" t="str">
        <f>IF(Tabel_RIE[[#This Row],[B2]]&gt;0,VLOOKUP(Tabel_RIE[[#This Row],[B2]],Tabel_FK_B[],2,FALSE),"")</f>
        <v/>
      </c>
      <c r="AE119" s="174"/>
      <c r="AF119" s="170" t="str">
        <f>IF(Tabel_RIE[[#This Row],[W2]]&gt;0,VLOOKUP(Tabel_RIE[[#This Row],[W2]],Tabel_FK_W[],2,FALSE),"")</f>
        <v/>
      </c>
      <c r="AG119"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19" s="172"/>
      <c r="AI119" s="166"/>
      <c r="AJ119" s="176"/>
      <c r="AK119"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119" s="179" t="str">
        <f>IF(AND(Tabel_RIE[[#This Row],[R12]]&gt;=70,Tabel_RIE[[#This Row],[R22]]&lt;70),"Ja","Nee")</f>
        <v>Ja</v>
      </c>
      <c r="AM119" s="179" t="str">
        <f>IF(Tabel_RIE[[#This Row],[R22]]&lt;&gt;"",Tabel_RIE[[#This Row],[R22]],Tabel_RIE[[#This Row],[R12]])</f>
        <v/>
      </c>
    </row>
    <row r="120" spans="2:39" ht="42" customHeight="1">
      <c r="B120" s="164">
        <v>114</v>
      </c>
      <c r="C120" s="165"/>
      <c r="D120" s="166"/>
      <c r="E120" s="166"/>
      <c r="F120" s="166"/>
      <c r="G120" s="167"/>
      <c r="H120" s="167"/>
      <c r="I120" s="166"/>
      <c r="J120" s="166"/>
      <c r="K120" s="168"/>
      <c r="L120" s="169" t="str">
        <f>IF(Tabel_RIE[[#This Row],[E1]]&gt;0,VLOOKUP(Tabel_RIE[[#This Row],[E1]],Tabel_FK_E[],2,FALSE),"")</f>
        <v/>
      </c>
      <c r="M120" s="168"/>
      <c r="N120" s="170" t="str">
        <f>IF(Tabel_RIE[[#This Row],[B1]]&gt;0,VLOOKUP(Tabel_RIE[[#This Row],[B1]],Tabel_FK_B[],2,FALSE),"")</f>
        <v/>
      </c>
      <c r="O120" s="168"/>
      <c r="P120" s="170" t="str">
        <f>IF(Tabel_RIE[[#This Row],[W1]]&gt;0,VLOOKUP(Tabel_RIE[[#This Row],[W1]],Tabel_FK_W[],2,FALSE),"")</f>
        <v/>
      </c>
      <c r="Q120"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20" s="172" t="str">
        <f>IF(OR(Tabel_RIE[[#This Row],[E12]]="",Tabel_RIE[[#This Row],[B12]]="",Tabel_RIE[[#This Row],[W12]]=""),"",Tabel_RIE[[#This Row],[E12]]*Tabel_RIE[[#This Row],[B12]]*Tabel_RIE[[#This Row],[W12]])</f>
        <v/>
      </c>
      <c r="S120" s="173" t="str">
        <f>IF(AND(Tabel_RIE[[#This Row],[E12]]="",Tabel_RIE[[#This Row],[R12]]=""),"",IF(AND(OR(Tabel_RIE[[#This Row],[E12]]="",Tabel_RIE[[#This Row],[E12]]&lt;15),OR(Tabel_RIE[[#This Row],[R12]]="",Tabel_RIE[[#This Row],[R12]]&lt;70)),"n.v.t.",IF(OR(Tabel_RIE[[#This Row],[E12]]&gt;=15,Tabel_RIE[[#This Row],[R12]]&gt;=70),"√","fout")))</f>
        <v/>
      </c>
      <c r="T120" s="174"/>
      <c r="U120" s="175"/>
      <c r="V120" s="175"/>
      <c r="W120" s="176"/>
      <c r="X120" s="177" t="str">
        <f t="shared" si="1"/>
        <v>Bronaanpak:
Collectieve maatregelen:
Individuele maatregelen:
PBM's:</v>
      </c>
      <c r="Y120" s="166"/>
      <c r="Z120" s="178"/>
      <c r="AA120" s="174"/>
      <c r="AB120" s="170" t="str">
        <f>IF(Tabel_RIE[[#This Row],[E2]]&gt;0,VLOOKUP(Tabel_RIE[[#This Row],[E2]],Tabel_FK_E[],2,FALSE),"")</f>
        <v/>
      </c>
      <c r="AC120" s="174"/>
      <c r="AD120" s="170" t="str">
        <f>IF(Tabel_RIE[[#This Row],[B2]]&gt;0,VLOOKUP(Tabel_RIE[[#This Row],[B2]],Tabel_FK_B[],2,FALSE),"")</f>
        <v/>
      </c>
      <c r="AE120" s="174"/>
      <c r="AF120" s="170" t="str">
        <f>IF(Tabel_RIE[[#This Row],[W2]]&gt;0,VLOOKUP(Tabel_RIE[[#This Row],[W2]],Tabel_FK_W[],2,FALSE),"")</f>
        <v/>
      </c>
      <c r="AG120"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20" s="172"/>
      <c r="AI120" s="166"/>
      <c r="AJ120" s="176"/>
      <c r="AK120"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120" s="179" t="str">
        <f>IF(AND(Tabel_RIE[[#This Row],[R12]]&gt;=70,Tabel_RIE[[#This Row],[R22]]&lt;70),"Ja","Nee")</f>
        <v>Ja</v>
      </c>
      <c r="AM120" s="179" t="str">
        <f>IF(Tabel_RIE[[#This Row],[R22]]&lt;&gt;"",Tabel_RIE[[#This Row],[R22]],Tabel_RIE[[#This Row],[R12]])</f>
        <v/>
      </c>
    </row>
    <row r="121" spans="2:39" ht="42" customHeight="1">
      <c r="B121" s="164">
        <v>115</v>
      </c>
      <c r="C121" s="165"/>
      <c r="D121" s="166"/>
      <c r="E121" s="166"/>
      <c r="F121" s="166"/>
      <c r="G121" s="167"/>
      <c r="H121" s="167"/>
      <c r="I121" s="166"/>
      <c r="J121" s="166"/>
      <c r="K121" s="168"/>
      <c r="L121" s="169" t="str">
        <f>IF(Tabel_RIE[[#This Row],[E1]]&gt;0,VLOOKUP(Tabel_RIE[[#This Row],[E1]],Tabel_FK_E[],2,FALSE),"")</f>
        <v/>
      </c>
      <c r="M121" s="168"/>
      <c r="N121" s="170" t="str">
        <f>IF(Tabel_RIE[[#This Row],[B1]]&gt;0,VLOOKUP(Tabel_RIE[[#This Row],[B1]],Tabel_FK_B[],2,FALSE),"")</f>
        <v/>
      </c>
      <c r="O121" s="168"/>
      <c r="P121" s="170" t="str">
        <f>IF(Tabel_RIE[[#This Row],[W1]]&gt;0,VLOOKUP(Tabel_RIE[[#This Row],[W1]],Tabel_FK_W[],2,FALSE),"")</f>
        <v/>
      </c>
      <c r="Q121"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21" s="172" t="str">
        <f>IF(OR(Tabel_RIE[[#This Row],[E12]]="",Tabel_RIE[[#This Row],[B12]]="",Tabel_RIE[[#This Row],[W12]]=""),"",Tabel_RIE[[#This Row],[E12]]*Tabel_RIE[[#This Row],[B12]]*Tabel_RIE[[#This Row],[W12]])</f>
        <v/>
      </c>
      <c r="S121" s="173" t="str">
        <f>IF(AND(Tabel_RIE[[#This Row],[E12]]="",Tabel_RIE[[#This Row],[R12]]=""),"",IF(AND(OR(Tabel_RIE[[#This Row],[E12]]="",Tabel_RIE[[#This Row],[E12]]&lt;15),OR(Tabel_RIE[[#This Row],[R12]]="",Tabel_RIE[[#This Row],[R12]]&lt;70)),"n.v.t.",IF(OR(Tabel_RIE[[#This Row],[E12]]&gt;=15,Tabel_RIE[[#This Row],[R12]]&gt;=70),"√","fout")))</f>
        <v/>
      </c>
      <c r="T121" s="174"/>
      <c r="U121" s="175"/>
      <c r="V121" s="175"/>
      <c r="W121" s="176"/>
      <c r="X121" s="177" t="str">
        <f t="shared" si="1"/>
        <v>Bronaanpak:
Collectieve maatregelen:
Individuele maatregelen:
PBM's:</v>
      </c>
      <c r="Y121" s="166"/>
      <c r="Z121" s="178"/>
      <c r="AA121" s="174"/>
      <c r="AB121" s="170" t="str">
        <f>IF(Tabel_RIE[[#This Row],[E2]]&gt;0,VLOOKUP(Tabel_RIE[[#This Row],[E2]],Tabel_FK_E[],2,FALSE),"")</f>
        <v/>
      </c>
      <c r="AC121" s="174"/>
      <c r="AD121" s="170" t="str">
        <f>IF(Tabel_RIE[[#This Row],[B2]]&gt;0,VLOOKUP(Tabel_RIE[[#This Row],[B2]],Tabel_FK_B[],2,FALSE),"")</f>
        <v/>
      </c>
      <c r="AE121" s="174"/>
      <c r="AF121" s="170" t="str">
        <f>IF(Tabel_RIE[[#This Row],[W2]]&gt;0,VLOOKUP(Tabel_RIE[[#This Row],[W2]],Tabel_FK_W[],2,FALSE),"")</f>
        <v/>
      </c>
      <c r="AG121"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21" s="172"/>
      <c r="AI121" s="166"/>
      <c r="AJ121" s="176"/>
      <c r="AK121"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121" s="179" t="str">
        <f>IF(AND(Tabel_RIE[[#This Row],[R12]]&gt;=70,Tabel_RIE[[#This Row],[R22]]&lt;70),"Ja","Nee")</f>
        <v>Ja</v>
      </c>
      <c r="AM121" s="179" t="str">
        <f>IF(Tabel_RIE[[#This Row],[R22]]&lt;&gt;"",Tabel_RIE[[#This Row],[R22]],Tabel_RIE[[#This Row],[R12]])</f>
        <v/>
      </c>
    </row>
    <row r="122" spans="2:39" ht="42" customHeight="1">
      <c r="B122" s="164">
        <v>116</v>
      </c>
      <c r="C122" s="165"/>
      <c r="D122" s="166"/>
      <c r="E122" s="166"/>
      <c r="F122" s="166"/>
      <c r="G122" s="167"/>
      <c r="H122" s="167"/>
      <c r="I122" s="166"/>
      <c r="J122" s="166"/>
      <c r="K122" s="168"/>
      <c r="L122" s="169" t="str">
        <f>IF(Tabel_RIE[[#This Row],[E1]]&gt;0,VLOOKUP(Tabel_RIE[[#This Row],[E1]],Tabel_FK_E[],2,FALSE),"")</f>
        <v/>
      </c>
      <c r="M122" s="168"/>
      <c r="N122" s="170" t="str">
        <f>IF(Tabel_RIE[[#This Row],[B1]]&gt;0,VLOOKUP(Tabel_RIE[[#This Row],[B1]],Tabel_FK_B[],2,FALSE),"")</f>
        <v/>
      </c>
      <c r="O122" s="168"/>
      <c r="P122" s="170" t="str">
        <f>IF(Tabel_RIE[[#This Row],[W1]]&gt;0,VLOOKUP(Tabel_RIE[[#This Row],[W1]],Tabel_FK_W[],2,FALSE),"")</f>
        <v/>
      </c>
      <c r="Q122"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22" s="172" t="str">
        <f>IF(OR(Tabel_RIE[[#This Row],[E12]]="",Tabel_RIE[[#This Row],[B12]]="",Tabel_RIE[[#This Row],[W12]]=""),"",Tabel_RIE[[#This Row],[E12]]*Tabel_RIE[[#This Row],[B12]]*Tabel_RIE[[#This Row],[W12]])</f>
        <v/>
      </c>
      <c r="S122" s="173" t="str">
        <f>IF(AND(Tabel_RIE[[#This Row],[E12]]="",Tabel_RIE[[#This Row],[R12]]=""),"",IF(AND(OR(Tabel_RIE[[#This Row],[E12]]="",Tabel_RIE[[#This Row],[E12]]&lt;15),OR(Tabel_RIE[[#This Row],[R12]]="",Tabel_RIE[[#This Row],[R12]]&lt;70)),"n.v.t.",IF(OR(Tabel_RIE[[#This Row],[E12]]&gt;=15,Tabel_RIE[[#This Row],[R12]]&gt;=70),"√","fout")))</f>
        <v/>
      </c>
      <c r="T122" s="174"/>
      <c r="U122" s="175"/>
      <c r="V122" s="175"/>
      <c r="W122" s="176"/>
      <c r="X122" s="177" t="str">
        <f t="shared" si="1"/>
        <v>Bronaanpak:
Collectieve maatregelen:
Individuele maatregelen:
PBM's:</v>
      </c>
      <c r="Y122" s="166"/>
      <c r="Z122" s="178"/>
      <c r="AA122" s="174"/>
      <c r="AB122" s="170" t="str">
        <f>IF(Tabel_RIE[[#This Row],[E2]]&gt;0,VLOOKUP(Tabel_RIE[[#This Row],[E2]],Tabel_FK_E[],2,FALSE),"")</f>
        <v/>
      </c>
      <c r="AC122" s="174"/>
      <c r="AD122" s="170" t="str">
        <f>IF(Tabel_RIE[[#This Row],[B2]]&gt;0,VLOOKUP(Tabel_RIE[[#This Row],[B2]],Tabel_FK_B[],2,FALSE),"")</f>
        <v/>
      </c>
      <c r="AE122" s="174"/>
      <c r="AF122" s="170" t="str">
        <f>IF(Tabel_RIE[[#This Row],[W2]]&gt;0,VLOOKUP(Tabel_RIE[[#This Row],[W2]],Tabel_FK_W[],2,FALSE),"")</f>
        <v/>
      </c>
      <c r="AG122"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22" s="172"/>
      <c r="AI122" s="166"/>
      <c r="AJ122" s="176"/>
      <c r="AK122"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122" s="179" t="str">
        <f>IF(AND(Tabel_RIE[[#This Row],[R12]]&gt;=70,Tabel_RIE[[#This Row],[R22]]&lt;70),"Ja","Nee")</f>
        <v>Ja</v>
      </c>
      <c r="AM122" s="179" t="str">
        <f>IF(Tabel_RIE[[#This Row],[R22]]&lt;&gt;"",Tabel_RIE[[#This Row],[R22]],Tabel_RIE[[#This Row],[R12]])</f>
        <v/>
      </c>
    </row>
    <row r="123" spans="2:39" ht="42" customHeight="1">
      <c r="B123" s="164">
        <v>117</v>
      </c>
      <c r="C123" s="165"/>
      <c r="D123" s="166"/>
      <c r="E123" s="166"/>
      <c r="F123" s="166"/>
      <c r="G123" s="167"/>
      <c r="H123" s="167"/>
      <c r="I123" s="166"/>
      <c r="J123" s="166"/>
      <c r="K123" s="168"/>
      <c r="L123" s="169" t="str">
        <f>IF(Tabel_RIE[[#This Row],[E1]]&gt;0,VLOOKUP(Tabel_RIE[[#This Row],[E1]],Tabel_FK_E[],2,FALSE),"")</f>
        <v/>
      </c>
      <c r="M123" s="168"/>
      <c r="N123" s="170" t="str">
        <f>IF(Tabel_RIE[[#This Row],[B1]]&gt;0,VLOOKUP(Tabel_RIE[[#This Row],[B1]],Tabel_FK_B[],2,FALSE),"")</f>
        <v/>
      </c>
      <c r="O123" s="168"/>
      <c r="P123" s="170" t="str">
        <f>IF(Tabel_RIE[[#This Row],[W1]]&gt;0,VLOOKUP(Tabel_RIE[[#This Row],[W1]],Tabel_FK_W[],2,FALSE),"")</f>
        <v/>
      </c>
      <c r="Q123"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23" s="172" t="str">
        <f>IF(OR(Tabel_RIE[[#This Row],[E12]]="",Tabel_RIE[[#This Row],[B12]]="",Tabel_RIE[[#This Row],[W12]]=""),"",Tabel_RIE[[#This Row],[E12]]*Tabel_RIE[[#This Row],[B12]]*Tabel_RIE[[#This Row],[W12]])</f>
        <v/>
      </c>
      <c r="S123" s="173" t="str">
        <f>IF(AND(Tabel_RIE[[#This Row],[E12]]="",Tabel_RIE[[#This Row],[R12]]=""),"",IF(AND(OR(Tabel_RIE[[#This Row],[E12]]="",Tabel_RIE[[#This Row],[E12]]&lt;15),OR(Tabel_RIE[[#This Row],[R12]]="",Tabel_RIE[[#This Row],[R12]]&lt;70)),"n.v.t.",IF(OR(Tabel_RIE[[#This Row],[E12]]&gt;=15,Tabel_RIE[[#This Row],[R12]]&gt;=70),"√","fout")))</f>
        <v/>
      </c>
      <c r="T123" s="174"/>
      <c r="U123" s="175"/>
      <c r="V123" s="175"/>
      <c r="W123" s="176"/>
      <c r="X123" s="177" t="str">
        <f t="shared" si="1"/>
        <v>Bronaanpak:
Collectieve maatregelen:
Individuele maatregelen:
PBM's:</v>
      </c>
      <c r="Y123" s="166"/>
      <c r="Z123" s="178"/>
      <c r="AA123" s="174"/>
      <c r="AB123" s="170" t="str">
        <f>IF(Tabel_RIE[[#This Row],[E2]]&gt;0,VLOOKUP(Tabel_RIE[[#This Row],[E2]],Tabel_FK_E[],2,FALSE),"")</f>
        <v/>
      </c>
      <c r="AC123" s="174"/>
      <c r="AD123" s="170" t="str">
        <f>IF(Tabel_RIE[[#This Row],[B2]]&gt;0,VLOOKUP(Tabel_RIE[[#This Row],[B2]],Tabel_FK_B[],2,FALSE),"")</f>
        <v/>
      </c>
      <c r="AE123" s="174"/>
      <c r="AF123" s="170" t="str">
        <f>IF(Tabel_RIE[[#This Row],[W2]]&gt;0,VLOOKUP(Tabel_RIE[[#This Row],[W2]],Tabel_FK_W[],2,FALSE),"")</f>
        <v/>
      </c>
      <c r="AG123"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23" s="172"/>
      <c r="AI123" s="166"/>
      <c r="AJ123" s="176"/>
      <c r="AK123"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123" s="179" t="str">
        <f>IF(AND(Tabel_RIE[[#This Row],[R12]]&gt;=70,Tabel_RIE[[#This Row],[R22]]&lt;70),"Ja","Nee")</f>
        <v>Ja</v>
      </c>
      <c r="AM123" s="179" t="str">
        <f>IF(Tabel_RIE[[#This Row],[R22]]&lt;&gt;"",Tabel_RIE[[#This Row],[R22]],Tabel_RIE[[#This Row],[R12]])</f>
        <v/>
      </c>
    </row>
    <row r="124" spans="2:39" ht="42" customHeight="1">
      <c r="B124" s="164">
        <v>118</v>
      </c>
      <c r="C124" s="165"/>
      <c r="D124" s="166"/>
      <c r="E124" s="166"/>
      <c r="F124" s="166"/>
      <c r="G124" s="167"/>
      <c r="H124" s="167"/>
      <c r="I124" s="166"/>
      <c r="J124" s="166"/>
      <c r="K124" s="168"/>
      <c r="L124" s="169" t="str">
        <f>IF(Tabel_RIE[[#This Row],[E1]]&gt;0,VLOOKUP(Tabel_RIE[[#This Row],[E1]],Tabel_FK_E[],2,FALSE),"")</f>
        <v/>
      </c>
      <c r="M124" s="168"/>
      <c r="N124" s="170" t="str">
        <f>IF(Tabel_RIE[[#This Row],[B1]]&gt;0,VLOOKUP(Tabel_RIE[[#This Row],[B1]],Tabel_FK_B[],2,FALSE),"")</f>
        <v/>
      </c>
      <c r="O124" s="168"/>
      <c r="P124" s="170" t="str">
        <f>IF(Tabel_RIE[[#This Row],[W1]]&gt;0,VLOOKUP(Tabel_RIE[[#This Row],[W1]],Tabel_FK_W[],2,FALSE),"")</f>
        <v/>
      </c>
      <c r="Q124"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24" s="172" t="str">
        <f>IF(OR(Tabel_RIE[[#This Row],[E12]]="",Tabel_RIE[[#This Row],[B12]]="",Tabel_RIE[[#This Row],[W12]]=""),"",Tabel_RIE[[#This Row],[E12]]*Tabel_RIE[[#This Row],[B12]]*Tabel_RIE[[#This Row],[W12]])</f>
        <v/>
      </c>
      <c r="S124" s="173" t="str">
        <f>IF(AND(Tabel_RIE[[#This Row],[E12]]="",Tabel_RIE[[#This Row],[R12]]=""),"",IF(AND(OR(Tabel_RIE[[#This Row],[E12]]="",Tabel_RIE[[#This Row],[E12]]&lt;15),OR(Tabel_RIE[[#This Row],[R12]]="",Tabel_RIE[[#This Row],[R12]]&lt;70)),"n.v.t.",IF(OR(Tabel_RIE[[#This Row],[E12]]&gt;=15,Tabel_RIE[[#This Row],[R12]]&gt;=70),"√","fout")))</f>
        <v/>
      </c>
      <c r="T124" s="174"/>
      <c r="U124" s="175"/>
      <c r="V124" s="175"/>
      <c r="W124" s="176"/>
      <c r="X124" s="177" t="str">
        <f t="shared" si="1"/>
        <v>Bronaanpak:
Collectieve maatregelen:
Individuele maatregelen:
PBM's:</v>
      </c>
      <c r="Y124" s="166"/>
      <c r="Z124" s="178"/>
      <c r="AA124" s="174"/>
      <c r="AB124" s="170" t="str">
        <f>IF(Tabel_RIE[[#This Row],[E2]]&gt;0,VLOOKUP(Tabel_RIE[[#This Row],[E2]],Tabel_FK_E[],2,FALSE),"")</f>
        <v/>
      </c>
      <c r="AC124" s="174"/>
      <c r="AD124" s="170" t="str">
        <f>IF(Tabel_RIE[[#This Row],[B2]]&gt;0,VLOOKUP(Tabel_RIE[[#This Row],[B2]],Tabel_FK_B[],2,FALSE),"")</f>
        <v/>
      </c>
      <c r="AE124" s="174"/>
      <c r="AF124" s="170" t="str">
        <f>IF(Tabel_RIE[[#This Row],[W2]]&gt;0,VLOOKUP(Tabel_RIE[[#This Row],[W2]],Tabel_FK_W[],2,FALSE),"")</f>
        <v/>
      </c>
      <c r="AG124"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24" s="172"/>
      <c r="AI124" s="166"/>
      <c r="AJ124" s="176"/>
      <c r="AK124"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124" s="179" t="str">
        <f>IF(AND(Tabel_RIE[[#This Row],[R12]]&gt;=70,Tabel_RIE[[#This Row],[R22]]&lt;70),"Ja","Nee")</f>
        <v>Ja</v>
      </c>
      <c r="AM124" s="179" t="str">
        <f>IF(Tabel_RIE[[#This Row],[R22]]&lt;&gt;"",Tabel_RIE[[#This Row],[R22]],Tabel_RIE[[#This Row],[R12]])</f>
        <v/>
      </c>
    </row>
    <row r="125" spans="2:39" ht="42" customHeight="1">
      <c r="B125" s="164">
        <v>119</v>
      </c>
      <c r="C125" s="165"/>
      <c r="D125" s="166"/>
      <c r="E125" s="166"/>
      <c r="F125" s="166"/>
      <c r="G125" s="167"/>
      <c r="H125" s="167"/>
      <c r="I125" s="166"/>
      <c r="J125" s="166"/>
      <c r="K125" s="168"/>
      <c r="L125" s="169" t="str">
        <f>IF(Tabel_RIE[[#This Row],[E1]]&gt;0,VLOOKUP(Tabel_RIE[[#This Row],[E1]],Tabel_FK_E[],2,FALSE),"")</f>
        <v/>
      </c>
      <c r="M125" s="168"/>
      <c r="N125" s="170" t="str">
        <f>IF(Tabel_RIE[[#This Row],[B1]]&gt;0,VLOOKUP(Tabel_RIE[[#This Row],[B1]],Tabel_FK_B[],2,FALSE),"")</f>
        <v/>
      </c>
      <c r="O125" s="168"/>
      <c r="P125" s="170" t="str">
        <f>IF(Tabel_RIE[[#This Row],[W1]]&gt;0,VLOOKUP(Tabel_RIE[[#This Row],[W1]],Tabel_FK_W[],2,FALSE),"")</f>
        <v/>
      </c>
      <c r="Q125"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25" s="172" t="str">
        <f>IF(OR(Tabel_RIE[[#This Row],[E12]]="",Tabel_RIE[[#This Row],[B12]]="",Tabel_RIE[[#This Row],[W12]]=""),"",Tabel_RIE[[#This Row],[E12]]*Tabel_RIE[[#This Row],[B12]]*Tabel_RIE[[#This Row],[W12]])</f>
        <v/>
      </c>
      <c r="S125" s="173" t="str">
        <f>IF(AND(Tabel_RIE[[#This Row],[E12]]="",Tabel_RIE[[#This Row],[R12]]=""),"",IF(AND(OR(Tabel_RIE[[#This Row],[E12]]="",Tabel_RIE[[#This Row],[E12]]&lt;15),OR(Tabel_RIE[[#This Row],[R12]]="",Tabel_RIE[[#This Row],[R12]]&lt;70)),"n.v.t.",IF(OR(Tabel_RIE[[#This Row],[E12]]&gt;=15,Tabel_RIE[[#This Row],[R12]]&gt;=70),"√","fout")))</f>
        <v/>
      </c>
      <c r="T125" s="174"/>
      <c r="U125" s="175"/>
      <c r="V125" s="175"/>
      <c r="W125" s="176"/>
      <c r="X125" s="177" t="str">
        <f t="shared" si="1"/>
        <v>Bronaanpak:
Collectieve maatregelen:
Individuele maatregelen:
PBM's:</v>
      </c>
      <c r="Y125" s="166"/>
      <c r="Z125" s="178"/>
      <c r="AA125" s="174"/>
      <c r="AB125" s="170" t="str">
        <f>IF(Tabel_RIE[[#This Row],[E2]]&gt;0,VLOOKUP(Tabel_RIE[[#This Row],[E2]],Tabel_FK_E[],2,FALSE),"")</f>
        <v/>
      </c>
      <c r="AC125" s="174"/>
      <c r="AD125" s="170" t="str">
        <f>IF(Tabel_RIE[[#This Row],[B2]]&gt;0,VLOOKUP(Tabel_RIE[[#This Row],[B2]],Tabel_FK_B[],2,FALSE),"")</f>
        <v/>
      </c>
      <c r="AE125" s="174"/>
      <c r="AF125" s="170" t="str">
        <f>IF(Tabel_RIE[[#This Row],[W2]]&gt;0,VLOOKUP(Tabel_RIE[[#This Row],[W2]],Tabel_FK_W[],2,FALSE),"")</f>
        <v/>
      </c>
      <c r="AG125"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25" s="172"/>
      <c r="AI125" s="166"/>
      <c r="AJ125" s="176"/>
      <c r="AK125"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125" s="179" t="str">
        <f>IF(AND(Tabel_RIE[[#This Row],[R12]]&gt;=70,Tabel_RIE[[#This Row],[R22]]&lt;70),"Ja","Nee")</f>
        <v>Ja</v>
      </c>
      <c r="AM125" s="179" t="str">
        <f>IF(Tabel_RIE[[#This Row],[R22]]&lt;&gt;"",Tabel_RIE[[#This Row],[R22]],Tabel_RIE[[#This Row],[R12]])</f>
        <v/>
      </c>
    </row>
    <row r="126" spans="2:39" ht="42" customHeight="1">
      <c r="B126" s="164">
        <v>120</v>
      </c>
      <c r="C126" s="165"/>
      <c r="D126" s="166"/>
      <c r="E126" s="166"/>
      <c r="F126" s="166"/>
      <c r="G126" s="167"/>
      <c r="H126" s="167"/>
      <c r="I126" s="166"/>
      <c r="J126" s="166"/>
      <c r="K126" s="168"/>
      <c r="L126" s="169" t="str">
        <f>IF(Tabel_RIE[[#This Row],[E1]]&gt;0,VLOOKUP(Tabel_RIE[[#This Row],[E1]],Tabel_FK_E[],2,FALSE),"")</f>
        <v/>
      </c>
      <c r="M126" s="168"/>
      <c r="N126" s="170" t="str">
        <f>IF(Tabel_RIE[[#This Row],[B1]]&gt;0,VLOOKUP(Tabel_RIE[[#This Row],[B1]],Tabel_FK_B[],2,FALSE),"")</f>
        <v/>
      </c>
      <c r="O126" s="168"/>
      <c r="P126" s="170" t="str">
        <f>IF(Tabel_RIE[[#This Row],[W1]]&gt;0,VLOOKUP(Tabel_RIE[[#This Row],[W1]],Tabel_FK_W[],2,FALSE),"")</f>
        <v/>
      </c>
      <c r="Q126"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26" s="172" t="str">
        <f>IF(OR(Tabel_RIE[[#This Row],[E12]]="",Tabel_RIE[[#This Row],[B12]]="",Tabel_RIE[[#This Row],[W12]]=""),"",Tabel_RIE[[#This Row],[E12]]*Tabel_RIE[[#This Row],[B12]]*Tabel_RIE[[#This Row],[W12]])</f>
        <v/>
      </c>
      <c r="S126" s="173" t="str">
        <f>IF(AND(Tabel_RIE[[#This Row],[E12]]="",Tabel_RIE[[#This Row],[R12]]=""),"",IF(AND(OR(Tabel_RIE[[#This Row],[E12]]="",Tabel_RIE[[#This Row],[E12]]&lt;15),OR(Tabel_RIE[[#This Row],[R12]]="",Tabel_RIE[[#This Row],[R12]]&lt;70)),"n.v.t.",IF(OR(Tabel_RIE[[#This Row],[E12]]&gt;=15,Tabel_RIE[[#This Row],[R12]]&gt;=70),"√","fout")))</f>
        <v/>
      </c>
      <c r="T126" s="174"/>
      <c r="U126" s="175"/>
      <c r="V126" s="175"/>
      <c r="W126" s="176"/>
      <c r="X126" s="177" t="str">
        <f t="shared" si="1"/>
        <v>Bronaanpak:
Collectieve maatregelen:
Individuele maatregelen:
PBM's:</v>
      </c>
      <c r="Y126" s="166"/>
      <c r="Z126" s="178"/>
      <c r="AA126" s="174"/>
      <c r="AB126" s="170" t="str">
        <f>IF(Tabel_RIE[[#This Row],[E2]]&gt;0,VLOOKUP(Tabel_RIE[[#This Row],[E2]],Tabel_FK_E[],2,FALSE),"")</f>
        <v/>
      </c>
      <c r="AC126" s="174"/>
      <c r="AD126" s="170" t="str">
        <f>IF(Tabel_RIE[[#This Row],[B2]]&gt;0,VLOOKUP(Tabel_RIE[[#This Row],[B2]],Tabel_FK_B[],2,FALSE),"")</f>
        <v/>
      </c>
      <c r="AE126" s="174"/>
      <c r="AF126" s="170" t="str">
        <f>IF(Tabel_RIE[[#This Row],[W2]]&gt;0,VLOOKUP(Tabel_RIE[[#This Row],[W2]],Tabel_FK_W[],2,FALSE),"")</f>
        <v/>
      </c>
      <c r="AG126"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26" s="172"/>
      <c r="AI126" s="166"/>
      <c r="AJ126" s="176"/>
      <c r="AK126"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126" s="179" t="str">
        <f>IF(AND(Tabel_RIE[[#This Row],[R12]]&gt;=70,Tabel_RIE[[#This Row],[R22]]&lt;70),"Ja","Nee")</f>
        <v>Ja</v>
      </c>
      <c r="AM126" s="179" t="str">
        <f>IF(Tabel_RIE[[#This Row],[R22]]&lt;&gt;"",Tabel_RIE[[#This Row],[R22]],Tabel_RIE[[#This Row],[R12]])</f>
        <v/>
      </c>
    </row>
    <row r="127" spans="2:39" ht="42" customHeight="1">
      <c r="B127" s="164">
        <v>121</v>
      </c>
      <c r="C127" s="165"/>
      <c r="D127" s="166"/>
      <c r="E127" s="166"/>
      <c r="F127" s="166"/>
      <c r="G127" s="167"/>
      <c r="H127" s="167"/>
      <c r="I127" s="166"/>
      <c r="J127" s="166"/>
      <c r="K127" s="168"/>
      <c r="L127" s="169" t="str">
        <f>IF(Tabel_RIE[[#This Row],[E1]]&gt;0,VLOOKUP(Tabel_RIE[[#This Row],[E1]],Tabel_FK_E[],2,FALSE),"")</f>
        <v/>
      </c>
      <c r="M127" s="168"/>
      <c r="N127" s="170" t="str">
        <f>IF(Tabel_RIE[[#This Row],[B1]]&gt;0,VLOOKUP(Tabel_RIE[[#This Row],[B1]],Tabel_FK_B[],2,FALSE),"")</f>
        <v/>
      </c>
      <c r="O127" s="168"/>
      <c r="P127" s="170" t="str">
        <f>IF(Tabel_RIE[[#This Row],[W1]]&gt;0,VLOOKUP(Tabel_RIE[[#This Row],[W1]],Tabel_FK_W[],2,FALSE),"")</f>
        <v/>
      </c>
      <c r="Q127"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27" s="172" t="str">
        <f>IF(OR(Tabel_RIE[[#This Row],[E12]]="",Tabel_RIE[[#This Row],[B12]]="",Tabel_RIE[[#This Row],[W12]]=""),"",Tabel_RIE[[#This Row],[E12]]*Tabel_RIE[[#This Row],[B12]]*Tabel_RIE[[#This Row],[W12]])</f>
        <v/>
      </c>
      <c r="S127" s="173" t="str">
        <f>IF(AND(Tabel_RIE[[#This Row],[E12]]="",Tabel_RIE[[#This Row],[R12]]=""),"",IF(AND(OR(Tabel_RIE[[#This Row],[E12]]="",Tabel_RIE[[#This Row],[E12]]&lt;15),OR(Tabel_RIE[[#This Row],[R12]]="",Tabel_RIE[[#This Row],[R12]]&lt;70)),"n.v.t.",IF(OR(Tabel_RIE[[#This Row],[E12]]&gt;=15,Tabel_RIE[[#This Row],[R12]]&gt;=70),"√","fout")))</f>
        <v/>
      </c>
      <c r="T127" s="174"/>
      <c r="U127" s="175"/>
      <c r="V127" s="175"/>
      <c r="W127" s="176"/>
      <c r="X127" s="177" t="str">
        <f t="shared" si="1"/>
        <v>Bronaanpak:
Collectieve maatregelen:
Individuele maatregelen:
PBM's:</v>
      </c>
      <c r="Y127" s="166"/>
      <c r="Z127" s="178"/>
      <c r="AA127" s="174"/>
      <c r="AB127" s="170" t="str">
        <f>IF(Tabel_RIE[[#This Row],[E2]]&gt;0,VLOOKUP(Tabel_RIE[[#This Row],[E2]],Tabel_FK_E[],2,FALSE),"")</f>
        <v/>
      </c>
      <c r="AC127" s="174"/>
      <c r="AD127" s="170" t="str">
        <f>IF(Tabel_RIE[[#This Row],[B2]]&gt;0,VLOOKUP(Tabel_RIE[[#This Row],[B2]],Tabel_FK_B[],2,FALSE),"")</f>
        <v/>
      </c>
      <c r="AE127" s="174"/>
      <c r="AF127" s="170" t="str">
        <f>IF(Tabel_RIE[[#This Row],[W2]]&gt;0,VLOOKUP(Tabel_RIE[[#This Row],[W2]],Tabel_FK_W[],2,FALSE),"")</f>
        <v/>
      </c>
      <c r="AG127"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27" s="172"/>
      <c r="AI127" s="166"/>
      <c r="AJ127" s="176"/>
      <c r="AK127"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127" s="179" t="str">
        <f>IF(AND(Tabel_RIE[[#This Row],[R12]]&gt;=70,Tabel_RIE[[#This Row],[R22]]&lt;70),"Ja","Nee")</f>
        <v>Ja</v>
      </c>
      <c r="AM127" s="179" t="str">
        <f>IF(Tabel_RIE[[#This Row],[R22]]&lt;&gt;"",Tabel_RIE[[#This Row],[R22]],Tabel_RIE[[#This Row],[R12]])</f>
        <v/>
      </c>
    </row>
    <row r="128" spans="2:39" ht="42" customHeight="1">
      <c r="B128" s="164">
        <v>122</v>
      </c>
      <c r="C128" s="165"/>
      <c r="D128" s="166"/>
      <c r="E128" s="166"/>
      <c r="F128" s="166"/>
      <c r="G128" s="167"/>
      <c r="H128" s="167"/>
      <c r="I128" s="166"/>
      <c r="J128" s="166"/>
      <c r="K128" s="168"/>
      <c r="L128" s="169" t="str">
        <f>IF(Tabel_RIE[[#This Row],[E1]]&gt;0,VLOOKUP(Tabel_RIE[[#This Row],[E1]],Tabel_FK_E[],2,FALSE),"")</f>
        <v/>
      </c>
      <c r="M128" s="168"/>
      <c r="N128" s="170" t="str">
        <f>IF(Tabel_RIE[[#This Row],[B1]]&gt;0,VLOOKUP(Tabel_RIE[[#This Row],[B1]],Tabel_FK_B[],2,FALSE),"")</f>
        <v/>
      </c>
      <c r="O128" s="168"/>
      <c r="P128" s="170" t="str">
        <f>IF(Tabel_RIE[[#This Row],[W1]]&gt;0,VLOOKUP(Tabel_RIE[[#This Row],[W1]],Tabel_FK_W[],2,FALSE),"")</f>
        <v/>
      </c>
      <c r="Q128"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28" s="172" t="str">
        <f>IF(OR(Tabel_RIE[[#This Row],[E12]]="",Tabel_RIE[[#This Row],[B12]]="",Tabel_RIE[[#This Row],[W12]]=""),"",Tabel_RIE[[#This Row],[E12]]*Tabel_RIE[[#This Row],[B12]]*Tabel_RIE[[#This Row],[W12]])</f>
        <v/>
      </c>
      <c r="S128" s="173" t="str">
        <f>IF(AND(Tabel_RIE[[#This Row],[E12]]="",Tabel_RIE[[#This Row],[R12]]=""),"",IF(AND(OR(Tabel_RIE[[#This Row],[E12]]="",Tabel_RIE[[#This Row],[E12]]&lt;15),OR(Tabel_RIE[[#This Row],[R12]]="",Tabel_RIE[[#This Row],[R12]]&lt;70)),"n.v.t.",IF(OR(Tabel_RIE[[#This Row],[E12]]&gt;=15,Tabel_RIE[[#This Row],[R12]]&gt;=70),"√","fout")))</f>
        <v/>
      </c>
      <c r="T128" s="174"/>
      <c r="U128" s="175"/>
      <c r="V128" s="175"/>
      <c r="W128" s="176"/>
      <c r="X128" s="177" t="str">
        <f t="shared" si="1"/>
        <v>Bronaanpak:
Collectieve maatregelen:
Individuele maatregelen:
PBM's:</v>
      </c>
      <c r="Y128" s="166"/>
      <c r="Z128" s="178"/>
      <c r="AA128" s="174"/>
      <c r="AB128" s="170" t="str">
        <f>IF(Tabel_RIE[[#This Row],[E2]]&gt;0,VLOOKUP(Tabel_RIE[[#This Row],[E2]],Tabel_FK_E[],2,FALSE),"")</f>
        <v/>
      </c>
      <c r="AC128" s="174"/>
      <c r="AD128" s="170" t="str">
        <f>IF(Tabel_RIE[[#This Row],[B2]]&gt;0,VLOOKUP(Tabel_RIE[[#This Row],[B2]],Tabel_FK_B[],2,FALSE),"")</f>
        <v/>
      </c>
      <c r="AE128" s="174"/>
      <c r="AF128" s="170" t="str">
        <f>IF(Tabel_RIE[[#This Row],[W2]]&gt;0,VLOOKUP(Tabel_RIE[[#This Row],[W2]],Tabel_FK_W[],2,FALSE),"")</f>
        <v/>
      </c>
      <c r="AG128"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28" s="172"/>
      <c r="AI128" s="166"/>
      <c r="AJ128" s="176"/>
      <c r="AK128"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128" s="179" t="str">
        <f>IF(AND(Tabel_RIE[[#This Row],[R12]]&gt;=70,Tabel_RIE[[#This Row],[R22]]&lt;70),"Ja","Nee")</f>
        <v>Ja</v>
      </c>
      <c r="AM128" s="179" t="str">
        <f>IF(Tabel_RIE[[#This Row],[R22]]&lt;&gt;"",Tabel_RIE[[#This Row],[R22]],Tabel_RIE[[#This Row],[R12]])</f>
        <v/>
      </c>
    </row>
    <row r="129" spans="2:39" ht="42" customHeight="1">
      <c r="B129" s="164">
        <v>123</v>
      </c>
      <c r="C129" s="165"/>
      <c r="D129" s="166"/>
      <c r="E129" s="166"/>
      <c r="F129" s="166"/>
      <c r="G129" s="167"/>
      <c r="H129" s="167"/>
      <c r="I129" s="166"/>
      <c r="J129" s="166"/>
      <c r="K129" s="168"/>
      <c r="L129" s="169" t="str">
        <f>IF(Tabel_RIE[[#This Row],[E1]]&gt;0,VLOOKUP(Tabel_RIE[[#This Row],[E1]],Tabel_FK_E[],2,FALSE),"")</f>
        <v/>
      </c>
      <c r="M129" s="168"/>
      <c r="N129" s="170" t="str">
        <f>IF(Tabel_RIE[[#This Row],[B1]]&gt;0,VLOOKUP(Tabel_RIE[[#This Row],[B1]],Tabel_FK_B[],2,FALSE),"")</f>
        <v/>
      </c>
      <c r="O129" s="168"/>
      <c r="P129" s="170" t="str">
        <f>IF(Tabel_RIE[[#This Row],[W1]]&gt;0,VLOOKUP(Tabel_RIE[[#This Row],[W1]],Tabel_FK_W[],2,FALSE),"")</f>
        <v/>
      </c>
      <c r="Q129"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29" s="172" t="str">
        <f>IF(OR(Tabel_RIE[[#This Row],[E12]]="",Tabel_RIE[[#This Row],[B12]]="",Tabel_RIE[[#This Row],[W12]]=""),"",Tabel_RIE[[#This Row],[E12]]*Tabel_RIE[[#This Row],[B12]]*Tabel_RIE[[#This Row],[W12]])</f>
        <v/>
      </c>
      <c r="S129" s="173" t="str">
        <f>IF(AND(Tabel_RIE[[#This Row],[E12]]="",Tabel_RIE[[#This Row],[R12]]=""),"",IF(AND(OR(Tabel_RIE[[#This Row],[E12]]="",Tabel_RIE[[#This Row],[E12]]&lt;15),OR(Tabel_RIE[[#This Row],[R12]]="",Tabel_RIE[[#This Row],[R12]]&lt;70)),"n.v.t.",IF(OR(Tabel_RIE[[#This Row],[E12]]&gt;=15,Tabel_RIE[[#This Row],[R12]]&gt;=70),"√","fout")))</f>
        <v/>
      </c>
      <c r="T129" s="174"/>
      <c r="U129" s="175"/>
      <c r="V129" s="175"/>
      <c r="W129" s="176"/>
      <c r="X129" s="177" t="str">
        <f t="shared" si="1"/>
        <v>Bronaanpak:
Collectieve maatregelen:
Individuele maatregelen:
PBM's:</v>
      </c>
      <c r="Y129" s="166"/>
      <c r="Z129" s="178"/>
      <c r="AA129" s="174"/>
      <c r="AB129" s="170" t="str">
        <f>IF(Tabel_RIE[[#This Row],[E2]]&gt;0,VLOOKUP(Tabel_RIE[[#This Row],[E2]],Tabel_FK_E[],2,FALSE),"")</f>
        <v/>
      </c>
      <c r="AC129" s="174"/>
      <c r="AD129" s="170" t="str">
        <f>IF(Tabel_RIE[[#This Row],[B2]]&gt;0,VLOOKUP(Tabel_RIE[[#This Row],[B2]],Tabel_FK_B[],2,FALSE),"")</f>
        <v/>
      </c>
      <c r="AE129" s="174"/>
      <c r="AF129" s="170" t="str">
        <f>IF(Tabel_RIE[[#This Row],[W2]]&gt;0,VLOOKUP(Tabel_RIE[[#This Row],[W2]],Tabel_FK_W[],2,FALSE),"")</f>
        <v/>
      </c>
      <c r="AG129"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29" s="172"/>
      <c r="AI129" s="166"/>
      <c r="AJ129" s="176"/>
      <c r="AK129"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129" s="179" t="str">
        <f>IF(AND(Tabel_RIE[[#This Row],[R12]]&gt;=70,Tabel_RIE[[#This Row],[R22]]&lt;70),"Ja","Nee")</f>
        <v>Ja</v>
      </c>
      <c r="AM129" s="179" t="str">
        <f>IF(Tabel_RIE[[#This Row],[R22]]&lt;&gt;"",Tabel_RIE[[#This Row],[R22]],Tabel_RIE[[#This Row],[R12]])</f>
        <v/>
      </c>
    </row>
    <row r="130" spans="2:39" ht="42" customHeight="1">
      <c r="B130" s="164">
        <v>124</v>
      </c>
      <c r="C130" s="165"/>
      <c r="D130" s="166"/>
      <c r="E130" s="166"/>
      <c r="F130" s="166"/>
      <c r="G130" s="167"/>
      <c r="H130" s="167"/>
      <c r="I130" s="166"/>
      <c r="J130" s="166"/>
      <c r="K130" s="168"/>
      <c r="L130" s="169" t="str">
        <f>IF(Tabel_RIE[[#This Row],[E1]]&gt;0,VLOOKUP(Tabel_RIE[[#This Row],[E1]],Tabel_FK_E[],2,FALSE),"")</f>
        <v/>
      </c>
      <c r="M130" s="168"/>
      <c r="N130" s="170" t="str">
        <f>IF(Tabel_RIE[[#This Row],[B1]]&gt;0,VLOOKUP(Tabel_RIE[[#This Row],[B1]],Tabel_FK_B[],2,FALSE),"")</f>
        <v/>
      </c>
      <c r="O130" s="168"/>
      <c r="P130" s="170" t="str">
        <f>IF(Tabel_RIE[[#This Row],[W1]]&gt;0,VLOOKUP(Tabel_RIE[[#This Row],[W1]],Tabel_FK_W[],2,FALSE),"")</f>
        <v/>
      </c>
      <c r="Q130"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30" s="172" t="str">
        <f>IF(OR(Tabel_RIE[[#This Row],[E12]]="",Tabel_RIE[[#This Row],[B12]]="",Tabel_RIE[[#This Row],[W12]]=""),"",Tabel_RIE[[#This Row],[E12]]*Tabel_RIE[[#This Row],[B12]]*Tabel_RIE[[#This Row],[W12]])</f>
        <v/>
      </c>
      <c r="S130" s="173" t="str">
        <f>IF(AND(Tabel_RIE[[#This Row],[E12]]="",Tabel_RIE[[#This Row],[R12]]=""),"",IF(AND(OR(Tabel_RIE[[#This Row],[E12]]="",Tabel_RIE[[#This Row],[E12]]&lt;15),OR(Tabel_RIE[[#This Row],[R12]]="",Tabel_RIE[[#This Row],[R12]]&lt;70)),"n.v.t.",IF(OR(Tabel_RIE[[#This Row],[E12]]&gt;=15,Tabel_RIE[[#This Row],[R12]]&gt;=70),"√","fout")))</f>
        <v/>
      </c>
      <c r="T130" s="174"/>
      <c r="U130" s="175"/>
      <c r="V130" s="175"/>
      <c r="W130" s="176"/>
      <c r="X130" s="177" t="str">
        <f t="shared" si="1"/>
        <v>Bronaanpak:
Collectieve maatregelen:
Individuele maatregelen:
PBM's:</v>
      </c>
      <c r="Y130" s="166"/>
      <c r="Z130" s="178"/>
      <c r="AA130" s="174"/>
      <c r="AB130" s="170" t="str">
        <f>IF(Tabel_RIE[[#This Row],[E2]]&gt;0,VLOOKUP(Tabel_RIE[[#This Row],[E2]],Tabel_FK_E[],2,FALSE),"")</f>
        <v/>
      </c>
      <c r="AC130" s="174"/>
      <c r="AD130" s="170" t="str">
        <f>IF(Tabel_RIE[[#This Row],[B2]]&gt;0,VLOOKUP(Tabel_RIE[[#This Row],[B2]],Tabel_FK_B[],2,FALSE),"")</f>
        <v/>
      </c>
      <c r="AE130" s="174"/>
      <c r="AF130" s="170" t="str">
        <f>IF(Tabel_RIE[[#This Row],[W2]]&gt;0,VLOOKUP(Tabel_RIE[[#This Row],[W2]],Tabel_FK_W[],2,FALSE),"")</f>
        <v/>
      </c>
      <c r="AG130"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30" s="172"/>
      <c r="AI130" s="166"/>
      <c r="AJ130" s="176"/>
      <c r="AK130"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130" s="179" t="str">
        <f>IF(AND(Tabel_RIE[[#This Row],[R12]]&gt;=70,Tabel_RIE[[#This Row],[R22]]&lt;70),"Ja","Nee")</f>
        <v>Ja</v>
      </c>
      <c r="AM130" s="179" t="str">
        <f>IF(Tabel_RIE[[#This Row],[R22]]&lt;&gt;"",Tabel_RIE[[#This Row],[R22]],Tabel_RIE[[#This Row],[R12]])</f>
        <v/>
      </c>
    </row>
    <row r="131" spans="2:39" ht="42" customHeight="1">
      <c r="B131" s="164">
        <v>125</v>
      </c>
      <c r="C131" s="165"/>
      <c r="D131" s="166"/>
      <c r="E131" s="166"/>
      <c r="F131" s="166"/>
      <c r="G131" s="167"/>
      <c r="H131" s="167"/>
      <c r="I131" s="166"/>
      <c r="J131" s="166"/>
      <c r="K131" s="168"/>
      <c r="L131" s="169" t="str">
        <f>IF(Tabel_RIE[[#This Row],[E1]]&gt;0,VLOOKUP(Tabel_RIE[[#This Row],[E1]],Tabel_FK_E[],2,FALSE),"")</f>
        <v/>
      </c>
      <c r="M131" s="168"/>
      <c r="N131" s="170" t="str">
        <f>IF(Tabel_RIE[[#This Row],[B1]]&gt;0,VLOOKUP(Tabel_RIE[[#This Row],[B1]],Tabel_FK_B[],2,FALSE),"")</f>
        <v/>
      </c>
      <c r="O131" s="168"/>
      <c r="P131" s="170" t="str">
        <f>IF(Tabel_RIE[[#This Row],[W1]]&gt;0,VLOOKUP(Tabel_RIE[[#This Row],[W1]],Tabel_FK_W[],2,FALSE),"")</f>
        <v/>
      </c>
      <c r="Q131"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31" s="172" t="str">
        <f>IF(OR(Tabel_RIE[[#This Row],[E12]]="",Tabel_RIE[[#This Row],[B12]]="",Tabel_RIE[[#This Row],[W12]]=""),"",Tabel_RIE[[#This Row],[E12]]*Tabel_RIE[[#This Row],[B12]]*Tabel_RIE[[#This Row],[W12]])</f>
        <v/>
      </c>
      <c r="S131" s="173" t="str">
        <f>IF(AND(Tabel_RIE[[#This Row],[E12]]="",Tabel_RIE[[#This Row],[R12]]=""),"",IF(AND(OR(Tabel_RIE[[#This Row],[E12]]="",Tabel_RIE[[#This Row],[E12]]&lt;15),OR(Tabel_RIE[[#This Row],[R12]]="",Tabel_RIE[[#This Row],[R12]]&lt;70)),"n.v.t.",IF(OR(Tabel_RIE[[#This Row],[E12]]&gt;=15,Tabel_RIE[[#This Row],[R12]]&gt;=70),"√","fout")))</f>
        <v/>
      </c>
      <c r="T131" s="174"/>
      <c r="U131" s="175"/>
      <c r="V131" s="175"/>
      <c r="W131" s="176"/>
      <c r="X131" s="177" t="str">
        <f t="shared" si="1"/>
        <v>Bronaanpak:
Collectieve maatregelen:
Individuele maatregelen:
PBM's:</v>
      </c>
      <c r="Y131" s="166"/>
      <c r="Z131" s="178"/>
      <c r="AA131" s="174"/>
      <c r="AB131" s="170" t="str">
        <f>IF(Tabel_RIE[[#This Row],[E2]]&gt;0,VLOOKUP(Tabel_RIE[[#This Row],[E2]],Tabel_FK_E[],2,FALSE),"")</f>
        <v/>
      </c>
      <c r="AC131" s="174"/>
      <c r="AD131" s="170" t="str">
        <f>IF(Tabel_RIE[[#This Row],[B2]]&gt;0,VLOOKUP(Tabel_RIE[[#This Row],[B2]],Tabel_FK_B[],2,FALSE),"")</f>
        <v/>
      </c>
      <c r="AE131" s="174"/>
      <c r="AF131" s="170" t="str">
        <f>IF(Tabel_RIE[[#This Row],[W2]]&gt;0,VLOOKUP(Tabel_RIE[[#This Row],[W2]],Tabel_FK_W[],2,FALSE),"")</f>
        <v/>
      </c>
      <c r="AG131"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31" s="172"/>
      <c r="AI131" s="166"/>
      <c r="AJ131" s="176"/>
      <c r="AK131"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131" s="179" t="str">
        <f>IF(AND(Tabel_RIE[[#This Row],[R12]]&gt;=70,Tabel_RIE[[#This Row],[R22]]&lt;70),"Ja","Nee")</f>
        <v>Ja</v>
      </c>
      <c r="AM131" s="179" t="str">
        <f>IF(Tabel_RIE[[#This Row],[R22]]&lt;&gt;"",Tabel_RIE[[#This Row],[R22]],Tabel_RIE[[#This Row],[R12]])</f>
        <v/>
      </c>
    </row>
    <row r="132" spans="2:39" ht="42" customHeight="1">
      <c r="B132" s="164">
        <v>126</v>
      </c>
      <c r="C132" s="165"/>
      <c r="D132" s="166"/>
      <c r="E132" s="166"/>
      <c r="F132" s="166"/>
      <c r="G132" s="167"/>
      <c r="H132" s="167"/>
      <c r="I132" s="166"/>
      <c r="J132" s="166"/>
      <c r="K132" s="168"/>
      <c r="L132" s="169" t="str">
        <f>IF(Tabel_RIE[[#This Row],[E1]]&gt;0,VLOOKUP(Tabel_RIE[[#This Row],[E1]],Tabel_FK_E[],2,FALSE),"")</f>
        <v/>
      </c>
      <c r="M132" s="168"/>
      <c r="N132" s="170" t="str">
        <f>IF(Tabel_RIE[[#This Row],[B1]]&gt;0,VLOOKUP(Tabel_RIE[[#This Row],[B1]],Tabel_FK_B[],2,FALSE),"")</f>
        <v/>
      </c>
      <c r="O132" s="168"/>
      <c r="P132" s="170" t="str">
        <f>IF(Tabel_RIE[[#This Row],[W1]]&gt;0,VLOOKUP(Tabel_RIE[[#This Row],[W1]],Tabel_FK_W[],2,FALSE),"")</f>
        <v/>
      </c>
      <c r="Q132"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32" s="172" t="str">
        <f>IF(OR(Tabel_RIE[[#This Row],[E12]]="",Tabel_RIE[[#This Row],[B12]]="",Tabel_RIE[[#This Row],[W12]]=""),"",Tabel_RIE[[#This Row],[E12]]*Tabel_RIE[[#This Row],[B12]]*Tabel_RIE[[#This Row],[W12]])</f>
        <v/>
      </c>
      <c r="S132" s="173" t="str">
        <f>IF(AND(Tabel_RIE[[#This Row],[E12]]="",Tabel_RIE[[#This Row],[R12]]=""),"",IF(AND(OR(Tabel_RIE[[#This Row],[E12]]="",Tabel_RIE[[#This Row],[E12]]&lt;15),OR(Tabel_RIE[[#This Row],[R12]]="",Tabel_RIE[[#This Row],[R12]]&lt;70)),"n.v.t.",IF(OR(Tabel_RIE[[#This Row],[E12]]&gt;=15,Tabel_RIE[[#This Row],[R12]]&gt;=70),"√","fout")))</f>
        <v/>
      </c>
      <c r="T132" s="174"/>
      <c r="U132" s="175"/>
      <c r="V132" s="175"/>
      <c r="W132" s="176"/>
      <c r="X132" s="177" t="str">
        <f t="shared" si="1"/>
        <v>Bronaanpak:
Collectieve maatregelen:
Individuele maatregelen:
PBM's:</v>
      </c>
      <c r="Y132" s="166"/>
      <c r="Z132" s="178"/>
      <c r="AA132" s="174"/>
      <c r="AB132" s="170" t="str">
        <f>IF(Tabel_RIE[[#This Row],[E2]]&gt;0,VLOOKUP(Tabel_RIE[[#This Row],[E2]],Tabel_FK_E[],2,FALSE),"")</f>
        <v/>
      </c>
      <c r="AC132" s="174"/>
      <c r="AD132" s="170" t="str">
        <f>IF(Tabel_RIE[[#This Row],[B2]]&gt;0,VLOOKUP(Tabel_RIE[[#This Row],[B2]],Tabel_FK_B[],2,FALSE),"")</f>
        <v/>
      </c>
      <c r="AE132" s="174"/>
      <c r="AF132" s="170" t="str">
        <f>IF(Tabel_RIE[[#This Row],[W2]]&gt;0,VLOOKUP(Tabel_RIE[[#This Row],[W2]],Tabel_FK_W[],2,FALSE),"")</f>
        <v/>
      </c>
      <c r="AG132"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32" s="172"/>
      <c r="AI132" s="166"/>
      <c r="AJ132" s="176"/>
      <c r="AK132"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132" s="179" t="str">
        <f>IF(AND(Tabel_RIE[[#This Row],[R12]]&gt;=70,Tabel_RIE[[#This Row],[R22]]&lt;70),"Ja","Nee")</f>
        <v>Ja</v>
      </c>
      <c r="AM132" s="179" t="str">
        <f>IF(Tabel_RIE[[#This Row],[R22]]&lt;&gt;"",Tabel_RIE[[#This Row],[R22]],Tabel_RIE[[#This Row],[R12]])</f>
        <v/>
      </c>
    </row>
    <row r="133" spans="2:39" ht="42" customHeight="1">
      <c r="B133" s="164">
        <v>127</v>
      </c>
      <c r="C133" s="165"/>
      <c r="D133" s="166"/>
      <c r="E133" s="166"/>
      <c r="F133" s="166"/>
      <c r="G133" s="167"/>
      <c r="H133" s="167"/>
      <c r="I133" s="166"/>
      <c r="J133" s="166"/>
      <c r="K133" s="168"/>
      <c r="L133" s="169" t="str">
        <f>IF(Tabel_RIE[[#This Row],[E1]]&gt;0,VLOOKUP(Tabel_RIE[[#This Row],[E1]],Tabel_FK_E[],2,FALSE),"")</f>
        <v/>
      </c>
      <c r="M133" s="168"/>
      <c r="N133" s="170" t="str">
        <f>IF(Tabel_RIE[[#This Row],[B1]]&gt;0,VLOOKUP(Tabel_RIE[[#This Row],[B1]],Tabel_FK_B[],2,FALSE),"")</f>
        <v/>
      </c>
      <c r="O133" s="168"/>
      <c r="P133" s="170" t="str">
        <f>IF(Tabel_RIE[[#This Row],[W1]]&gt;0,VLOOKUP(Tabel_RIE[[#This Row],[W1]],Tabel_FK_W[],2,FALSE),"")</f>
        <v/>
      </c>
      <c r="Q133"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33" s="172" t="str">
        <f>IF(OR(Tabel_RIE[[#This Row],[E12]]="",Tabel_RIE[[#This Row],[B12]]="",Tabel_RIE[[#This Row],[W12]]=""),"",Tabel_RIE[[#This Row],[E12]]*Tabel_RIE[[#This Row],[B12]]*Tabel_RIE[[#This Row],[W12]])</f>
        <v/>
      </c>
      <c r="S133" s="173" t="str">
        <f>IF(AND(Tabel_RIE[[#This Row],[E12]]="",Tabel_RIE[[#This Row],[R12]]=""),"",IF(AND(OR(Tabel_RIE[[#This Row],[E12]]="",Tabel_RIE[[#This Row],[E12]]&lt;15),OR(Tabel_RIE[[#This Row],[R12]]="",Tabel_RIE[[#This Row],[R12]]&lt;70)),"n.v.t.",IF(OR(Tabel_RIE[[#This Row],[E12]]&gt;=15,Tabel_RIE[[#This Row],[R12]]&gt;=70),"√","fout")))</f>
        <v/>
      </c>
      <c r="T133" s="174"/>
      <c r="U133" s="175"/>
      <c r="V133" s="175"/>
      <c r="W133" s="176"/>
      <c r="X133" s="177" t="str">
        <f t="shared" si="1"/>
        <v>Bronaanpak:
Collectieve maatregelen:
Individuele maatregelen:
PBM's:</v>
      </c>
      <c r="Y133" s="166"/>
      <c r="Z133" s="178"/>
      <c r="AA133" s="174"/>
      <c r="AB133" s="170" t="str">
        <f>IF(Tabel_RIE[[#This Row],[E2]]&gt;0,VLOOKUP(Tabel_RIE[[#This Row],[E2]],Tabel_FK_E[],2,FALSE),"")</f>
        <v/>
      </c>
      <c r="AC133" s="174"/>
      <c r="AD133" s="170" t="str">
        <f>IF(Tabel_RIE[[#This Row],[B2]]&gt;0,VLOOKUP(Tabel_RIE[[#This Row],[B2]],Tabel_FK_B[],2,FALSE),"")</f>
        <v/>
      </c>
      <c r="AE133" s="174"/>
      <c r="AF133" s="170" t="str">
        <f>IF(Tabel_RIE[[#This Row],[W2]]&gt;0,VLOOKUP(Tabel_RIE[[#This Row],[W2]],Tabel_FK_W[],2,FALSE),"")</f>
        <v/>
      </c>
      <c r="AG133"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33" s="172"/>
      <c r="AI133" s="166"/>
      <c r="AJ133" s="176"/>
      <c r="AK133"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133" s="179" t="str">
        <f>IF(AND(Tabel_RIE[[#This Row],[R12]]&gt;=70,Tabel_RIE[[#This Row],[R22]]&lt;70),"Ja","Nee")</f>
        <v>Ja</v>
      </c>
      <c r="AM133" s="179" t="str">
        <f>IF(Tabel_RIE[[#This Row],[R22]]&lt;&gt;"",Tabel_RIE[[#This Row],[R22]],Tabel_RIE[[#This Row],[R12]])</f>
        <v/>
      </c>
    </row>
    <row r="134" spans="2:39" ht="42" customHeight="1">
      <c r="B134" s="164">
        <v>128</v>
      </c>
      <c r="C134" s="165"/>
      <c r="D134" s="166"/>
      <c r="E134" s="166"/>
      <c r="F134" s="166"/>
      <c r="G134" s="167"/>
      <c r="H134" s="167"/>
      <c r="I134" s="166"/>
      <c r="J134" s="166"/>
      <c r="K134" s="168"/>
      <c r="L134" s="169" t="str">
        <f>IF(Tabel_RIE[[#This Row],[E1]]&gt;0,VLOOKUP(Tabel_RIE[[#This Row],[E1]],Tabel_FK_E[],2,FALSE),"")</f>
        <v/>
      </c>
      <c r="M134" s="168"/>
      <c r="N134" s="170" t="str">
        <f>IF(Tabel_RIE[[#This Row],[B1]]&gt;0,VLOOKUP(Tabel_RIE[[#This Row],[B1]],Tabel_FK_B[],2,FALSE),"")</f>
        <v/>
      </c>
      <c r="O134" s="168"/>
      <c r="P134" s="170" t="str">
        <f>IF(Tabel_RIE[[#This Row],[W1]]&gt;0,VLOOKUP(Tabel_RIE[[#This Row],[W1]],Tabel_FK_W[],2,FALSE),"")</f>
        <v/>
      </c>
      <c r="Q134"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34" s="172" t="str">
        <f>IF(OR(Tabel_RIE[[#This Row],[E12]]="",Tabel_RIE[[#This Row],[B12]]="",Tabel_RIE[[#This Row],[W12]]=""),"",Tabel_RIE[[#This Row],[E12]]*Tabel_RIE[[#This Row],[B12]]*Tabel_RIE[[#This Row],[W12]])</f>
        <v/>
      </c>
      <c r="S134" s="173" t="str">
        <f>IF(AND(Tabel_RIE[[#This Row],[E12]]="",Tabel_RIE[[#This Row],[R12]]=""),"",IF(AND(OR(Tabel_RIE[[#This Row],[E12]]="",Tabel_RIE[[#This Row],[E12]]&lt;15),OR(Tabel_RIE[[#This Row],[R12]]="",Tabel_RIE[[#This Row],[R12]]&lt;70)),"n.v.t.",IF(OR(Tabel_RIE[[#This Row],[E12]]&gt;=15,Tabel_RIE[[#This Row],[R12]]&gt;=70),"√","fout")))</f>
        <v/>
      </c>
      <c r="T134" s="174"/>
      <c r="U134" s="175"/>
      <c r="V134" s="175"/>
      <c r="W134" s="176"/>
      <c r="X134" s="177" t="str">
        <f t="shared" si="1"/>
        <v>Bronaanpak:
Collectieve maatregelen:
Individuele maatregelen:
PBM's:</v>
      </c>
      <c r="Y134" s="166"/>
      <c r="Z134" s="178"/>
      <c r="AA134" s="174"/>
      <c r="AB134" s="170" t="str">
        <f>IF(Tabel_RIE[[#This Row],[E2]]&gt;0,VLOOKUP(Tabel_RIE[[#This Row],[E2]],Tabel_FK_E[],2,FALSE),"")</f>
        <v/>
      </c>
      <c r="AC134" s="174"/>
      <c r="AD134" s="170" t="str">
        <f>IF(Tabel_RIE[[#This Row],[B2]]&gt;0,VLOOKUP(Tabel_RIE[[#This Row],[B2]],Tabel_FK_B[],2,FALSE),"")</f>
        <v/>
      </c>
      <c r="AE134" s="174"/>
      <c r="AF134" s="170" t="str">
        <f>IF(Tabel_RIE[[#This Row],[W2]]&gt;0,VLOOKUP(Tabel_RIE[[#This Row],[W2]],Tabel_FK_W[],2,FALSE),"")</f>
        <v/>
      </c>
      <c r="AG134"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34" s="172"/>
      <c r="AI134" s="166"/>
      <c r="AJ134" s="176"/>
      <c r="AK134"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134" s="179" t="str">
        <f>IF(AND(Tabel_RIE[[#This Row],[R12]]&gt;=70,Tabel_RIE[[#This Row],[R22]]&lt;70),"Ja","Nee")</f>
        <v>Ja</v>
      </c>
      <c r="AM134" s="179" t="str">
        <f>IF(Tabel_RIE[[#This Row],[R22]]&lt;&gt;"",Tabel_RIE[[#This Row],[R22]],Tabel_RIE[[#This Row],[R12]])</f>
        <v/>
      </c>
    </row>
    <row r="135" spans="2:39" ht="42" customHeight="1">
      <c r="B135" s="164">
        <v>129</v>
      </c>
      <c r="C135" s="165"/>
      <c r="D135" s="166"/>
      <c r="E135" s="166"/>
      <c r="F135" s="166"/>
      <c r="G135" s="167"/>
      <c r="H135" s="167"/>
      <c r="I135" s="166"/>
      <c r="J135" s="166"/>
      <c r="K135" s="168"/>
      <c r="L135" s="169" t="str">
        <f>IF(Tabel_RIE[[#This Row],[E1]]&gt;0,VLOOKUP(Tabel_RIE[[#This Row],[E1]],Tabel_FK_E[],2,FALSE),"")</f>
        <v/>
      </c>
      <c r="M135" s="168"/>
      <c r="N135" s="170" t="str">
        <f>IF(Tabel_RIE[[#This Row],[B1]]&gt;0,VLOOKUP(Tabel_RIE[[#This Row],[B1]],Tabel_FK_B[],2,FALSE),"")</f>
        <v/>
      </c>
      <c r="O135" s="168"/>
      <c r="P135" s="170" t="str">
        <f>IF(Tabel_RIE[[#This Row],[W1]]&gt;0,VLOOKUP(Tabel_RIE[[#This Row],[W1]],Tabel_FK_W[],2,FALSE),"")</f>
        <v/>
      </c>
      <c r="Q135"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35" s="172" t="str">
        <f>IF(OR(Tabel_RIE[[#This Row],[E12]]="",Tabel_RIE[[#This Row],[B12]]="",Tabel_RIE[[#This Row],[W12]]=""),"",Tabel_RIE[[#This Row],[E12]]*Tabel_RIE[[#This Row],[B12]]*Tabel_RIE[[#This Row],[W12]])</f>
        <v/>
      </c>
      <c r="S135" s="173" t="str">
        <f>IF(AND(Tabel_RIE[[#This Row],[E12]]="",Tabel_RIE[[#This Row],[R12]]=""),"",IF(AND(OR(Tabel_RIE[[#This Row],[E12]]="",Tabel_RIE[[#This Row],[E12]]&lt;15),OR(Tabel_RIE[[#This Row],[R12]]="",Tabel_RIE[[#This Row],[R12]]&lt;70)),"n.v.t.",IF(OR(Tabel_RIE[[#This Row],[E12]]&gt;=15,Tabel_RIE[[#This Row],[R12]]&gt;=70),"√","fout")))</f>
        <v/>
      </c>
      <c r="T135" s="174"/>
      <c r="U135" s="175"/>
      <c r="V135" s="175"/>
      <c r="W135" s="176"/>
      <c r="X135" s="177" t="str">
        <f t="shared" si="1"/>
        <v>Bronaanpak:
Collectieve maatregelen:
Individuele maatregelen:
PBM's:</v>
      </c>
      <c r="Y135" s="166"/>
      <c r="Z135" s="178"/>
      <c r="AA135" s="174"/>
      <c r="AB135" s="170" t="str">
        <f>IF(Tabel_RIE[[#This Row],[E2]]&gt;0,VLOOKUP(Tabel_RIE[[#This Row],[E2]],Tabel_FK_E[],2,FALSE),"")</f>
        <v/>
      </c>
      <c r="AC135" s="174"/>
      <c r="AD135" s="170" t="str">
        <f>IF(Tabel_RIE[[#This Row],[B2]]&gt;0,VLOOKUP(Tabel_RIE[[#This Row],[B2]],Tabel_FK_B[],2,FALSE),"")</f>
        <v/>
      </c>
      <c r="AE135" s="174"/>
      <c r="AF135" s="170" t="str">
        <f>IF(Tabel_RIE[[#This Row],[W2]]&gt;0,VLOOKUP(Tabel_RIE[[#This Row],[W2]],Tabel_FK_W[],2,FALSE),"")</f>
        <v/>
      </c>
      <c r="AG135"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35" s="172"/>
      <c r="AI135" s="166"/>
      <c r="AJ135" s="176"/>
      <c r="AK135"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135" s="179" t="str">
        <f>IF(AND(Tabel_RIE[[#This Row],[R12]]&gt;=70,Tabel_RIE[[#This Row],[R22]]&lt;70),"Ja","Nee")</f>
        <v>Ja</v>
      </c>
      <c r="AM135" s="179" t="str">
        <f>IF(Tabel_RIE[[#This Row],[R22]]&lt;&gt;"",Tabel_RIE[[#This Row],[R22]],Tabel_RIE[[#This Row],[R12]])</f>
        <v/>
      </c>
    </row>
    <row r="136" spans="2:39" ht="42" customHeight="1">
      <c r="B136" s="164">
        <v>130</v>
      </c>
      <c r="C136" s="165"/>
      <c r="D136" s="166"/>
      <c r="E136" s="166"/>
      <c r="F136" s="166"/>
      <c r="G136" s="167"/>
      <c r="H136" s="167"/>
      <c r="I136" s="166"/>
      <c r="J136" s="166"/>
      <c r="K136" s="168"/>
      <c r="L136" s="169" t="str">
        <f>IF(Tabel_RIE[[#This Row],[E1]]&gt;0,VLOOKUP(Tabel_RIE[[#This Row],[E1]],Tabel_FK_E[],2,FALSE),"")</f>
        <v/>
      </c>
      <c r="M136" s="168"/>
      <c r="N136" s="170" t="str">
        <f>IF(Tabel_RIE[[#This Row],[B1]]&gt;0,VLOOKUP(Tabel_RIE[[#This Row],[B1]],Tabel_FK_B[],2,FALSE),"")</f>
        <v/>
      </c>
      <c r="O136" s="168"/>
      <c r="P136" s="170" t="str">
        <f>IF(Tabel_RIE[[#This Row],[W1]]&gt;0,VLOOKUP(Tabel_RIE[[#This Row],[W1]],Tabel_FK_W[],2,FALSE),"")</f>
        <v/>
      </c>
      <c r="Q136"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36" s="172" t="str">
        <f>IF(OR(Tabel_RIE[[#This Row],[E12]]="",Tabel_RIE[[#This Row],[B12]]="",Tabel_RIE[[#This Row],[W12]]=""),"",Tabel_RIE[[#This Row],[E12]]*Tabel_RIE[[#This Row],[B12]]*Tabel_RIE[[#This Row],[W12]])</f>
        <v/>
      </c>
      <c r="S136" s="173" t="str">
        <f>IF(AND(Tabel_RIE[[#This Row],[E12]]="",Tabel_RIE[[#This Row],[R12]]=""),"",IF(AND(OR(Tabel_RIE[[#This Row],[E12]]="",Tabel_RIE[[#This Row],[E12]]&lt;15),OR(Tabel_RIE[[#This Row],[R12]]="",Tabel_RIE[[#This Row],[R12]]&lt;70)),"n.v.t.",IF(OR(Tabel_RIE[[#This Row],[E12]]&gt;=15,Tabel_RIE[[#This Row],[R12]]&gt;=70),"√","fout")))</f>
        <v/>
      </c>
      <c r="T136" s="174"/>
      <c r="U136" s="175"/>
      <c r="V136" s="175"/>
      <c r="W136" s="176"/>
      <c r="X136" s="177" t="str">
        <f t="shared" si="1"/>
        <v>Bronaanpak:
Collectieve maatregelen:
Individuele maatregelen:
PBM's:</v>
      </c>
      <c r="Y136" s="166"/>
      <c r="Z136" s="178"/>
      <c r="AA136" s="174"/>
      <c r="AB136" s="170" t="str">
        <f>IF(Tabel_RIE[[#This Row],[E2]]&gt;0,VLOOKUP(Tabel_RIE[[#This Row],[E2]],Tabel_FK_E[],2,FALSE),"")</f>
        <v/>
      </c>
      <c r="AC136" s="174"/>
      <c r="AD136" s="170" t="str">
        <f>IF(Tabel_RIE[[#This Row],[B2]]&gt;0,VLOOKUP(Tabel_RIE[[#This Row],[B2]],Tabel_FK_B[],2,FALSE),"")</f>
        <v/>
      </c>
      <c r="AE136" s="174"/>
      <c r="AF136" s="170" t="str">
        <f>IF(Tabel_RIE[[#This Row],[W2]]&gt;0,VLOOKUP(Tabel_RIE[[#This Row],[W2]],Tabel_FK_W[],2,FALSE),"")</f>
        <v/>
      </c>
      <c r="AG136"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36" s="172"/>
      <c r="AI136" s="166"/>
      <c r="AJ136" s="176"/>
      <c r="AK136"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136" s="179" t="str">
        <f>IF(AND(Tabel_RIE[[#This Row],[R12]]&gt;=70,Tabel_RIE[[#This Row],[R22]]&lt;70),"Ja","Nee")</f>
        <v>Ja</v>
      </c>
      <c r="AM136" s="179" t="str">
        <f>IF(Tabel_RIE[[#This Row],[R22]]&lt;&gt;"",Tabel_RIE[[#This Row],[R22]],Tabel_RIE[[#This Row],[R12]])</f>
        <v/>
      </c>
    </row>
    <row r="137" spans="2:39" ht="42" customHeight="1">
      <c r="B137" s="164">
        <v>131</v>
      </c>
      <c r="C137" s="165"/>
      <c r="D137" s="166"/>
      <c r="E137" s="166"/>
      <c r="F137" s="166"/>
      <c r="G137" s="167"/>
      <c r="H137" s="167"/>
      <c r="I137" s="166"/>
      <c r="J137" s="166"/>
      <c r="K137" s="168"/>
      <c r="L137" s="169" t="str">
        <f>IF(Tabel_RIE[[#This Row],[E1]]&gt;0,VLOOKUP(Tabel_RIE[[#This Row],[E1]],Tabel_FK_E[],2,FALSE),"")</f>
        <v/>
      </c>
      <c r="M137" s="168"/>
      <c r="N137" s="170" t="str">
        <f>IF(Tabel_RIE[[#This Row],[B1]]&gt;0,VLOOKUP(Tabel_RIE[[#This Row],[B1]],Tabel_FK_B[],2,FALSE),"")</f>
        <v/>
      </c>
      <c r="O137" s="168"/>
      <c r="P137" s="170" t="str">
        <f>IF(Tabel_RIE[[#This Row],[W1]]&gt;0,VLOOKUP(Tabel_RIE[[#This Row],[W1]],Tabel_FK_W[],2,FALSE),"")</f>
        <v/>
      </c>
      <c r="Q137"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37" s="172" t="str">
        <f>IF(OR(Tabel_RIE[[#This Row],[E12]]="",Tabel_RIE[[#This Row],[B12]]="",Tabel_RIE[[#This Row],[W12]]=""),"",Tabel_RIE[[#This Row],[E12]]*Tabel_RIE[[#This Row],[B12]]*Tabel_RIE[[#This Row],[W12]])</f>
        <v/>
      </c>
      <c r="S137" s="173" t="str">
        <f>IF(AND(Tabel_RIE[[#This Row],[E12]]="",Tabel_RIE[[#This Row],[R12]]=""),"",IF(AND(OR(Tabel_RIE[[#This Row],[E12]]="",Tabel_RIE[[#This Row],[E12]]&lt;15),OR(Tabel_RIE[[#This Row],[R12]]="",Tabel_RIE[[#This Row],[R12]]&lt;70)),"n.v.t.",IF(OR(Tabel_RIE[[#This Row],[E12]]&gt;=15,Tabel_RIE[[#This Row],[R12]]&gt;=70),"√","fout")))</f>
        <v/>
      </c>
      <c r="T137" s="174"/>
      <c r="U137" s="175"/>
      <c r="V137" s="175"/>
      <c r="W137" s="176"/>
      <c r="X137" s="177" t="str">
        <f t="shared" si="1"/>
        <v>Bronaanpak:
Collectieve maatregelen:
Individuele maatregelen:
PBM's:</v>
      </c>
      <c r="Y137" s="166"/>
      <c r="Z137" s="178"/>
      <c r="AA137" s="174"/>
      <c r="AB137" s="170" t="str">
        <f>IF(Tabel_RIE[[#This Row],[E2]]&gt;0,VLOOKUP(Tabel_RIE[[#This Row],[E2]],Tabel_FK_E[],2,FALSE),"")</f>
        <v/>
      </c>
      <c r="AC137" s="174"/>
      <c r="AD137" s="170" t="str">
        <f>IF(Tabel_RIE[[#This Row],[B2]]&gt;0,VLOOKUP(Tabel_RIE[[#This Row],[B2]],Tabel_FK_B[],2,FALSE),"")</f>
        <v/>
      </c>
      <c r="AE137" s="174"/>
      <c r="AF137" s="170" t="str">
        <f>IF(Tabel_RIE[[#This Row],[W2]]&gt;0,VLOOKUP(Tabel_RIE[[#This Row],[W2]],Tabel_FK_W[],2,FALSE),"")</f>
        <v/>
      </c>
      <c r="AG137"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37" s="172"/>
      <c r="AI137" s="166"/>
      <c r="AJ137" s="176"/>
      <c r="AK137"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137" s="179" t="str">
        <f>IF(AND(Tabel_RIE[[#This Row],[R12]]&gt;=70,Tabel_RIE[[#This Row],[R22]]&lt;70),"Ja","Nee")</f>
        <v>Ja</v>
      </c>
      <c r="AM137" s="179" t="str">
        <f>IF(Tabel_RIE[[#This Row],[R22]]&lt;&gt;"",Tabel_RIE[[#This Row],[R22]],Tabel_RIE[[#This Row],[R12]])</f>
        <v/>
      </c>
    </row>
    <row r="138" spans="2:39" ht="42" customHeight="1">
      <c r="B138" s="164">
        <v>132</v>
      </c>
      <c r="C138" s="165"/>
      <c r="D138" s="166"/>
      <c r="E138" s="166"/>
      <c r="F138" s="166"/>
      <c r="G138" s="167"/>
      <c r="H138" s="167"/>
      <c r="I138" s="166"/>
      <c r="J138" s="166"/>
      <c r="K138" s="168"/>
      <c r="L138" s="169" t="str">
        <f>IF(Tabel_RIE[[#This Row],[E1]]&gt;0,VLOOKUP(Tabel_RIE[[#This Row],[E1]],Tabel_FK_E[],2,FALSE),"")</f>
        <v/>
      </c>
      <c r="M138" s="168"/>
      <c r="N138" s="170" t="str">
        <f>IF(Tabel_RIE[[#This Row],[B1]]&gt;0,VLOOKUP(Tabel_RIE[[#This Row],[B1]],Tabel_FK_B[],2,FALSE),"")</f>
        <v/>
      </c>
      <c r="O138" s="168"/>
      <c r="P138" s="170" t="str">
        <f>IF(Tabel_RIE[[#This Row],[W1]]&gt;0,VLOOKUP(Tabel_RIE[[#This Row],[W1]],Tabel_FK_W[],2,FALSE),"")</f>
        <v/>
      </c>
      <c r="Q138"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38" s="172" t="str">
        <f>IF(OR(Tabel_RIE[[#This Row],[E12]]="",Tabel_RIE[[#This Row],[B12]]="",Tabel_RIE[[#This Row],[W12]]=""),"",Tabel_RIE[[#This Row],[E12]]*Tabel_RIE[[#This Row],[B12]]*Tabel_RIE[[#This Row],[W12]])</f>
        <v/>
      </c>
      <c r="S138" s="173" t="str">
        <f>IF(AND(Tabel_RIE[[#This Row],[E12]]="",Tabel_RIE[[#This Row],[R12]]=""),"",IF(AND(OR(Tabel_RIE[[#This Row],[E12]]="",Tabel_RIE[[#This Row],[E12]]&lt;15),OR(Tabel_RIE[[#This Row],[R12]]="",Tabel_RIE[[#This Row],[R12]]&lt;70)),"n.v.t.",IF(OR(Tabel_RIE[[#This Row],[E12]]&gt;=15,Tabel_RIE[[#This Row],[R12]]&gt;=70),"√","fout")))</f>
        <v/>
      </c>
      <c r="T138" s="174"/>
      <c r="U138" s="175"/>
      <c r="V138" s="175"/>
      <c r="W138" s="176"/>
      <c r="X138" s="177" t="str">
        <f t="shared" si="1"/>
        <v>Bronaanpak:
Collectieve maatregelen:
Individuele maatregelen:
PBM's:</v>
      </c>
      <c r="Y138" s="166"/>
      <c r="Z138" s="178"/>
      <c r="AA138" s="174"/>
      <c r="AB138" s="170" t="str">
        <f>IF(Tabel_RIE[[#This Row],[E2]]&gt;0,VLOOKUP(Tabel_RIE[[#This Row],[E2]],Tabel_FK_E[],2,FALSE),"")</f>
        <v/>
      </c>
      <c r="AC138" s="174"/>
      <c r="AD138" s="170" t="str">
        <f>IF(Tabel_RIE[[#This Row],[B2]]&gt;0,VLOOKUP(Tabel_RIE[[#This Row],[B2]],Tabel_FK_B[],2,FALSE),"")</f>
        <v/>
      </c>
      <c r="AE138" s="174"/>
      <c r="AF138" s="170" t="str">
        <f>IF(Tabel_RIE[[#This Row],[W2]]&gt;0,VLOOKUP(Tabel_RIE[[#This Row],[W2]],Tabel_FK_W[],2,FALSE),"")</f>
        <v/>
      </c>
      <c r="AG138"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38" s="172"/>
      <c r="AI138" s="166"/>
      <c r="AJ138" s="176"/>
      <c r="AK138"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138" s="179" t="str">
        <f>IF(AND(Tabel_RIE[[#This Row],[R12]]&gt;=70,Tabel_RIE[[#This Row],[R22]]&lt;70),"Ja","Nee")</f>
        <v>Ja</v>
      </c>
      <c r="AM138" s="179" t="str">
        <f>IF(Tabel_RIE[[#This Row],[R22]]&lt;&gt;"",Tabel_RIE[[#This Row],[R22]],Tabel_RIE[[#This Row],[R12]])</f>
        <v/>
      </c>
    </row>
    <row r="139" spans="2:39" ht="42" customHeight="1">
      <c r="B139" s="164">
        <v>133</v>
      </c>
      <c r="C139" s="165"/>
      <c r="D139" s="166"/>
      <c r="E139" s="166"/>
      <c r="F139" s="166"/>
      <c r="G139" s="167"/>
      <c r="H139" s="167"/>
      <c r="I139" s="166"/>
      <c r="J139" s="166"/>
      <c r="K139" s="168"/>
      <c r="L139" s="169" t="str">
        <f>IF(Tabel_RIE[[#This Row],[E1]]&gt;0,VLOOKUP(Tabel_RIE[[#This Row],[E1]],Tabel_FK_E[],2,FALSE),"")</f>
        <v/>
      </c>
      <c r="M139" s="168"/>
      <c r="N139" s="170" t="str">
        <f>IF(Tabel_RIE[[#This Row],[B1]]&gt;0,VLOOKUP(Tabel_RIE[[#This Row],[B1]],Tabel_FK_B[],2,FALSE),"")</f>
        <v/>
      </c>
      <c r="O139" s="168"/>
      <c r="P139" s="170" t="str">
        <f>IF(Tabel_RIE[[#This Row],[W1]]&gt;0,VLOOKUP(Tabel_RIE[[#This Row],[W1]],Tabel_FK_W[],2,FALSE),"")</f>
        <v/>
      </c>
      <c r="Q139"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39" s="172" t="str">
        <f>IF(OR(Tabel_RIE[[#This Row],[E12]]="",Tabel_RIE[[#This Row],[B12]]="",Tabel_RIE[[#This Row],[W12]]=""),"",Tabel_RIE[[#This Row],[E12]]*Tabel_RIE[[#This Row],[B12]]*Tabel_RIE[[#This Row],[W12]])</f>
        <v/>
      </c>
      <c r="S139" s="173" t="str">
        <f>IF(AND(Tabel_RIE[[#This Row],[E12]]="",Tabel_RIE[[#This Row],[R12]]=""),"",IF(AND(OR(Tabel_RIE[[#This Row],[E12]]="",Tabel_RIE[[#This Row],[E12]]&lt;15),OR(Tabel_RIE[[#This Row],[R12]]="",Tabel_RIE[[#This Row],[R12]]&lt;70)),"n.v.t.",IF(OR(Tabel_RIE[[#This Row],[E12]]&gt;=15,Tabel_RIE[[#This Row],[R12]]&gt;=70),"√","fout")))</f>
        <v/>
      </c>
      <c r="T139" s="174"/>
      <c r="U139" s="175"/>
      <c r="V139" s="175"/>
      <c r="W139" s="176"/>
      <c r="X139" s="177" t="str">
        <f t="shared" si="1"/>
        <v>Bronaanpak:
Collectieve maatregelen:
Individuele maatregelen:
PBM's:</v>
      </c>
      <c r="Y139" s="166"/>
      <c r="Z139" s="178"/>
      <c r="AA139" s="174"/>
      <c r="AB139" s="170" t="str">
        <f>IF(Tabel_RIE[[#This Row],[E2]]&gt;0,VLOOKUP(Tabel_RIE[[#This Row],[E2]],Tabel_FK_E[],2,FALSE),"")</f>
        <v/>
      </c>
      <c r="AC139" s="174"/>
      <c r="AD139" s="170" t="str">
        <f>IF(Tabel_RIE[[#This Row],[B2]]&gt;0,VLOOKUP(Tabel_RIE[[#This Row],[B2]],Tabel_FK_B[],2,FALSE),"")</f>
        <v/>
      </c>
      <c r="AE139" s="174"/>
      <c r="AF139" s="170" t="str">
        <f>IF(Tabel_RIE[[#This Row],[W2]]&gt;0,VLOOKUP(Tabel_RIE[[#This Row],[W2]],Tabel_FK_W[],2,FALSE),"")</f>
        <v/>
      </c>
      <c r="AG139"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39" s="172"/>
      <c r="AI139" s="166"/>
      <c r="AJ139" s="176"/>
      <c r="AK139"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139" s="179" t="str">
        <f>IF(AND(Tabel_RIE[[#This Row],[R12]]&gt;=70,Tabel_RIE[[#This Row],[R22]]&lt;70),"Ja","Nee")</f>
        <v>Ja</v>
      </c>
      <c r="AM139" s="179" t="str">
        <f>IF(Tabel_RIE[[#This Row],[R22]]&lt;&gt;"",Tabel_RIE[[#This Row],[R22]],Tabel_RIE[[#This Row],[R12]])</f>
        <v/>
      </c>
    </row>
    <row r="140" spans="2:39" ht="42" customHeight="1">
      <c r="B140" s="164">
        <v>134</v>
      </c>
      <c r="C140" s="165"/>
      <c r="D140" s="166"/>
      <c r="E140" s="166"/>
      <c r="F140" s="166"/>
      <c r="G140" s="167"/>
      <c r="H140" s="167"/>
      <c r="I140" s="166"/>
      <c r="J140" s="166"/>
      <c r="K140" s="168"/>
      <c r="L140" s="169" t="str">
        <f>IF(Tabel_RIE[[#This Row],[E1]]&gt;0,VLOOKUP(Tabel_RIE[[#This Row],[E1]],Tabel_FK_E[],2,FALSE),"")</f>
        <v/>
      </c>
      <c r="M140" s="168"/>
      <c r="N140" s="170" t="str">
        <f>IF(Tabel_RIE[[#This Row],[B1]]&gt;0,VLOOKUP(Tabel_RIE[[#This Row],[B1]],Tabel_FK_B[],2,FALSE),"")</f>
        <v/>
      </c>
      <c r="O140" s="168"/>
      <c r="P140" s="170" t="str">
        <f>IF(Tabel_RIE[[#This Row],[W1]]&gt;0,VLOOKUP(Tabel_RIE[[#This Row],[W1]],Tabel_FK_W[],2,FALSE),"")</f>
        <v/>
      </c>
      <c r="Q140"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40" s="172" t="str">
        <f>IF(OR(Tabel_RIE[[#This Row],[E12]]="",Tabel_RIE[[#This Row],[B12]]="",Tabel_RIE[[#This Row],[W12]]=""),"",Tabel_RIE[[#This Row],[E12]]*Tabel_RIE[[#This Row],[B12]]*Tabel_RIE[[#This Row],[W12]])</f>
        <v/>
      </c>
      <c r="S140" s="173" t="str">
        <f>IF(AND(Tabel_RIE[[#This Row],[E12]]="",Tabel_RIE[[#This Row],[R12]]=""),"",IF(AND(OR(Tabel_RIE[[#This Row],[E12]]="",Tabel_RIE[[#This Row],[E12]]&lt;15),OR(Tabel_RIE[[#This Row],[R12]]="",Tabel_RIE[[#This Row],[R12]]&lt;70)),"n.v.t.",IF(OR(Tabel_RIE[[#This Row],[E12]]&gt;=15,Tabel_RIE[[#This Row],[R12]]&gt;=70),"√","fout")))</f>
        <v/>
      </c>
      <c r="T140" s="174"/>
      <c r="U140" s="175"/>
      <c r="V140" s="175"/>
      <c r="W140" s="176"/>
      <c r="X140" s="177" t="str">
        <f t="shared" ref="X140:X203" si="2">$X$1</f>
        <v>Bronaanpak:
Collectieve maatregelen:
Individuele maatregelen:
PBM's:</v>
      </c>
      <c r="Y140" s="166"/>
      <c r="Z140" s="178"/>
      <c r="AA140" s="174"/>
      <c r="AB140" s="170" t="str">
        <f>IF(Tabel_RIE[[#This Row],[E2]]&gt;0,VLOOKUP(Tabel_RIE[[#This Row],[E2]],Tabel_FK_E[],2,FALSE),"")</f>
        <v/>
      </c>
      <c r="AC140" s="174"/>
      <c r="AD140" s="170" t="str">
        <f>IF(Tabel_RIE[[#This Row],[B2]]&gt;0,VLOOKUP(Tabel_RIE[[#This Row],[B2]],Tabel_FK_B[],2,FALSE),"")</f>
        <v/>
      </c>
      <c r="AE140" s="174"/>
      <c r="AF140" s="170" t="str">
        <f>IF(Tabel_RIE[[#This Row],[W2]]&gt;0,VLOOKUP(Tabel_RIE[[#This Row],[W2]],Tabel_FK_W[],2,FALSE),"")</f>
        <v/>
      </c>
      <c r="AG140"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40" s="172"/>
      <c r="AI140" s="166"/>
      <c r="AJ140" s="176"/>
      <c r="AK140"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140" s="179" t="str">
        <f>IF(AND(Tabel_RIE[[#This Row],[R12]]&gt;=70,Tabel_RIE[[#This Row],[R22]]&lt;70),"Ja","Nee")</f>
        <v>Ja</v>
      </c>
      <c r="AM140" s="179" t="str">
        <f>IF(Tabel_RIE[[#This Row],[R22]]&lt;&gt;"",Tabel_RIE[[#This Row],[R22]],Tabel_RIE[[#This Row],[R12]])</f>
        <v/>
      </c>
    </row>
    <row r="141" spans="2:39" ht="42" customHeight="1">
      <c r="B141" s="164">
        <v>135</v>
      </c>
      <c r="C141" s="165"/>
      <c r="D141" s="166"/>
      <c r="E141" s="166"/>
      <c r="F141" s="166"/>
      <c r="G141" s="167"/>
      <c r="H141" s="167"/>
      <c r="I141" s="166"/>
      <c r="J141" s="166"/>
      <c r="K141" s="168"/>
      <c r="L141" s="169" t="str">
        <f>IF(Tabel_RIE[[#This Row],[E1]]&gt;0,VLOOKUP(Tabel_RIE[[#This Row],[E1]],Tabel_FK_E[],2,FALSE),"")</f>
        <v/>
      </c>
      <c r="M141" s="168"/>
      <c r="N141" s="170" t="str">
        <f>IF(Tabel_RIE[[#This Row],[B1]]&gt;0,VLOOKUP(Tabel_RIE[[#This Row],[B1]],Tabel_FK_B[],2,FALSE),"")</f>
        <v/>
      </c>
      <c r="O141" s="168"/>
      <c r="P141" s="170" t="str">
        <f>IF(Tabel_RIE[[#This Row],[W1]]&gt;0,VLOOKUP(Tabel_RIE[[#This Row],[W1]],Tabel_FK_W[],2,FALSE),"")</f>
        <v/>
      </c>
      <c r="Q141"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41" s="172" t="str">
        <f>IF(OR(Tabel_RIE[[#This Row],[E12]]="",Tabel_RIE[[#This Row],[B12]]="",Tabel_RIE[[#This Row],[W12]]=""),"",Tabel_RIE[[#This Row],[E12]]*Tabel_RIE[[#This Row],[B12]]*Tabel_RIE[[#This Row],[W12]])</f>
        <v/>
      </c>
      <c r="S141" s="173" t="str">
        <f>IF(AND(Tabel_RIE[[#This Row],[E12]]="",Tabel_RIE[[#This Row],[R12]]=""),"",IF(AND(OR(Tabel_RIE[[#This Row],[E12]]="",Tabel_RIE[[#This Row],[E12]]&lt;15),OR(Tabel_RIE[[#This Row],[R12]]="",Tabel_RIE[[#This Row],[R12]]&lt;70)),"n.v.t.",IF(OR(Tabel_RIE[[#This Row],[E12]]&gt;=15,Tabel_RIE[[#This Row],[R12]]&gt;=70),"√","fout")))</f>
        <v/>
      </c>
      <c r="T141" s="174"/>
      <c r="U141" s="175"/>
      <c r="V141" s="175"/>
      <c r="W141" s="176"/>
      <c r="X141" s="177" t="str">
        <f t="shared" si="2"/>
        <v>Bronaanpak:
Collectieve maatregelen:
Individuele maatregelen:
PBM's:</v>
      </c>
      <c r="Y141" s="166"/>
      <c r="Z141" s="178"/>
      <c r="AA141" s="174"/>
      <c r="AB141" s="170" t="str">
        <f>IF(Tabel_RIE[[#This Row],[E2]]&gt;0,VLOOKUP(Tabel_RIE[[#This Row],[E2]],Tabel_FK_E[],2,FALSE),"")</f>
        <v/>
      </c>
      <c r="AC141" s="174"/>
      <c r="AD141" s="170" t="str">
        <f>IF(Tabel_RIE[[#This Row],[B2]]&gt;0,VLOOKUP(Tabel_RIE[[#This Row],[B2]],Tabel_FK_B[],2,FALSE),"")</f>
        <v/>
      </c>
      <c r="AE141" s="174"/>
      <c r="AF141" s="170" t="str">
        <f>IF(Tabel_RIE[[#This Row],[W2]]&gt;0,VLOOKUP(Tabel_RIE[[#This Row],[W2]],Tabel_FK_W[],2,FALSE),"")</f>
        <v/>
      </c>
      <c r="AG141"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41" s="172"/>
      <c r="AI141" s="166"/>
      <c r="AJ141" s="176"/>
      <c r="AK141"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141" s="179" t="str">
        <f>IF(AND(Tabel_RIE[[#This Row],[R12]]&gt;=70,Tabel_RIE[[#This Row],[R22]]&lt;70),"Ja","Nee")</f>
        <v>Ja</v>
      </c>
      <c r="AM141" s="179" t="str">
        <f>IF(Tabel_RIE[[#This Row],[R22]]&lt;&gt;"",Tabel_RIE[[#This Row],[R22]],Tabel_RIE[[#This Row],[R12]])</f>
        <v/>
      </c>
    </row>
    <row r="142" spans="2:39" ht="42" customHeight="1">
      <c r="B142" s="164">
        <v>136</v>
      </c>
      <c r="C142" s="165"/>
      <c r="D142" s="166"/>
      <c r="E142" s="166"/>
      <c r="F142" s="166"/>
      <c r="G142" s="167"/>
      <c r="H142" s="167"/>
      <c r="I142" s="166"/>
      <c r="J142" s="166"/>
      <c r="K142" s="168"/>
      <c r="L142" s="169" t="str">
        <f>IF(Tabel_RIE[[#This Row],[E1]]&gt;0,VLOOKUP(Tabel_RIE[[#This Row],[E1]],Tabel_FK_E[],2,FALSE),"")</f>
        <v/>
      </c>
      <c r="M142" s="168"/>
      <c r="N142" s="170" t="str">
        <f>IF(Tabel_RIE[[#This Row],[B1]]&gt;0,VLOOKUP(Tabel_RIE[[#This Row],[B1]],Tabel_FK_B[],2,FALSE),"")</f>
        <v/>
      </c>
      <c r="O142" s="168"/>
      <c r="P142" s="170" t="str">
        <f>IF(Tabel_RIE[[#This Row],[W1]]&gt;0,VLOOKUP(Tabel_RIE[[#This Row],[W1]],Tabel_FK_W[],2,FALSE),"")</f>
        <v/>
      </c>
      <c r="Q142"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42" s="172" t="str">
        <f>IF(OR(Tabel_RIE[[#This Row],[E12]]="",Tabel_RIE[[#This Row],[B12]]="",Tabel_RIE[[#This Row],[W12]]=""),"",Tabel_RIE[[#This Row],[E12]]*Tabel_RIE[[#This Row],[B12]]*Tabel_RIE[[#This Row],[W12]])</f>
        <v/>
      </c>
      <c r="S142" s="173" t="str">
        <f>IF(AND(Tabel_RIE[[#This Row],[E12]]="",Tabel_RIE[[#This Row],[R12]]=""),"",IF(AND(OR(Tabel_RIE[[#This Row],[E12]]="",Tabel_RIE[[#This Row],[E12]]&lt;15),OR(Tabel_RIE[[#This Row],[R12]]="",Tabel_RIE[[#This Row],[R12]]&lt;70)),"n.v.t.",IF(OR(Tabel_RIE[[#This Row],[E12]]&gt;=15,Tabel_RIE[[#This Row],[R12]]&gt;=70),"√","fout")))</f>
        <v/>
      </c>
      <c r="T142" s="174"/>
      <c r="U142" s="175"/>
      <c r="V142" s="175"/>
      <c r="W142" s="176"/>
      <c r="X142" s="177" t="str">
        <f t="shared" si="2"/>
        <v>Bronaanpak:
Collectieve maatregelen:
Individuele maatregelen:
PBM's:</v>
      </c>
      <c r="Y142" s="166"/>
      <c r="Z142" s="178"/>
      <c r="AA142" s="174"/>
      <c r="AB142" s="170" t="str">
        <f>IF(Tabel_RIE[[#This Row],[E2]]&gt;0,VLOOKUP(Tabel_RIE[[#This Row],[E2]],Tabel_FK_E[],2,FALSE),"")</f>
        <v/>
      </c>
      <c r="AC142" s="174"/>
      <c r="AD142" s="170" t="str">
        <f>IF(Tabel_RIE[[#This Row],[B2]]&gt;0,VLOOKUP(Tabel_RIE[[#This Row],[B2]],Tabel_FK_B[],2,FALSE),"")</f>
        <v/>
      </c>
      <c r="AE142" s="174"/>
      <c r="AF142" s="170" t="str">
        <f>IF(Tabel_RIE[[#This Row],[W2]]&gt;0,VLOOKUP(Tabel_RIE[[#This Row],[W2]],Tabel_FK_W[],2,FALSE),"")</f>
        <v/>
      </c>
      <c r="AG142"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42" s="172"/>
      <c r="AI142" s="166"/>
      <c r="AJ142" s="176"/>
      <c r="AK142"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142" s="179" t="str">
        <f>IF(AND(Tabel_RIE[[#This Row],[R12]]&gt;=70,Tabel_RIE[[#This Row],[R22]]&lt;70),"Ja","Nee")</f>
        <v>Ja</v>
      </c>
      <c r="AM142" s="179" t="str">
        <f>IF(Tabel_RIE[[#This Row],[R22]]&lt;&gt;"",Tabel_RIE[[#This Row],[R22]],Tabel_RIE[[#This Row],[R12]])</f>
        <v/>
      </c>
    </row>
    <row r="143" spans="2:39" ht="42" customHeight="1">
      <c r="B143" s="164">
        <v>137</v>
      </c>
      <c r="C143" s="165"/>
      <c r="D143" s="166"/>
      <c r="E143" s="166"/>
      <c r="F143" s="166"/>
      <c r="G143" s="167"/>
      <c r="H143" s="167"/>
      <c r="I143" s="166"/>
      <c r="J143" s="166"/>
      <c r="K143" s="168"/>
      <c r="L143" s="169" t="str">
        <f>IF(Tabel_RIE[[#This Row],[E1]]&gt;0,VLOOKUP(Tabel_RIE[[#This Row],[E1]],Tabel_FK_E[],2,FALSE),"")</f>
        <v/>
      </c>
      <c r="M143" s="168"/>
      <c r="N143" s="170" t="str">
        <f>IF(Tabel_RIE[[#This Row],[B1]]&gt;0,VLOOKUP(Tabel_RIE[[#This Row],[B1]],Tabel_FK_B[],2,FALSE),"")</f>
        <v/>
      </c>
      <c r="O143" s="168"/>
      <c r="P143" s="170" t="str">
        <f>IF(Tabel_RIE[[#This Row],[W1]]&gt;0,VLOOKUP(Tabel_RIE[[#This Row],[W1]],Tabel_FK_W[],2,FALSE),"")</f>
        <v/>
      </c>
      <c r="Q143"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43" s="172" t="str">
        <f>IF(OR(Tabel_RIE[[#This Row],[E12]]="",Tabel_RIE[[#This Row],[B12]]="",Tabel_RIE[[#This Row],[W12]]=""),"",Tabel_RIE[[#This Row],[E12]]*Tabel_RIE[[#This Row],[B12]]*Tabel_RIE[[#This Row],[W12]])</f>
        <v/>
      </c>
      <c r="S143" s="173" t="str">
        <f>IF(AND(Tabel_RIE[[#This Row],[E12]]="",Tabel_RIE[[#This Row],[R12]]=""),"",IF(AND(OR(Tabel_RIE[[#This Row],[E12]]="",Tabel_RIE[[#This Row],[E12]]&lt;15),OR(Tabel_RIE[[#This Row],[R12]]="",Tabel_RIE[[#This Row],[R12]]&lt;70)),"n.v.t.",IF(OR(Tabel_RIE[[#This Row],[E12]]&gt;=15,Tabel_RIE[[#This Row],[R12]]&gt;=70),"√","fout")))</f>
        <v/>
      </c>
      <c r="T143" s="174"/>
      <c r="U143" s="175"/>
      <c r="V143" s="175"/>
      <c r="W143" s="176"/>
      <c r="X143" s="177" t="str">
        <f t="shared" si="2"/>
        <v>Bronaanpak:
Collectieve maatregelen:
Individuele maatregelen:
PBM's:</v>
      </c>
      <c r="Y143" s="166"/>
      <c r="Z143" s="178"/>
      <c r="AA143" s="174"/>
      <c r="AB143" s="170" t="str">
        <f>IF(Tabel_RIE[[#This Row],[E2]]&gt;0,VLOOKUP(Tabel_RIE[[#This Row],[E2]],Tabel_FK_E[],2,FALSE),"")</f>
        <v/>
      </c>
      <c r="AC143" s="174"/>
      <c r="AD143" s="170" t="str">
        <f>IF(Tabel_RIE[[#This Row],[B2]]&gt;0,VLOOKUP(Tabel_RIE[[#This Row],[B2]],Tabel_FK_B[],2,FALSE),"")</f>
        <v/>
      </c>
      <c r="AE143" s="174"/>
      <c r="AF143" s="170" t="str">
        <f>IF(Tabel_RIE[[#This Row],[W2]]&gt;0,VLOOKUP(Tabel_RIE[[#This Row],[W2]],Tabel_FK_W[],2,FALSE),"")</f>
        <v/>
      </c>
      <c r="AG143"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43" s="172"/>
      <c r="AI143" s="166"/>
      <c r="AJ143" s="176"/>
      <c r="AK143"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143" s="179" t="str">
        <f>IF(AND(Tabel_RIE[[#This Row],[R12]]&gt;=70,Tabel_RIE[[#This Row],[R22]]&lt;70),"Ja","Nee")</f>
        <v>Ja</v>
      </c>
      <c r="AM143" s="179" t="str">
        <f>IF(Tabel_RIE[[#This Row],[R22]]&lt;&gt;"",Tabel_RIE[[#This Row],[R22]],Tabel_RIE[[#This Row],[R12]])</f>
        <v/>
      </c>
    </row>
    <row r="144" spans="2:39" ht="42" customHeight="1">
      <c r="B144" s="164">
        <v>138</v>
      </c>
      <c r="C144" s="165"/>
      <c r="D144" s="166"/>
      <c r="E144" s="166"/>
      <c r="F144" s="166"/>
      <c r="G144" s="167"/>
      <c r="H144" s="167"/>
      <c r="I144" s="166"/>
      <c r="J144" s="166"/>
      <c r="K144" s="168"/>
      <c r="L144" s="169" t="str">
        <f>IF(Tabel_RIE[[#This Row],[E1]]&gt;0,VLOOKUP(Tabel_RIE[[#This Row],[E1]],Tabel_FK_E[],2,FALSE),"")</f>
        <v/>
      </c>
      <c r="M144" s="168"/>
      <c r="N144" s="170" t="str">
        <f>IF(Tabel_RIE[[#This Row],[B1]]&gt;0,VLOOKUP(Tabel_RIE[[#This Row],[B1]],Tabel_FK_B[],2,FALSE),"")</f>
        <v/>
      </c>
      <c r="O144" s="168"/>
      <c r="P144" s="170" t="str">
        <f>IF(Tabel_RIE[[#This Row],[W1]]&gt;0,VLOOKUP(Tabel_RIE[[#This Row],[W1]],Tabel_FK_W[],2,FALSE),"")</f>
        <v/>
      </c>
      <c r="Q144"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44" s="172" t="str">
        <f>IF(OR(Tabel_RIE[[#This Row],[E12]]="",Tabel_RIE[[#This Row],[B12]]="",Tabel_RIE[[#This Row],[W12]]=""),"",Tabel_RIE[[#This Row],[E12]]*Tabel_RIE[[#This Row],[B12]]*Tabel_RIE[[#This Row],[W12]])</f>
        <v/>
      </c>
      <c r="S144" s="173" t="str">
        <f>IF(AND(Tabel_RIE[[#This Row],[E12]]="",Tabel_RIE[[#This Row],[R12]]=""),"",IF(AND(OR(Tabel_RIE[[#This Row],[E12]]="",Tabel_RIE[[#This Row],[E12]]&lt;15),OR(Tabel_RIE[[#This Row],[R12]]="",Tabel_RIE[[#This Row],[R12]]&lt;70)),"n.v.t.",IF(OR(Tabel_RIE[[#This Row],[E12]]&gt;=15,Tabel_RIE[[#This Row],[R12]]&gt;=70),"√","fout")))</f>
        <v/>
      </c>
      <c r="T144" s="174"/>
      <c r="U144" s="175"/>
      <c r="V144" s="175"/>
      <c r="W144" s="176"/>
      <c r="X144" s="177" t="str">
        <f t="shared" si="2"/>
        <v>Bronaanpak:
Collectieve maatregelen:
Individuele maatregelen:
PBM's:</v>
      </c>
      <c r="Y144" s="166"/>
      <c r="Z144" s="178"/>
      <c r="AA144" s="174"/>
      <c r="AB144" s="170" t="str">
        <f>IF(Tabel_RIE[[#This Row],[E2]]&gt;0,VLOOKUP(Tabel_RIE[[#This Row],[E2]],Tabel_FK_E[],2,FALSE),"")</f>
        <v/>
      </c>
      <c r="AC144" s="174"/>
      <c r="AD144" s="170" t="str">
        <f>IF(Tabel_RIE[[#This Row],[B2]]&gt;0,VLOOKUP(Tabel_RIE[[#This Row],[B2]],Tabel_FK_B[],2,FALSE),"")</f>
        <v/>
      </c>
      <c r="AE144" s="174"/>
      <c r="AF144" s="170" t="str">
        <f>IF(Tabel_RIE[[#This Row],[W2]]&gt;0,VLOOKUP(Tabel_RIE[[#This Row],[W2]],Tabel_FK_W[],2,FALSE),"")</f>
        <v/>
      </c>
      <c r="AG144"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44" s="172"/>
      <c r="AI144" s="166"/>
      <c r="AJ144" s="176"/>
      <c r="AK144"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144" s="179" t="str">
        <f>IF(AND(Tabel_RIE[[#This Row],[R12]]&gt;=70,Tabel_RIE[[#This Row],[R22]]&lt;70),"Ja","Nee")</f>
        <v>Ja</v>
      </c>
      <c r="AM144" s="179" t="str">
        <f>IF(Tabel_RIE[[#This Row],[R22]]&lt;&gt;"",Tabel_RIE[[#This Row],[R22]],Tabel_RIE[[#This Row],[R12]])</f>
        <v/>
      </c>
    </row>
    <row r="145" spans="2:39" ht="42" customHeight="1">
      <c r="B145" s="164">
        <v>139</v>
      </c>
      <c r="C145" s="165"/>
      <c r="D145" s="166"/>
      <c r="E145" s="166"/>
      <c r="F145" s="166"/>
      <c r="G145" s="167"/>
      <c r="H145" s="167"/>
      <c r="I145" s="166"/>
      <c r="J145" s="166"/>
      <c r="K145" s="168"/>
      <c r="L145" s="169" t="str">
        <f>IF(Tabel_RIE[[#This Row],[E1]]&gt;0,VLOOKUP(Tabel_RIE[[#This Row],[E1]],Tabel_FK_E[],2,FALSE),"")</f>
        <v/>
      </c>
      <c r="M145" s="168"/>
      <c r="N145" s="170" t="str">
        <f>IF(Tabel_RIE[[#This Row],[B1]]&gt;0,VLOOKUP(Tabel_RIE[[#This Row],[B1]],Tabel_FK_B[],2,FALSE),"")</f>
        <v/>
      </c>
      <c r="O145" s="168"/>
      <c r="P145" s="170" t="str">
        <f>IF(Tabel_RIE[[#This Row],[W1]]&gt;0,VLOOKUP(Tabel_RIE[[#This Row],[W1]],Tabel_FK_W[],2,FALSE),"")</f>
        <v/>
      </c>
      <c r="Q145"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45" s="172" t="str">
        <f>IF(OR(Tabel_RIE[[#This Row],[E12]]="",Tabel_RIE[[#This Row],[B12]]="",Tabel_RIE[[#This Row],[W12]]=""),"",Tabel_RIE[[#This Row],[E12]]*Tabel_RIE[[#This Row],[B12]]*Tabel_RIE[[#This Row],[W12]])</f>
        <v/>
      </c>
      <c r="S145" s="173" t="str">
        <f>IF(AND(Tabel_RIE[[#This Row],[E12]]="",Tabel_RIE[[#This Row],[R12]]=""),"",IF(AND(OR(Tabel_RIE[[#This Row],[E12]]="",Tabel_RIE[[#This Row],[E12]]&lt;15),OR(Tabel_RIE[[#This Row],[R12]]="",Tabel_RIE[[#This Row],[R12]]&lt;70)),"n.v.t.",IF(OR(Tabel_RIE[[#This Row],[E12]]&gt;=15,Tabel_RIE[[#This Row],[R12]]&gt;=70),"√","fout")))</f>
        <v/>
      </c>
      <c r="T145" s="174"/>
      <c r="U145" s="175"/>
      <c r="V145" s="175"/>
      <c r="W145" s="176"/>
      <c r="X145" s="177" t="str">
        <f t="shared" si="2"/>
        <v>Bronaanpak:
Collectieve maatregelen:
Individuele maatregelen:
PBM's:</v>
      </c>
      <c r="Y145" s="166"/>
      <c r="Z145" s="178"/>
      <c r="AA145" s="174"/>
      <c r="AB145" s="170" t="str">
        <f>IF(Tabel_RIE[[#This Row],[E2]]&gt;0,VLOOKUP(Tabel_RIE[[#This Row],[E2]],Tabel_FK_E[],2,FALSE),"")</f>
        <v/>
      </c>
      <c r="AC145" s="174"/>
      <c r="AD145" s="170" t="str">
        <f>IF(Tabel_RIE[[#This Row],[B2]]&gt;0,VLOOKUP(Tabel_RIE[[#This Row],[B2]],Tabel_FK_B[],2,FALSE),"")</f>
        <v/>
      </c>
      <c r="AE145" s="174"/>
      <c r="AF145" s="170" t="str">
        <f>IF(Tabel_RIE[[#This Row],[W2]]&gt;0,VLOOKUP(Tabel_RIE[[#This Row],[W2]],Tabel_FK_W[],2,FALSE),"")</f>
        <v/>
      </c>
      <c r="AG145"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45" s="172"/>
      <c r="AI145" s="166"/>
      <c r="AJ145" s="176"/>
      <c r="AK145"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145" s="179" t="str">
        <f>IF(AND(Tabel_RIE[[#This Row],[R12]]&gt;=70,Tabel_RIE[[#This Row],[R22]]&lt;70),"Ja","Nee")</f>
        <v>Ja</v>
      </c>
      <c r="AM145" s="179" t="str">
        <f>IF(Tabel_RIE[[#This Row],[R22]]&lt;&gt;"",Tabel_RIE[[#This Row],[R22]],Tabel_RIE[[#This Row],[R12]])</f>
        <v/>
      </c>
    </row>
    <row r="146" spans="2:39" ht="42" customHeight="1">
      <c r="B146" s="164">
        <v>140</v>
      </c>
      <c r="C146" s="165"/>
      <c r="D146" s="166"/>
      <c r="E146" s="166"/>
      <c r="F146" s="166"/>
      <c r="G146" s="167"/>
      <c r="H146" s="167"/>
      <c r="I146" s="166"/>
      <c r="J146" s="166"/>
      <c r="K146" s="168"/>
      <c r="L146" s="169" t="str">
        <f>IF(Tabel_RIE[[#This Row],[E1]]&gt;0,VLOOKUP(Tabel_RIE[[#This Row],[E1]],Tabel_FK_E[],2,FALSE),"")</f>
        <v/>
      </c>
      <c r="M146" s="168"/>
      <c r="N146" s="170" t="str">
        <f>IF(Tabel_RIE[[#This Row],[B1]]&gt;0,VLOOKUP(Tabel_RIE[[#This Row],[B1]],Tabel_FK_B[],2,FALSE),"")</f>
        <v/>
      </c>
      <c r="O146" s="168"/>
      <c r="P146" s="170" t="str">
        <f>IF(Tabel_RIE[[#This Row],[W1]]&gt;0,VLOOKUP(Tabel_RIE[[#This Row],[W1]],Tabel_FK_W[],2,FALSE),"")</f>
        <v/>
      </c>
      <c r="Q146"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46" s="172" t="str">
        <f>IF(OR(Tabel_RIE[[#This Row],[E12]]="",Tabel_RIE[[#This Row],[B12]]="",Tabel_RIE[[#This Row],[W12]]=""),"",Tabel_RIE[[#This Row],[E12]]*Tabel_RIE[[#This Row],[B12]]*Tabel_RIE[[#This Row],[W12]])</f>
        <v/>
      </c>
      <c r="S146" s="173" t="str">
        <f>IF(AND(Tabel_RIE[[#This Row],[E12]]="",Tabel_RIE[[#This Row],[R12]]=""),"",IF(AND(OR(Tabel_RIE[[#This Row],[E12]]="",Tabel_RIE[[#This Row],[E12]]&lt;15),OR(Tabel_RIE[[#This Row],[R12]]="",Tabel_RIE[[#This Row],[R12]]&lt;70)),"n.v.t.",IF(OR(Tabel_RIE[[#This Row],[E12]]&gt;=15,Tabel_RIE[[#This Row],[R12]]&gt;=70),"√","fout")))</f>
        <v/>
      </c>
      <c r="T146" s="174"/>
      <c r="U146" s="175"/>
      <c r="V146" s="175"/>
      <c r="W146" s="176"/>
      <c r="X146" s="177" t="str">
        <f t="shared" si="2"/>
        <v>Bronaanpak:
Collectieve maatregelen:
Individuele maatregelen:
PBM's:</v>
      </c>
      <c r="Y146" s="166"/>
      <c r="Z146" s="178"/>
      <c r="AA146" s="174"/>
      <c r="AB146" s="170" t="str">
        <f>IF(Tabel_RIE[[#This Row],[E2]]&gt;0,VLOOKUP(Tabel_RIE[[#This Row],[E2]],Tabel_FK_E[],2,FALSE),"")</f>
        <v/>
      </c>
      <c r="AC146" s="174"/>
      <c r="AD146" s="170" t="str">
        <f>IF(Tabel_RIE[[#This Row],[B2]]&gt;0,VLOOKUP(Tabel_RIE[[#This Row],[B2]],Tabel_FK_B[],2,FALSE),"")</f>
        <v/>
      </c>
      <c r="AE146" s="174"/>
      <c r="AF146" s="170" t="str">
        <f>IF(Tabel_RIE[[#This Row],[W2]]&gt;0,VLOOKUP(Tabel_RIE[[#This Row],[W2]],Tabel_FK_W[],2,FALSE),"")</f>
        <v/>
      </c>
      <c r="AG146"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46" s="172"/>
      <c r="AI146" s="166"/>
      <c r="AJ146" s="176"/>
      <c r="AK146"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146" s="179" t="str">
        <f>IF(AND(Tabel_RIE[[#This Row],[R12]]&gt;=70,Tabel_RIE[[#This Row],[R22]]&lt;70),"Ja","Nee")</f>
        <v>Ja</v>
      </c>
      <c r="AM146" s="179" t="str">
        <f>IF(Tabel_RIE[[#This Row],[R22]]&lt;&gt;"",Tabel_RIE[[#This Row],[R22]],Tabel_RIE[[#This Row],[R12]])</f>
        <v/>
      </c>
    </row>
    <row r="147" spans="2:39" ht="42" customHeight="1">
      <c r="B147" s="164">
        <v>141</v>
      </c>
      <c r="C147" s="165"/>
      <c r="D147" s="166"/>
      <c r="E147" s="166"/>
      <c r="F147" s="166"/>
      <c r="G147" s="167"/>
      <c r="H147" s="167"/>
      <c r="I147" s="166"/>
      <c r="J147" s="166"/>
      <c r="K147" s="168"/>
      <c r="L147" s="169" t="str">
        <f>IF(Tabel_RIE[[#This Row],[E1]]&gt;0,VLOOKUP(Tabel_RIE[[#This Row],[E1]],Tabel_FK_E[],2,FALSE),"")</f>
        <v/>
      </c>
      <c r="M147" s="168"/>
      <c r="N147" s="170" t="str">
        <f>IF(Tabel_RIE[[#This Row],[B1]]&gt;0,VLOOKUP(Tabel_RIE[[#This Row],[B1]],Tabel_FK_B[],2,FALSE),"")</f>
        <v/>
      </c>
      <c r="O147" s="168"/>
      <c r="P147" s="170" t="str">
        <f>IF(Tabel_RIE[[#This Row],[W1]]&gt;0,VLOOKUP(Tabel_RIE[[#This Row],[W1]],Tabel_FK_W[],2,FALSE),"")</f>
        <v/>
      </c>
      <c r="Q147"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47" s="172" t="str">
        <f>IF(OR(Tabel_RIE[[#This Row],[E12]]="",Tabel_RIE[[#This Row],[B12]]="",Tabel_RIE[[#This Row],[W12]]=""),"",Tabel_RIE[[#This Row],[E12]]*Tabel_RIE[[#This Row],[B12]]*Tabel_RIE[[#This Row],[W12]])</f>
        <v/>
      </c>
      <c r="S147" s="173" t="str">
        <f>IF(AND(Tabel_RIE[[#This Row],[E12]]="",Tabel_RIE[[#This Row],[R12]]=""),"",IF(AND(OR(Tabel_RIE[[#This Row],[E12]]="",Tabel_RIE[[#This Row],[E12]]&lt;15),OR(Tabel_RIE[[#This Row],[R12]]="",Tabel_RIE[[#This Row],[R12]]&lt;70)),"n.v.t.",IF(OR(Tabel_RIE[[#This Row],[E12]]&gt;=15,Tabel_RIE[[#This Row],[R12]]&gt;=70),"√","fout")))</f>
        <v/>
      </c>
      <c r="T147" s="174"/>
      <c r="U147" s="175"/>
      <c r="V147" s="175"/>
      <c r="W147" s="176"/>
      <c r="X147" s="177" t="str">
        <f t="shared" si="2"/>
        <v>Bronaanpak:
Collectieve maatregelen:
Individuele maatregelen:
PBM's:</v>
      </c>
      <c r="Y147" s="166"/>
      <c r="Z147" s="178"/>
      <c r="AA147" s="174"/>
      <c r="AB147" s="170" t="str">
        <f>IF(Tabel_RIE[[#This Row],[E2]]&gt;0,VLOOKUP(Tabel_RIE[[#This Row],[E2]],Tabel_FK_E[],2,FALSE),"")</f>
        <v/>
      </c>
      <c r="AC147" s="174"/>
      <c r="AD147" s="170" t="str">
        <f>IF(Tabel_RIE[[#This Row],[B2]]&gt;0,VLOOKUP(Tabel_RIE[[#This Row],[B2]],Tabel_FK_B[],2,FALSE),"")</f>
        <v/>
      </c>
      <c r="AE147" s="174"/>
      <c r="AF147" s="170" t="str">
        <f>IF(Tabel_RIE[[#This Row],[W2]]&gt;0,VLOOKUP(Tabel_RIE[[#This Row],[W2]],Tabel_FK_W[],2,FALSE),"")</f>
        <v/>
      </c>
      <c r="AG147"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47" s="172"/>
      <c r="AI147" s="166"/>
      <c r="AJ147" s="176"/>
      <c r="AK147"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147" s="179" t="str">
        <f>IF(AND(Tabel_RIE[[#This Row],[R12]]&gt;=70,Tabel_RIE[[#This Row],[R22]]&lt;70),"Ja","Nee")</f>
        <v>Ja</v>
      </c>
      <c r="AM147" s="179" t="str">
        <f>IF(Tabel_RIE[[#This Row],[R22]]&lt;&gt;"",Tabel_RIE[[#This Row],[R22]],Tabel_RIE[[#This Row],[R12]])</f>
        <v/>
      </c>
    </row>
    <row r="148" spans="2:39" ht="42" customHeight="1">
      <c r="B148" s="164">
        <v>142</v>
      </c>
      <c r="C148" s="165"/>
      <c r="D148" s="166"/>
      <c r="E148" s="166"/>
      <c r="F148" s="166"/>
      <c r="G148" s="167"/>
      <c r="H148" s="167"/>
      <c r="I148" s="166"/>
      <c r="J148" s="166"/>
      <c r="K148" s="168"/>
      <c r="L148" s="169" t="str">
        <f>IF(Tabel_RIE[[#This Row],[E1]]&gt;0,VLOOKUP(Tabel_RIE[[#This Row],[E1]],Tabel_FK_E[],2,FALSE),"")</f>
        <v/>
      </c>
      <c r="M148" s="168"/>
      <c r="N148" s="170" t="str">
        <f>IF(Tabel_RIE[[#This Row],[B1]]&gt;0,VLOOKUP(Tabel_RIE[[#This Row],[B1]],Tabel_FK_B[],2,FALSE),"")</f>
        <v/>
      </c>
      <c r="O148" s="168"/>
      <c r="P148" s="170" t="str">
        <f>IF(Tabel_RIE[[#This Row],[W1]]&gt;0,VLOOKUP(Tabel_RIE[[#This Row],[W1]],Tabel_FK_W[],2,FALSE),"")</f>
        <v/>
      </c>
      <c r="Q148"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48" s="172" t="str">
        <f>IF(OR(Tabel_RIE[[#This Row],[E12]]="",Tabel_RIE[[#This Row],[B12]]="",Tabel_RIE[[#This Row],[W12]]=""),"",Tabel_RIE[[#This Row],[E12]]*Tabel_RIE[[#This Row],[B12]]*Tabel_RIE[[#This Row],[W12]])</f>
        <v/>
      </c>
      <c r="S148" s="173" t="str">
        <f>IF(AND(Tabel_RIE[[#This Row],[E12]]="",Tabel_RIE[[#This Row],[R12]]=""),"",IF(AND(OR(Tabel_RIE[[#This Row],[E12]]="",Tabel_RIE[[#This Row],[E12]]&lt;15),OR(Tabel_RIE[[#This Row],[R12]]="",Tabel_RIE[[#This Row],[R12]]&lt;70)),"n.v.t.",IF(OR(Tabel_RIE[[#This Row],[E12]]&gt;=15,Tabel_RIE[[#This Row],[R12]]&gt;=70),"√","fout")))</f>
        <v/>
      </c>
      <c r="T148" s="174"/>
      <c r="U148" s="175"/>
      <c r="V148" s="175"/>
      <c r="W148" s="176"/>
      <c r="X148" s="177" t="str">
        <f t="shared" si="2"/>
        <v>Bronaanpak:
Collectieve maatregelen:
Individuele maatregelen:
PBM's:</v>
      </c>
      <c r="Y148" s="166"/>
      <c r="Z148" s="178"/>
      <c r="AA148" s="174"/>
      <c r="AB148" s="170" t="str">
        <f>IF(Tabel_RIE[[#This Row],[E2]]&gt;0,VLOOKUP(Tabel_RIE[[#This Row],[E2]],Tabel_FK_E[],2,FALSE),"")</f>
        <v/>
      </c>
      <c r="AC148" s="174"/>
      <c r="AD148" s="170" t="str">
        <f>IF(Tabel_RIE[[#This Row],[B2]]&gt;0,VLOOKUP(Tabel_RIE[[#This Row],[B2]],Tabel_FK_B[],2,FALSE),"")</f>
        <v/>
      </c>
      <c r="AE148" s="174"/>
      <c r="AF148" s="170" t="str">
        <f>IF(Tabel_RIE[[#This Row],[W2]]&gt;0,VLOOKUP(Tabel_RIE[[#This Row],[W2]],Tabel_FK_W[],2,FALSE),"")</f>
        <v/>
      </c>
      <c r="AG148"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48" s="172"/>
      <c r="AI148" s="166"/>
      <c r="AJ148" s="176"/>
      <c r="AK148"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148" s="179" t="str">
        <f>IF(AND(Tabel_RIE[[#This Row],[R12]]&gt;=70,Tabel_RIE[[#This Row],[R22]]&lt;70),"Ja","Nee")</f>
        <v>Ja</v>
      </c>
      <c r="AM148" s="179" t="str">
        <f>IF(Tabel_RIE[[#This Row],[R22]]&lt;&gt;"",Tabel_RIE[[#This Row],[R22]],Tabel_RIE[[#This Row],[R12]])</f>
        <v/>
      </c>
    </row>
    <row r="149" spans="2:39" ht="42" customHeight="1">
      <c r="B149" s="164">
        <v>143</v>
      </c>
      <c r="C149" s="165"/>
      <c r="D149" s="166"/>
      <c r="E149" s="166"/>
      <c r="F149" s="166"/>
      <c r="G149" s="167"/>
      <c r="H149" s="167"/>
      <c r="I149" s="166"/>
      <c r="J149" s="166"/>
      <c r="K149" s="168"/>
      <c r="L149" s="169" t="str">
        <f>IF(Tabel_RIE[[#This Row],[E1]]&gt;0,VLOOKUP(Tabel_RIE[[#This Row],[E1]],Tabel_FK_E[],2,FALSE),"")</f>
        <v/>
      </c>
      <c r="M149" s="168"/>
      <c r="N149" s="170" t="str">
        <f>IF(Tabel_RIE[[#This Row],[B1]]&gt;0,VLOOKUP(Tabel_RIE[[#This Row],[B1]],Tabel_FK_B[],2,FALSE),"")</f>
        <v/>
      </c>
      <c r="O149" s="168"/>
      <c r="P149" s="170" t="str">
        <f>IF(Tabel_RIE[[#This Row],[W1]]&gt;0,VLOOKUP(Tabel_RIE[[#This Row],[W1]],Tabel_FK_W[],2,FALSE),"")</f>
        <v/>
      </c>
      <c r="Q149"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49" s="172" t="str">
        <f>IF(OR(Tabel_RIE[[#This Row],[E12]]="",Tabel_RIE[[#This Row],[B12]]="",Tabel_RIE[[#This Row],[W12]]=""),"",Tabel_RIE[[#This Row],[E12]]*Tabel_RIE[[#This Row],[B12]]*Tabel_RIE[[#This Row],[W12]])</f>
        <v/>
      </c>
      <c r="S149" s="173" t="str">
        <f>IF(AND(Tabel_RIE[[#This Row],[E12]]="",Tabel_RIE[[#This Row],[R12]]=""),"",IF(AND(OR(Tabel_RIE[[#This Row],[E12]]="",Tabel_RIE[[#This Row],[E12]]&lt;15),OR(Tabel_RIE[[#This Row],[R12]]="",Tabel_RIE[[#This Row],[R12]]&lt;70)),"n.v.t.",IF(OR(Tabel_RIE[[#This Row],[E12]]&gt;=15,Tabel_RIE[[#This Row],[R12]]&gt;=70),"√","fout")))</f>
        <v/>
      </c>
      <c r="T149" s="174"/>
      <c r="U149" s="175"/>
      <c r="V149" s="175"/>
      <c r="W149" s="176"/>
      <c r="X149" s="177" t="str">
        <f t="shared" si="2"/>
        <v>Bronaanpak:
Collectieve maatregelen:
Individuele maatregelen:
PBM's:</v>
      </c>
      <c r="Y149" s="166"/>
      <c r="Z149" s="178"/>
      <c r="AA149" s="174"/>
      <c r="AB149" s="170" t="str">
        <f>IF(Tabel_RIE[[#This Row],[E2]]&gt;0,VLOOKUP(Tabel_RIE[[#This Row],[E2]],Tabel_FK_E[],2,FALSE),"")</f>
        <v/>
      </c>
      <c r="AC149" s="174"/>
      <c r="AD149" s="170" t="str">
        <f>IF(Tabel_RIE[[#This Row],[B2]]&gt;0,VLOOKUP(Tabel_RIE[[#This Row],[B2]],Tabel_FK_B[],2,FALSE),"")</f>
        <v/>
      </c>
      <c r="AE149" s="174"/>
      <c r="AF149" s="170" t="str">
        <f>IF(Tabel_RIE[[#This Row],[W2]]&gt;0,VLOOKUP(Tabel_RIE[[#This Row],[W2]],Tabel_FK_W[],2,FALSE),"")</f>
        <v/>
      </c>
      <c r="AG149"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49" s="172"/>
      <c r="AI149" s="166"/>
      <c r="AJ149" s="176"/>
      <c r="AK149"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149" s="179" t="str">
        <f>IF(AND(Tabel_RIE[[#This Row],[R12]]&gt;=70,Tabel_RIE[[#This Row],[R22]]&lt;70),"Ja","Nee")</f>
        <v>Ja</v>
      </c>
      <c r="AM149" s="179" t="str">
        <f>IF(Tabel_RIE[[#This Row],[R22]]&lt;&gt;"",Tabel_RIE[[#This Row],[R22]],Tabel_RIE[[#This Row],[R12]])</f>
        <v/>
      </c>
    </row>
    <row r="150" spans="2:39" ht="42" customHeight="1">
      <c r="B150" s="164">
        <v>144</v>
      </c>
      <c r="C150" s="165"/>
      <c r="D150" s="166"/>
      <c r="E150" s="166"/>
      <c r="F150" s="166"/>
      <c r="G150" s="167"/>
      <c r="H150" s="167"/>
      <c r="I150" s="166"/>
      <c r="J150" s="166"/>
      <c r="K150" s="168"/>
      <c r="L150" s="169" t="str">
        <f>IF(Tabel_RIE[[#This Row],[E1]]&gt;0,VLOOKUP(Tabel_RIE[[#This Row],[E1]],Tabel_FK_E[],2,FALSE),"")</f>
        <v/>
      </c>
      <c r="M150" s="168"/>
      <c r="N150" s="170" t="str">
        <f>IF(Tabel_RIE[[#This Row],[B1]]&gt;0,VLOOKUP(Tabel_RIE[[#This Row],[B1]],Tabel_FK_B[],2,FALSE),"")</f>
        <v/>
      </c>
      <c r="O150" s="168"/>
      <c r="P150" s="170" t="str">
        <f>IF(Tabel_RIE[[#This Row],[W1]]&gt;0,VLOOKUP(Tabel_RIE[[#This Row],[W1]],Tabel_FK_W[],2,FALSE),"")</f>
        <v/>
      </c>
      <c r="Q150"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50" s="172" t="str">
        <f>IF(OR(Tabel_RIE[[#This Row],[E12]]="",Tabel_RIE[[#This Row],[B12]]="",Tabel_RIE[[#This Row],[W12]]=""),"",Tabel_RIE[[#This Row],[E12]]*Tabel_RIE[[#This Row],[B12]]*Tabel_RIE[[#This Row],[W12]])</f>
        <v/>
      </c>
      <c r="S150" s="173" t="str">
        <f>IF(AND(Tabel_RIE[[#This Row],[E12]]="",Tabel_RIE[[#This Row],[R12]]=""),"",IF(AND(OR(Tabel_RIE[[#This Row],[E12]]="",Tabel_RIE[[#This Row],[E12]]&lt;15),OR(Tabel_RIE[[#This Row],[R12]]="",Tabel_RIE[[#This Row],[R12]]&lt;70)),"n.v.t.",IF(OR(Tabel_RIE[[#This Row],[E12]]&gt;=15,Tabel_RIE[[#This Row],[R12]]&gt;=70),"√","fout")))</f>
        <v/>
      </c>
      <c r="T150" s="174"/>
      <c r="U150" s="175"/>
      <c r="V150" s="175"/>
      <c r="W150" s="176"/>
      <c r="X150" s="177" t="str">
        <f t="shared" si="2"/>
        <v>Bronaanpak:
Collectieve maatregelen:
Individuele maatregelen:
PBM's:</v>
      </c>
      <c r="Y150" s="166"/>
      <c r="Z150" s="178"/>
      <c r="AA150" s="174"/>
      <c r="AB150" s="170" t="str">
        <f>IF(Tabel_RIE[[#This Row],[E2]]&gt;0,VLOOKUP(Tabel_RIE[[#This Row],[E2]],Tabel_FK_E[],2,FALSE),"")</f>
        <v/>
      </c>
      <c r="AC150" s="174"/>
      <c r="AD150" s="170" t="str">
        <f>IF(Tabel_RIE[[#This Row],[B2]]&gt;0,VLOOKUP(Tabel_RIE[[#This Row],[B2]],Tabel_FK_B[],2,FALSE),"")</f>
        <v/>
      </c>
      <c r="AE150" s="174"/>
      <c r="AF150" s="170" t="str">
        <f>IF(Tabel_RIE[[#This Row],[W2]]&gt;0,VLOOKUP(Tabel_RIE[[#This Row],[W2]],Tabel_FK_W[],2,FALSE),"")</f>
        <v/>
      </c>
      <c r="AG150"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50" s="172"/>
      <c r="AI150" s="166"/>
      <c r="AJ150" s="176"/>
      <c r="AK150"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150" s="179" t="str">
        <f>IF(AND(Tabel_RIE[[#This Row],[R12]]&gt;=70,Tabel_RIE[[#This Row],[R22]]&lt;70),"Ja","Nee")</f>
        <v>Ja</v>
      </c>
      <c r="AM150" s="179" t="str">
        <f>IF(Tabel_RIE[[#This Row],[R22]]&lt;&gt;"",Tabel_RIE[[#This Row],[R22]],Tabel_RIE[[#This Row],[R12]])</f>
        <v/>
      </c>
    </row>
    <row r="151" spans="2:39" ht="42" customHeight="1">
      <c r="B151" s="164">
        <v>145</v>
      </c>
      <c r="C151" s="165"/>
      <c r="D151" s="166"/>
      <c r="E151" s="166"/>
      <c r="F151" s="166"/>
      <c r="G151" s="167"/>
      <c r="H151" s="167"/>
      <c r="I151" s="166"/>
      <c r="J151" s="166"/>
      <c r="K151" s="168"/>
      <c r="L151" s="169" t="str">
        <f>IF(Tabel_RIE[[#This Row],[E1]]&gt;0,VLOOKUP(Tabel_RIE[[#This Row],[E1]],Tabel_FK_E[],2,FALSE),"")</f>
        <v/>
      </c>
      <c r="M151" s="168"/>
      <c r="N151" s="170" t="str">
        <f>IF(Tabel_RIE[[#This Row],[B1]]&gt;0,VLOOKUP(Tabel_RIE[[#This Row],[B1]],Tabel_FK_B[],2,FALSE),"")</f>
        <v/>
      </c>
      <c r="O151" s="168"/>
      <c r="P151" s="170" t="str">
        <f>IF(Tabel_RIE[[#This Row],[W1]]&gt;0,VLOOKUP(Tabel_RIE[[#This Row],[W1]],Tabel_FK_W[],2,FALSE),"")</f>
        <v/>
      </c>
      <c r="Q151"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51" s="172" t="str">
        <f>IF(OR(Tabel_RIE[[#This Row],[E12]]="",Tabel_RIE[[#This Row],[B12]]="",Tabel_RIE[[#This Row],[W12]]=""),"",Tabel_RIE[[#This Row],[E12]]*Tabel_RIE[[#This Row],[B12]]*Tabel_RIE[[#This Row],[W12]])</f>
        <v/>
      </c>
      <c r="S151" s="173" t="str">
        <f>IF(AND(Tabel_RIE[[#This Row],[E12]]="",Tabel_RIE[[#This Row],[R12]]=""),"",IF(AND(OR(Tabel_RIE[[#This Row],[E12]]="",Tabel_RIE[[#This Row],[E12]]&lt;15),OR(Tabel_RIE[[#This Row],[R12]]="",Tabel_RIE[[#This Row],[R12]]&lt;70)),"n.v.t.",IF(OR(Tabel_RIE[[#This Row],[E12]]&gt;=15,Tabel_RIE[[#This Row],[R12]]&gt;=70),"√","fout")))</f>
        <v/>
      </c>
      <c r="T151" s="174"/>
      <c r="U151" s="175"/>
      <c r="V151" s="175"/>
      <c r="W151" s="176"/>
      <c r="X151" s="177" t="str">
        <f t="shared" si="2"/>
        <v>Bronaanpak:
Collectieve maatregelen:
Individuele maatregelen:
PBM's:</v>
      </c>
      <c r="Y151" s="166"/>
      <c r="Z151" s="178"/>
      <c r="AA151" s="174"/>
      <c r="AB151" s="170" t="str">
        <f>IF(Tabel_RIE[[#This Row],[E2]]&gt;0,VLOOKUP(Tabel_RIE[[#This Row],[E2]],Tabel_FK_E[],2,FALSE),"")</f>
        <v/>
      </c>
      <c r="AC151" s="174"/>
      <c r="AD151" s="170" t="str">
        <f>IF(Tabel_RIE[[#This Row],[B2]]&gt;0,VLOOKUP(Tabel_RIE[[#This Row],[B2]],Tabel_FK_B[],2,FALSE),"")</f>
        <v/>
      </c>
      <c r="AE151" s="174"/>
      <c r="AF151" s="170" t="str">
        <f>IF(Tabel_RIE[[#This Row],[W2]]&gt;0,VLOOKUP(Tabel_RIE[[#This Row],[W2]],Tabel_FK_W[],2,FALSE),"")</f>
        <v/>
      </c>
      <c r="AG151"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51" s="172"/>
      <c r="AI151" s="166"/>
      <c r="AJ151" s="176"/>
      <c r="AK151"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151" s="179" t="str">
        <f>IF(AND(Tabel_RIE[[#This Row],[R12]]&gt;=70,Tabel_RIE[[#This Row],[R22]]&lt;70),"Ja","Nee")</f>
        <v>Ja</v>
      </c>
      <c r="AM151" s="179" t="str">
        <f>IF(Tabel_RIE[[#This Row],[R22]]&lt;&gt;"",Tabel_RIE[[#This Row],[R22]],Tabel_RIE[[#This Row],[R12]])</f>
        <v/>
      </c>
    </row>
    <row r="152" spans="2:39" ht="42" customHeight="1">
      <c r="B152" s="164">
        <v>146</v>
      </c>
      <c r="C152" s="165"/>
      <c r="D152" s="166"/>
      <c r="E152" s="166"/>
      <c r="F152" s="166"/>
      <c r="G152" s="167"/>
      <c r="H152" s="167"/>
      <c r="I152" s="166"/>
      <c r="J152" s="166"/>
      <c r="K152" s="168"/>
      <c r="L152" s="169" t="str">
        <f>IF(Tabel_RIE[[#This Row],[E1]]&gt;0,VLOOKUP(Tabel_RIE[[#This Row],[E1]],Tabel_FK_E[],2,FALSE),"")</f>
        <v/>
      </c>
      <c r="M152" s="168"/>
      <c r="N152" s="170" t="str">
        <f>IF(Tabel_RIE[[#This Row],[B1]]&gt;0,VLOOKUP(Tabel_RIE[[#This Row],[B1]],Tabel_FK_B[],2,FALSE),"")</f>
        <v/>
      </c>
      <c r="O152" s="168"/>
      <c r="P152" s="170" t="str">
        <f>IF(Tabel_RIE[[#This Row],[W1]]&gt;0,VLOOKUP(Tabel_RIE[[#This Row],[W1]],Tabel_FK_W[],2,FALSE),"")</f>
        <v/>
      </c>
      <c r="Q152"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52" s="172" t="str">
        <f>IF(OR(Tabel_RIE[[#This Row],[E12]]="",Tabel_RIE[[#This Row],[B12]]="",Tabel_RIE[[#This Row],[W12]]=""),"",Tabel_RIE[[#This Row],[E12]]*Tabel_RIE[[#This Row],[B12]]*Tabel_RIE[[#This Row],[W12]])</f>
        <v/>
      </c>
      <c r="S152" s="173" t="str">
        <f>IF(AND(Tabel_RIE[[#This Row],[E12]]="",Tabel_RIE[[#This Row],[R12]]=""),"",IF(AND(OR(Tabel_RIE[[#This Row],[E12]]="",Tabel_RIE[[#This Row],[E12]]&lt;15),OR(Tabel_RIE[[#This Row],[R12]]="",Tabel_RIE[[#This Row],[R12]]&lt;70)),"n.v.t.",IF(OR(Tabel_RIE[[#This Row],[E12]]&gt;=15,Tabel_RIE[[#This Row],[R12]]&gt;=70),"√","fout")))</f>
        <v/>
      </c>
      <c r="T152" s="174"/>
      <c r="U152" s="175"/>
      <c r="V152" s="175"/>
      <c r="W152" s="176"/>
      <c r="X152" s="177" t="str">
        <f t="shared" si="2"/>
        <v>Bronaanpak:
Collectieve maatregelen:
Individuele maatregelen:
PBM's:</v>
      </c>
      <c r="Y152" s="166"/>
      <c r="Z152" s="178"/>
      <c r="AA152" s="174"/>
      <c r="AB152" s="170" t="str">
        <f>IF(Tabel_RIE[[#This Row],[E2]]&gt;0,VLOOKUP(Tabel_RIE[[#This Row],[E2]],Tabel_FK_E[],2,FALSE),"")</f>
        <v/>
      </c>
      <c r="AC152" s="174"/>
      <c r="AD152" s="170" t="str">
        <f>IF(Tabel_RIE[[#This Row],[B2]]&gt;0,VLOOKUP(Tabel_RIE[[#This Row],[B2]],Tabel_FK_B[],2,FALSE),"")</f>
        <v/>
      </c>
      <c r="AE152" s="174"/>
      <c r="AF152" s="170" t="str">
        <f>IF(Tabel_RIE[[#This Row],[W2]]&gt;0,VLOOKUP(Tabel_RIE[[#This Row],[W2]],Tabel_FK_W[],2,FALSE),"")</f>
        <v/>
      </c>
      <c r="AG152"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52" s="172"/>
      <c r="AI152" s="166"/>
      <c r="AJ152" s="176"/>
      <c r="AK152"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152" s="179" t="str">
        <f>IF(AND(Tabel_RIE[[#This Row],[R12]]&gt;=70,Tabel_RIE[[#This Row],[R22]]&lt;70),"Ja","Nee")</f>
        <v>Ja</v>
      </c>
      <c r="AM152" s="179" t="str">
        <f>IF(Tabel_RIE[[#This Row],[R22]]&lt;&gt;"",Tabel_RIE[[#This Row],[R22]],Tabel_RIE[[#This Row],[R12]])</f>
        <v/>
      </c>
    </row>
    <row r="153" spans="2:39" ht="42" customHeight="1">
      <c r="B153" s="164">
        <v>147</v>
      </c>
      <c r="C153" s="165"/>
      <c r="D153" s="166"/>
      <c r="E153" s="166"/>
      <c r="F153" s="166"/>
      <c r="G153" s="167"/>
      <c r="H153" s="167"/>
      <c r="I153" s="166"/>
      <c r="J153" s="166"/>
      <c r="K153" s="168"/>
      <c r="L153" s="169" t="str">
        <f>IF(Tabel_RIE[[#This Row],[E1]]&gt;0,VLOOKUP(Tabel_RIE[[#This Row],[E1]],Tabel_FK_E[],2,FALSE),"")</f>
        <v/>
      </c>
      <c r="M153" s="168"/>
      <c r="N153" s="170" t="str">
        <f>IF(Tabel_RIE[[#This Row],[B1]]&gt;0,VLOOKUP(Tabel_RIE[[#This Row],[B1]],Tabel_FK_B[],2,FALSE),"")</f>
        <v/>
      </c>
      <c r="O153" s="168"/>
      <c r="P153" s="170" t="str">
        <f>IF(Tabel_RIE[[#This Row],[W1]]&gt;0,VLOOKUP(Tabel_RIE[[#This Row],[W1]],Tabel_FK_W[],2,FALSE),"")</f>
        <v/>
      </c>
      <c r="Q153"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53" s="172" t="str">
        <f>IF(OR(Tabel_RIE[[#This Row],[E12]]="",Tabel_RIE[[#This Row],[B12]]="",Tabel_RIE[[#This Row],[W12]]=""),"",Tabel_RIE[[#This Row],[E12]]*Tabel_RIE[[#This Row],[B12]]*Tabel_RIE[[#This Row],[W12]])</f>
        <v/>
      </c>
      <c r="S153" s="173" t="str">
        <f>IF(AND(Tabel_RIE[[#This Row],[E12]]="",Tabel_RIE[[#This Row],[R12]]=""),"",IF(AND(OR(Tabel_RIE[[#This Row],[E12]]="",Tabel_RIE[[#This Row],[E12]]&lt;15),OR(Tabel_RIE[[#This Row],[R12]]="",Tabel_RIE[[#This Row],[R12]]&lt;70)),"n.v.t.",IF(OR(Tabel_RIE[[#This Row],[E12]]&gt;=15,Tabel_RIE[[#This Row],[R12]]&gt;=70),"√","fout")))</f>
        <v/>
      </c>
      <c r="T153" s="174"/>
      <c r="U153" s="175"/>
      <c r="V153" s="175"/>
      <c r="W153" s="176"/>
      <c r="X153" s="177" t="str">
        <f t="shared" si="2"/>
        <v>Bronaanpak:
Collectieve maatregelen:
Individuele maatregelen:
PBM's:</v>
      </c>
      <c r="Y153" s="166"/>
      <c r="Z153" s="178"/>
      <c r="AA153" s="174"/>
      <c r="AB153" s="170" t="str">
        <f>IF(Tabel_RIE[[#This Row],[E2]]&gt;0,VLOOKUP(Tabel_RIE[[#This Row],[E2]],Tabel_FK_E[],2,FALSE),"")</f>
        <v/>
      </c>
      <c r="AC153" s="174"/>
      <c r="AD153" s="170" t="str">
        <f>IF(Tabel_RIE[[#This Row],[B2]]&gt;0,VLOOKUP(Tabel_RIE[[#This Row],[B2]],Tabel_FK_B[],2,FALSE),"")</f>
        <v/>
      </c>
      <c r="AE153" s="174"/>
      <c r="AF153" s="170" t="str">
        <f>IF(Tabel_RIE[[#This Row],[W2]]&gt;0,VLOOKUP(Tabel_RIE[[#This Row],[W2]],Tabel_FK_W[],2,FALSE),"")</f>
        <v/>
      </c>
      <c r="AG153"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53" s="172"/>
      <c r="AI153" s="166"/>
      <c r="AJ153" s="176"/>
      <c r="AK153"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153" s="179" t="str">
        <f>IF(AND(Tabel_RIE[[#This Row],[R12]]&gt;=70,Tabel_RIE[[#This Row],[R22]]&lt;70),"Ja","Nee")</f>
        <v>Ja</v>
      </c>
      <c r="AM153" s="179" t="str">
        <f>IF(Tabel_RIE[[#This Row],[R22]]&lt;&gt;"",Tabel_RIE[[#This Row],[R22]],Tabel_RIE[[#This Row],[R12]])</f>
        <v/>
      </c>
    </row>
    <row r="154" spans="2:39" ht="42" customHeight="1">
      <c r="B154" s="164">
        <v>148</v>
      </c>
      <c r="C154" s="165"/>
      <c r="D154" s="166"/>
      <c r="E154" s="166"/>
      <c r="F154" s="166"/>
      <c r="G154" s="167"/>
      <c r="H154" s="167"/>
      <c r="I154" s="166"/>
      <c r="J154" s="166"/>
      <c r="K154" s="168"/>
      <c r="L154" s="169" t="str">
        <f>IF(Tabel_RIE[[#This Row],[E1]]&gt;0,VLOOKUP(Tabel_RIE[[#This Row],[E1]],Tabel_FK_E[],2,FALSE),"")</f>
        <v/>
      </c>
      <c r="M154" s="168"/>
      <c r="N154" s="170" t="str">
        <f>IF(Tabel_RIE[[#This Row],[B1]]&gt;0,VLOOKUP(Tabel_RIE[[#This Row],[B1]],Tabel_FK_B[],2,FALSE),"")</f>
        <v/>
      </c>
      <c r="O154" s="168"/>
      <c r="P154" s="170" t="str">
        <f>IF(Tabel_RIE[[#This Row],[W1]]&gt;0,VLOOKUP(Tabel_RIE[[#This Row],[W1]],Tabel_FK_W[],2,FALSE),"")</f>
        <v/>
      </c>
      <c r="Q154"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54" s="172" t="str">
        <f>IF(OR(Tabel_RIE[[#This Row],[E12]]="",Tabel_RIE[[#This Row],[B12]]="",Tabel_RIE[[#This Row],[W12]]=""),"",Tabel_RIE[[#This Row],[E12]]*Tabel_RIE[[#This Row],[B12]]*Tabel_RIE[[#This Row],[W12]])</f>
        <v/>
      </c>
      <c r="S154" s="173" t="str">
        <f>IF(AND(Tabel_RIE[[#This Row],[E12]]="",Tabel_RIE[[#This Row],[R12]]=""),"",IF(AND(OR(Tabel_RIE[[#This Row],[E12]]="",Tabel_RIE[[#This Row],[E12]]&lt;15),OR(Tabel_RIE[[#This Row],[R12]]="",Tabel_RIE[[#This Row],[R12]]&lt;70)),"n.v.t.",IF(OR(Tabel_RIE[[#This Row],[E12]]&gt;=15,Tabel_RIE[[#This Row],[R12]]&gt;=70),"√","fout")))</f>
        <v/>
      </c>
      <c r="T154" s="174"/>
      <c r="U154" s="175"/>
      <c r="V154" s="175"/>
      <c r="W154" s="176"/>
      <c r="X154" s="177" t="str">
        <f t="shared" si="2"/>
        <v>Bronaanpak:
Collectieve maatregelen:
Individuele maatregelen:
PBM's:</v>
      </c>
      <c r="Y154" s="166"/>
      <c r="Z154" s="178"/>
      <c r="AA154" s="174"/>
      <c r="AB154" s="170" t="str">
        <f>IF(Tabel_RIE[[#This Row],[E2]]&gt;0,VLOOKUP(Tabel_RIE[[#This Row],[E2]],Tabel_FK_E[],2,FALSE),"")</f>
        <v/>
      </c>
      <c r="AC154" s="174"/>
      <c r="AD154" s="170" t="str">
        <f>IF(Tabel_RIE[[#This Row],[B2]]&gt;0,VLOOKUP(Tabel_RIE[[#This Row],[B2]],Tabel_FK_B[],2,FALSE),"")</f>
        <v/>
      </c>
      <c r="AE154" s="174"/>
      <c r="AF154" s="170" t="str">
        <f>IF(Tabel_RIE[[#This Row],[W2]]&gt;0,VLOOKUP(Tabel_RIE[[#This Row],[W2]],Tabel_FK_W[],2,FALSE),"")</f>
        <v/>
      </c>
      <c r="AG154"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54" s="172"/>
      <c r="AI154" s="166"/>
      <c r="AJ154" s="176"/>
      <c r="AK154"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154" s="179" t="str">
        <f>IF(AND(Tabel_RIE[[#This Row],[R12]]&gt;=70,Tabel_RIE[[#This Row],[R22]]&lt;70),"Ja","Nee")</f>
        <v>Ja</v>
      </c>
      <c r="AM154" s="179" t="str">
        <f>IF(Tabel_RIE[[#This Row],[R22]]&lt;&gt;"",Tabel_RIE[[#This Row],[R22]],Tabel_RIE[[#This Row],[R12]])</f>
        <v/>
      </c>
    </row>
    <row r="155" spans="2:39" ht="42" customHeight="1">
      <c r="B155" s="164">
        <v>149</v>
      </c>
      <c r="C155" s="165"/>
      <c r="D155" s="166"/>
      <c r="E155" s="166"/>
      <c r="F155" s="166"/>
      <c r="G155" s="167"/>
      <c r="H155" s="167"/>
      <c r="I155" s="166"/>
      <c r="J155" s="166"/>
      <c r="K155" s="168"/>
      <c r="L155" s="169" t="str">
        <f>IF(Tabel_RIE[[#This Row],[E1]]&gt;0,VLOOKUP(Tabel_RIE[[#This Row],[E1]],Tabel_FK_E[],2,FALSE),"")</f>
        <v/>
      </c>
      <c r="M155" s="168"/>
      <c r="N155" s="170" t="str">
        <f>IF(Tabel_RIE[[#This Row],[B1]]&gt;0,VLOOKUP(Tabel_RIE[[#This Row],[B1]],Tabel_FK_B[],2,FALSE),"")</f>
        <v/>
      </c>
      <c r="O155" s="168"/>
      <c r="P155" s="170" t="str">
        <f>IF(Tabel_RIE[[#This Row],[W1]]&gt;0,VLOOKUP(Tabel_RIE[[#This Row],[W1]],Tabel_FK_W[],2,FALSE),"")</f>
        <v/>
      </c>
      <c r="Q155"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55" s="172" t="str">
        <f>IF(OR(Tabel_RIE[[#This Row],[E12]]="",Tabel_RIE[[#This Row],[B12]]="",Tabel_RIE[[#This Row],[W12]]=""),"",Tabel_RIE[[#This Row],[E12]]*Tabel_RIE[[#This Row],[B12]]*Tabel_RIE[[#This Row],[W12]])</f>
        <v/>
      </c>
      <c r="S155" s="173" t="str">
        <f>IF(AND(Tabel_RIE[[#This Row],[E12]]="",Tabel_RIE[[#This Row],[R12]]=""),"",IF(AND(OR(Tabel_RIE[[#This Row],[E12]]="",Tabel_RIE[[#This Row],[E12]]&lt;15),OR(Tabel_RIE[[#This Row],[R12]]="",Tabel_RIE[[#This Row],[R12]]&lt;70)),"n.v.t.",IF(OR(Tabel_RIE[[#This Row],[E12]]&gt;=15,Tabel_RIE[[#This Row],[R12]]&gt;=70),"√","fout")))</f>
        <v/>
      </c>
      <c r="T155" s="174"/>
      <c r="U155" s="175"/>
      <c r="V155" s="175"/>
      <c r="W155" s="176"/>
      <c r="X155" s="177" t="str">
        <f t="shared" si="2"/>
        <v>Bronaanpak:
Collectieve maatregelen:
Individuele maatregelen:
PBM's:</v>
      </c>
      <c r="Y155" s="166"/>
      <c r="Z155" s="178"/>
      <c r="AA155" s="174"/>
      <c r="AB155" s="170" t="str">
        <f>IF(Tabel_RIE[[#This Row],[E2]]&gt;0,VLOOKUP(Tabel_RIE[[#This Row],[E2]],Tabel_FK_E[],2,FALSE),"")</f>
        <v/>
      </c>
      <c r="AC155" s="174"/>
      <c r="AD155" s="170" t="str">
        <f>IF(Tabel_RIE[[#This Row],[B2]]&gt;0,VLOOKUP(Tabel_RIE[[#This Row],[B2]],Tabel_FK_B[],2,FALSE),"")</f>
        <v/>
      </c>
      <c r="AE155" s="174"/>
      <c r="AF155" s="170" t="str">
        <f>IF(Tabel_RIE[[#This Row],[W2]]&gt;0,VLOOKUP(Tabel_RIE[[#This Row],[W2]],Tabel_FK_W[],2,FALSE),"")</f>
        <v/>
      </c>
      <c r="AG155"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55" s="172"/>
      <c r="AI155" s="166"/>
      <c r="AJ155" s="176"/>
      <c r="AK155"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155" s="179" t="str">
        <f>IF(AND(Tabel_RIE[[#This Row],[R12]]&gt;=70,Tabel_RIE[[#This Row],[R22]]&lt;70),"Ja","Nee")</f>
        <v>Ja</v>
      </c>
      <c r="AM155" s="179" t="str">
        <f>IF(Tabel_RIE[[#This Row],[R22]]&lt;&gt;"",Tabel_RIE[[#This Row],[R22]],Tabel_RIE[[#This Row],[R12]])</f>
        <v/>
      </c>
    </row>
    <row r="156" spans="2:39" ht="42" customHeight="1">
      <c r="B156" s="164">
        <v>150</v>
      </c>
      <c r="C156" s="165"/>
      <c r="D156" s="166"/>
      <c r="E156" s="166"/>
      <c r="F156" s="166"/>
      <c r="G156" s="167"/>
      <c r="H156" s="167"/>
      <c r="I156" s="166"/>
      <c r="J156" s="166"/>
      <c r="K156" s="168"/>
      <c r="L156" s="169" t="str">
        <f>IF(Tabel_RIE[[#This Row],[E1]]&gt;0,VLOOKUP(Tabel_RIE[[#This Row],[E1]],Tabel_FK_E[],2,FALSE),"")</f>
        <v/>
      </c>
      <c r="M156" s="168"/>
      <c r="N156" s="170" t="str">
        <f>IF(Tabel_RIE[[#This Row],[B1]]&gt;0,VLOOKUP(Tabel_RIE[[#This Row],[B1]],Tabel_FK_B[],2,FALSE),"")</f>
        <v/>
      </c>
      <c r="O156" s="168"/>
      <c r="P156" s="170" t="str">
        <f>IF(Tabel_RIE[[#This Row],[W1]]&gt;0,VLOOKUP(Tabel_RIE[[#This Row],[W1]],Tabel_FK_W[],2,FALSE),"")</f>
        <v/>
      </c>
      <c r="Q156"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56" s="172" t="str">
        <f>IF(OR(Tabel_RIE[[#This Row],[E12]]="",Tabel_RIE[[#This Row],[B12]]="",Tabel_RIE[[#This Row],[W12]]=""),"",Tabel_RIE[[#This Row],[E12]]*Tabel_RIE[[#This Row],[B12]]*Tabel_RIE[[#This Row],[W12]])</f>
        <v/>
      </c>
      <c r="S156" s="173" t="str">
        <f>IF(AND(Tabel_RIE[[#This Row],[E12]]="",Tabel_RIE[[#This Row],[R12]]=""),"",IF(AND(OR(Tabel_RIE[[#This Row],[E12]]="",Tabel_RIE[[#This Row],[E12]]&lt;15),OR(Tabel_RIE[[#This Row],[R12]]="",Tabel_RIE[[#This Row],[R12]]&lt;70)),"n.v.t.",IF(OR(Tabel_RIE[[#This Row],[E12]]&gt;=15,Tabel_RIE[[#This Row],[R12]]&gt;=70),"√","fout")))</f>
        <v/>
      </c>
      <c r="T156" s="174"/>
      <c r="U156" s="175"/>
      <c r="V156" s="175"/>
      <c r="W156" s="176"/>
      <c r="X156" s="177" t="str">
        <f t="shared" si="2"/>
        <v>Bronaanpak:
Collectieve maatregelen:
Individuele maatregelen:
PBM's:</v>
      </c>
      <c r="Y156" s="166"/>
      <c r="Z156" s="178"/>
      <c r="AA156" s="174"/>
      <c r="AB156" s="170" t="str">
        <f>IF(Tabel_RIE[[#This Row],[E2]]&gt;0,VLOOKUP(Tabel_RIE[[#This Row],[E2]],Tabel_FK_E[],2,FALSE),"")</f>
        <v/>
      </c>
      <c r="AC156" s="174"/>
      <c r="AD156" s="170" t="str">
        <f>IF(Tabel_RIE[[#This Row],[B2]]&gt;0,VLOOKUP(Tabel_RIE[[#This Row],[B2]],Tabel_FK_B[],2,FALSE),"")</f>
        <v/>
      </c>
      <c r="AE156" s="174"/>
      <c r="AF156" s="170" t="str">
        <f>IF(Tabel_RIE[[#This Row],[W2]]&gt;0,VLOOKUP(Tabel_RIE[[#This Row],[W2]],Tabel_FK_W[],2,FALSE),"")</f>
        <v/>
      </c>
      <c r="AG156"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56" s="172"/>
      <c r="AI156" s="166"/>
      <c r="AJ156" s="176"/>
      <c r="AK156"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156" s="179" t="str">
        <f>IF(AND(Tabel_RIE[[#This Row],[R12]]&gt;=70,Tabel_RIE[[#This Row],[R22]]&lt;70),"Ja","Nee")</f>
        <v>Ja</v>
      </c>
      <c r="AM156" s="179" t="str">
        <f>IF(Tabel_RIE[[#This Row],[R22]]&lt;&gt;"",Tabel_RIE[[#This Row],[R22]],Tabel_RIE[[#This Row],[R12]])</f>
        <v/>
      </c>
    </row>
    <row r="157" spans="2:39" ht="42" customHeight="1">
      <c r="B157" s="164">
        <v>151</v>
      </c>
      <c r="C157" s="165"/>
      <c r="D157" s="166"/>
      <c r="E157" s="166"/>
      <c r="F157" s="166"/>
      <c r="G157" s="167"/>
      <c r="H157" s="167"/>
      <c r="I157" s="166"/>
      <c r="J157" s="166"/>
      <c r="K157" s="168"/>
      <c r="L157" s="169" t="str">
        <f>IF(Tabel_RIE[[#This Row],[E1]]&gt;0,VLOOKUP(Tabel_RIE[[#This Row],[E1]],Tabel_FK_E[],2,FALSE),"")</f>
        <v/>
      </c>
      <c r="M157" s="168"/>
      <c r="N157" s="170" t="str">
        <f>IF(Tabel_RIE[[#This Row],[B1]]&gt;0,VLOOKUP(Tabel_RIE[[#This Row],[B1]],Tabel_FK_B[],2,FALSE),"")</f>
        <v/>
      </c>
      <c r="O157" s="168"/>
      <c r="P157" s="170" t="str">
        <f>IF(Tabel_RIE[[#This Row],[W1]]&gt;0,VLOOKUP(Tabel_RIE[[#This Row],[W1]],Tabel_FK_W[],2,FALSE),"")</f>
        <v/>
      </c>
      <c r="Q157"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57" s="172" t="str">
        <f>IF(OR(Tabel_RIE[[#This Row],[E12]]="",Tabel_RIE[[#This Row],[B12]]="",Tabel_RIE[[#This Row],[W12]]=""),"",Tabel_RIE[[#This Row],[E12]]*Tabel_RIE[[#This Row],[B12]]*Tabel_RIE[[#This Row],[W12]])</f>
        <v/>
      </c>
      <c r="S157" s="173" t="str">
        <f>IF(AND(Tabel_RIE[[#This Row],[E12]]="",Tabel_RIE[[#This Row],[R12]]=""),"",IF(AND(OR(Tabel_RIE[[#This Row],[E12]]="",Tabel_RIE[[#This Row],[E12]]&lt;15),OR(Tabel_RIE[[#This Row],[R12]]="",Tabel_RIE[[#This Row],[R12]]&lt;70)),"n.v.t.",IF(OR(Tabel_RIE[[#This Row],[E12]]&gt;=15,Tabel_RIE[[#This Row],[R12]]&gt;=70),"√","fout")))</f>
        <v/>
      </c>
      <c r="T157" s="174"/>
      <c r="U157" s="175"/>
      <c r="V157" s="175"/>
      <c r="W157" s="176"/>
      <c r="X157" s="177" t="str">
        <f t="shared" si="2"/>
        <v>Bronaanpak:
Collectieve maatregelen:
Individuele maatregelen:
PBM's:</v>
      </c>
      <c r="Y157" s="166"/>
      <c r="Z157" s="178"/>
      <c r="AA157" s="174"/>
      <c r="AB157" s="170" t="str">
        <f>IF(Tabel_RIE[[#This Row],[E2]]&gt;0,VLOOKUP(Tabel_RIE[[#This Row],[E2]],Tabel_FK_E[],2,FALSE),"")</f>
        <v/>
      </c>
      <c r="AC157" s="174"/>
      <c r="AD157" s="170" t="str">
        <f>IF(Tabel_RIE[[#This Row],[B2]]&gt;0,VLOOKUP(Tabel_RIE[[#This Row],[B2]],Tabel_FK_B[],2,FALSE),"")</f>
        <v/>
      </c>
      <c r="AE157" s="174"/>
      <c r="AF157" s="170" t="str">
        <f>IF(Tabel_RIE[[#This Row],[W2]]&gt;0,VLOOKUP(Tabel_RIE[[#This Row],[W2]],Tabel_FK_W[],2,FALSE),"")</f>
        <v/>
      </c>
      <c r="AG157"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57" s="172"/>
      <c r="AI157" s="166"/>
      <c r="AJ157" s="176"/>
      <c r="AK157"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157" s="179" t="str">
        <f>IF(AND(Tabel_RIE[[#This Row],[R12]]&gt;=70,Tabel_RIE[[#This Row],[R22]]&lt;70),"Ja","Nee")</f>
        <v>Ja</v>
      </c>
      <c r="AM157" s="179" t="str">
        <f>IF(Tabel_RIE[[#This Row],[R22]]&lt;&gt;"",Tabel_RIE[[#This Row],[R22]],Tabel_RIE[[#This Row],[R12]])</f>
        <v/>
      </c>
    </row>
    <row r="158" spans="2:39" ht="42" customHeight="1">
      <c r="B158" s="164">
        <v>152</v>
      </c>
      <c r="C158" s="165"/>
      <c r="D158" s="166"/>
      <c r="E158" s="166"/>
      <c r="F158" s="166"/>
      <c r="G158" s="167"/>
      <c r="H158" s="167"/>
      <c r="I158" s="166"/>
      <c r="J158" s="166"/>
      <c r="K158" s="168"/>
      <c r="L158" s="169" t="str">
        <f>IF(Tabel_RIE[[#This Row],[E1]]&gt;0,VLOOKUP(Tabel_RIE[[#This Row],[E1]],Tabel_FK_E[],2,FALSE),"")</f>
        <v/>
      </c>
      <c r="M158" s="168"/>
      <c r="N158" s="170" t="str">
        <f>IF(Tabel_RIE[[#This Row],[B1]]&gt;0,VLOOKUP(Tabel_RIE[[#This Row],[B1]],Tabel_FK_B[],2,FALSE),"")</f>
        <v/>
      </c>
      <c r="O158" s="168"/>
      <c r="P158" s="170" t="str">
        <f>IF(Tabel_RIE[[#This Row],[W1]]&gt;0,VLOOKUP(Tabel_RIE[[#This Row],[W1]],Tabel_FK_W[],2,FALSE),"")</f>
        <v/>
      </c>
      <c r="Q158"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58" s="172" t="str">
        <f>IF(OR(Tabel_RIE[[#This Row],[E12]]="",Tabel_RIE[[#This Row],[B12]]="",Tabel_RIE[[#This Row],[W12]]=""),"",Tabel_RIE[[#This Row],[E12]]*Tabel_RIE[[#This Row],[B12]]*Tabel_RIE[[#This Row],[W12]])</f>
        <v/>
      </c>
      <c r="S158" s="173" t="str">
        <f>IF(AND(Tabel_RIE[[#This Row],[E12]]="",Tabel_RIE[[#This Row],[R12]]=""),"",IF(AND(OR(Tabel_RIE[[#This Row],[E12]]="",Tabel_RIE[[#This Row],[E12]]&lt;15),OR(Tabel_RIE[[#This Row],[R12]]="",Tabel_RIE[[#This Row],[R12]]&lt;70)),"n.v.t.",IF(OR(Tabel_RIE[[#This Row],[E12]]&gt;=15,Tabel_RIE[[#This Row],[R12]]&gt;=70),"√","fout")))</f>
        <v/>
      </c>
      <c r="T158" s="174"/>
      <c r="U158" s="175"/>
      <c r="V158" s="175"/>
      <c r="W158" s="176"/>
      <c r="X158" s="177" t="str">
        <f t="shared" si="2"/>
        <v>Bronaanpak:
Collectieve maatregelen:
Individuele maatregelen:
PBM's:</v>
      </c>
      <c r="Y158" s="166"/>
      <c r="Z158" s="178"/>
      <c r="AA158" s="174"/>
      <c r="AB158" s="170" t="str">
        <f>IF(Tabel_RIE[[#This Row],[E2]]&gt;0,VLOOKUP(Tabel_RIE[[#This Row],[E2]],Tabel_FK_E[],2,FALSE),"")</f>
        <v/>
      </c>
      <c r="AC158" s="174"/>
      <c r="AD158" s="170" t="str">
        <f>IF(Tabel_RIE[[#This Row],[B2]]&gt;0,VLOOKUP(Tabel_RIE[[#This Row],[B2]],Tabel_FK_B[],2,FALSE),"")</f>
        <v/>
      </c>
      <c r="AE158" s="174"/>
      <c r="AF158" s="170" t="str">
        <f>IF(Tabel_RIE[[#This Row],[W2]]&gt;0,VLOOKUP(Tabel_RIE[[#This Row],[W2]],Tabel_FK_W[],2,FALSE),"")</f>
        <v/>
      </c>
      <c r="AG158"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58" s="172"/>
      <c r="AI158" s="166"/>
      <c r="AJ158" s="176"/>
      <c r="AK158"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158" s="179" t="str">
        <f>IF(AND(Tabel_RIE[[#This Row],[R12]]&gt;=70,Tabel_RIE[[#This Row],[R22]]&lt;70),"Ja","Nee")</f>
        <v>Ja</v>
      </c>
      <c r="AM158" s="179" t="str">
        <f>IF(Tabel_RIE[[#This Row],[R22]]&lt;&gt;"",Tabel_RIE[[#This Row],[R22]],Tabel_RIE[[#This Row],[R12]])</f>
        <v/>
      </c>
    </row>
    <row r="159" spans="2:39" ht="42" customHeight="1">
      <c r="B159" s="164">
        <v>153</v>
      </c>
      <c r="C159" s="165"/>
      <c r="D159" s="166"/>
      <c r="E159" s="166"/>
      <c r="F159" s="166"/>
      <c r="G159" s="167"/>
      <c r="H159" s="167"/>
      <c r="I159" s="166"/>
      <c r="J159" s="166"/>
      <c r="K159" s="168"/>
      <c r="L159" s="169" t="str">
        <f>IF(Tabel_RIE[[#This Row],[E1]]&gt;0,VLOOKUP(Tabel_RIE[[#This Row],[E1]],Tabel_FK_E[],2,FALSE),"")</f>
        <v/>
      </c>
      <c r="M159" s="168"/>
      <c r="N159" s="170" t="str">
        <f>IF(Tabel_RIE[[#This Row],[B1]]&gt;0,VLOOKUP(Tabel_RIE[[#This Row],[B1]],Tabel_FK_B[],2,FALSE),"")</f>
        <v/>
      </c>
      <c r="O159" s="168"/>
      <c r="P159" s="170" t="str">
        <f>IF(Tabel_RIE[[#This Row],[W1]]&gt;0,VLOOKUP(Tabel_RIE[[#This Row],[W1]],Tabel_FK_W[],2,FALSE),"")</f>
        <v/>
      </c>
      <c r="Q159"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59" s="172" t="str">
        <f>IF(OR(Tabel_RIE[[#This Row],[E12]]="",Tabel_RIE[[#This Row],[B12]]="",Tabel_RIE[[#This Row],[W12]]=""),"",Tabel_RIE[[#This Row],[E12]]*Tabel_RIE[[#This Row],[B12]]*Tabel_RIE[[#This Row],[W12]])</f>
        <v/>
      </c>
      <c r="S159" s="173" t="str">
        <f>IF(AND(Tabel_RIE[[#This Row],[E12]]="",Tabel_RIE[[#This Row],[R12]]=""),"",IF(AND(OR(Tabel_RIE[[#This Row],[E12]]="",Tabel_RIE[[#This Row],[E12]]&lt;15),OR(Tabel_RIE[[#This Row],[R12]]="",Tabel_RIE[[#This Row],[R12]]&lt;70)),"n.v.t.",IF(OR(Tabel_RIE[[#This Row],[E12]]&gt;=15,Tabel_RIE[[#This Row],[R12]]&gt;=70),"√","fout")))</f>
        <v/>
      </c>
      <c r="T159" s="174"/>
      <c r="U159" s="175"/>
      <c r="V159" s="175"/>
      <c r="W159" s="176"/>
      <c r="X159" s="177" t="str">
        <f t="shared" si="2"/>
        <v>Bronaanpak:
Collectieve maatregelen:
Individuele maatregelen:
PBM's:</v>
      </c>
      <c r="Y159" s="166"/>
      <c r="Z159" s="178"/>
      <c r="AA159" s="174"/>
      <c r="AB159" s="170" t="str">
        <f>IF(Tabel_RIE[[#This Row],[E2]]&gt;0,VLOOKUP(Tabel_RIE[[#This Row],[E2]],Tabel_FK_E[],2,FALSE),"")</f>
        <v/>
      </c>
      <c r="AC159" s="174"/>
      <c r="AD159" s="170" t="str">
        <f>IF(Tabel_RIE[[#This Row],[B2]]&gt;0,VLOOKUP(Tabel_RIE[[#This Row],[B2]],Tabel_FK_B[],2,FALSE),"")</f>
        <v/>
      </c>
      <c r="AE159" s="174"/>
      <c r="AF159" s="170" t="str">
        <f>IF(Tabel_RIE[[#This Row],[W2]]&gt;0,VLOOKUP(Tabel_RIE[[#This Row],[W2]],Tabel_FK_W[],2,FALSE),"")</f>
        <v/>
      </c>
      <c r="AG159"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59" s="172"/>
      <c r="AI159" s="166"/>
      <c r="AJ159" s="176"/>
      <c r="AK159"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159" s="179" t="str">
        <f>IF(AND(Tabel_RIE[[#This Row],[R12]]&gt;=70,Tabel_RIE[[#This Row],[R22]]&lt;70),"Ja","Nee")</f>
        <v>Ja</v>
      </c>
      <c r="AM159" s="179" t="str">
        <f>IF(Tabel_RIE[[#This Row],[R22]]&lt;&gt;"",Tabel_RIE[[#This Row],[R22]],Tabel_RIE[[#This Row],[R12]])</f>
        <v/>
      </c>
    </row>
    <row r="160" spans="2:39" ht="42" customHeight="1">
      <c r="B160" s="164">
        <v>154</v>
      </c>
      <c r="C160" s="165"/>
      <c r="D160" s="166"/>
      <c r="E160" s="166"/>
      <c r="F160" s="166"/>
      <c r="G160" s="167"/>
      <c r="H160" s="167"/>
      <c r="I160" s="166"/>
      <c r="J160" s="166"/>
      <c r="K160" s="168"/>
      <c r="L160" s="169" t="str">
        <f>IF(Tabel_RIE[[#This Row],[E1]]&gt;0,VLOOKUP(Tabel_RIE[[#This Row],[E1]],Tabel_FK_E[],2,FALSE),"")</f>
        <v/>
      </c>
      <c r="M160" s="168"/>
      <c r="N160" s="170" t="str">
        <f>IF(Tabel_RIE[[#This Row],[B1]]&gt;0,VLOOKUP(Tabel_RIE[[#This Row],[B1]],Tabel_FK_B[],2,FALSE),"")</f>
        <v/>
      </c>
      <c r="O160" s="168"/>
      <c r="P160" s="170" t="str">
        <f>IF(Tabel_RIE[[#This Row],[W1]]&gt;0,VLOOKUP(Tabel_RIE[[#This Row],[W1]],Tabel_FK_W[],2,FALSE),"")</f>
        <v/>
      </c>
      <c r="Q160"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60" s="172" t="str">
        <f>IF(OR(Tabel_RIE[[#This Row],[E12]]="",Tabel_RIE[[#This Row],[B12]]="",Tabel_RIE[[#This Row],[W12]]=""),"",Tabel_RIE[[#This Row],[E12]]*Tabel_RIE[[#This Row],[B12]]*Tabel_RIE[[#This Row],[W12]])</f>
        <v/>
      </c>
      <c r="S160" s="173" t="str">
        <f>IF(AND(Tabel_RIE[[#This Row],[E12]]="",Tabel_RIE[[#This Row],[R12]]=""),"",IF(AND(OR(Tabel_RIE[[#This Row],[E12]]="",Tabel_RIE[[#This Row],[E12]]&lt;15),OR(Tabel_RIE[[#This Row],[R12]]="",Tabel_RIE[[#This Row],[R12]]&lt;70)),"n.v.t.",IF(OR(Tabel_RIE[[#This Row],[E12]]&gt;=15,Tabel_RIE[[#This Row],[R12]]&gt;=70),"√","fout")))</f>
        <v/>
      </c>
      <c r="T160" s="174"/>
      <c r="U160" s="175"/>
      <c r="V160" s="175"/>
      <c r="W160" s="176"/>
      <c r="X160" s="177" t="str">
        <f t="shared" si="2"/>
        <v>Bronaanpak:
Collectieve maatregelen:
Individuele maatregelen:
PBM's:</v>
      </c>
      <c r="Y160" s="166"/>
      <c r="Z160" s="178"/>
      <c r="AA160" s="174"/>
      <c r="AB160" s="170" t="str">
        <f>IF(Tabel_RIE[[#This Row],[E2]]&gt;0,VLOOKUP(Tabel_RIE[[#This Row],[E2]],Tabel_FK_E[],2,FALSE),"")</f>
        <v/>
      </c>
      <c r="AC160" s="174"/>
      <c r="AD160" s="170" t="str">
        <f>IF(Tabel_RIE[[#This Row],[B2]]&gt;0,VLOOKUP(Tabel_RIE[[#This Row],[B2]],Tabel_FK_B[],2,FALSE),"")</f>
        <v/>
      </c>
      <c r="AE160" s="174"/>
      <c r="AF160" s="170" t="str">
        <f>IF(Tabel_RIE[[#This Row],[W2]]&gt;0,VLOOKUP(Tabel_RIE[[#This Row],[W2]],Tabel_FK_W[],2,FALSE),"")</f>
        <v/>
      </c>
      <c r="AG160"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60" s="172"/>
      <c r="AI160" s="166"/>
      <c r="AJ160" s="176"/>
      <c r="AK160"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160" s="179" t="str">
        <f>IF(AND(Tabel_RIE[[#This Row],[R12]]&gt;=70,Tabel_RIE[[#This Row],[R22]]&lt;70),"Ja","Nee")</f>
        <v>Ja</v>
      </c>
      <c r="AM160" s="179" t="str">
        <f>IF(Tabel_RIE[[#This Row],[R22]]&lt;&gt;"",Tabel_RIE[[#This Row],[R22]],Tabel_RIE[[#This Row],[R12]])</f>
        <v/>
      </c>
    </row>
    <row r="161" spans="2:39" ht="42" customHeight="1">
      <c r="B161" s="164">
        <v>155</v>
      </c>
      <c r="C161" s="165"/>
      <c r="D161" s="166"/>
      <c r="E161" s="166"/>
      <c r="F161" s="166"/>
      <c r="G161" s="167"/>
      <c r="H161" s="167"/>
      <c r="I161" s="166"/>
      <c r="J161" s="166"/>
      <c r="K161" s="168"/>
      <c r="L161" s="169" t="str">
        <f>IF(Tabel_RIE[[#This Row],[E1]]&gt;0,VLOOKUP(Tabel_RIE[[#This Row],[E1]],Tabel_FK_E[],2,FALSE),"")</f>
        <v/>
      </c>
      <c r="M161" s="168"/>
      <c r="N161" s="170" t="str">
        <f>IF(Tabel_RIE[[#This Row],[B1]]&gt;0,VLOOKUP(Tabel_RIE[[#This Row],[B1]],Tabel_FK_B[],2,FALSE),"")</f>
        <v/>
      </c>
      <c r="O161" s="168"/>
      <c r="P161" s="170" t="str">
        <f>IF(Tabel_RIE[[#This Row],[W1]]&gt;0,VLOOKUP(Tabel_RIE[[#This Row],[W1]],Tabel_FK_W[],2,FALSE),"")</f>
        <v/>
      </c>
      <c r="Q161"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61" s="172" t="str">
        <f>IF(OR(Tabel_RIE[[#This Row],[E12]]="",Tabel_RIE[[#This Row],[B12]]="",Tabel_RIE[[#This Row],[W12]]=""),"",Tabel_RIE[[#This Row],[E12]]*Tabel_RIE[[#This Row],[B12]]*Tabel_RIE[[#This Row],[W12]])</f>
        <v/>
      </c>
      <c r="S161" s="173" t="str">
        <f>IF(AND(Tabel_RIE[[#This Row],[E12]]="",Tabel_RIE[[#This Row],[R12]]=""),"",IF(AND(OR(Tabel_RIE[[#This Row],[E12]]="",Tabel_RIE[[#This Row],[E12]]&lt;15),OR(Tabel_RIE[[#This Row],[R12]]="",Tabel_RIE[[#This Row],[R12]]&lt;70)),"n.v.t.",IF(OR(Tabel_RIE[[#This Row],[E12]]&gt;=15,Tabel_RIE[[#This Row],[R12]]&gt;=70),"√","fout")))</f>
        <v/>
      </c>
      <c r="T161" s="174"/>
      <c r="U161" s="175"/>
      <c r="V161" s="175"/>
      <c r="W161" s="176"/>
      <c r="X161" s="177" t="str">
        <f t="shared" si="2"/>
        <v>Bronaanpak:
Collectieve maatregelen:
Individuele maatregelen:
PBM's:</v>
      </c>
      <c r="Y161" s="166"/>
      <c r="Z161" s="178"/>
      <c r="AA161" s="174"/>
      <c r="AB161" s="170" t="str">
        <f>IF(Tabel_RIE[[#This Row],[E2]]&gt;0,VLOOKUP(Tabel_RIE[[#This Row],[E2]],Tabel_FK_E[],2,FALSE),"")</f>
        <v/>
      </c>
      <c r="AC161" s="174"/>
      <c r="AD161" s="170" t="str">
        <f>IF(Tabel_RIE[[#This Row],[B2]]&gt;0,VLOOKUP(Tabel_RIE[[#This Row],[B2]],Tabel_FK_B[],2,FALSE),"")</f>
        <v/>
      </c>
      <c r="AE161" s="174"/>
      <c r="AF161" s="170" t="str">
        <f>IF(Tabel_RIE[[#This Row],[W2]]&gt;0,VLOOKUP(Tabel_RIE[[#This Row],[W2]],Tabel_FK_W[],2,FALSE),"")</f>
        <v/>
      </c>
      <c r="AG161"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61" s="172"/>
      <c r="AI161" s="166"/>
      <c r="AJ161" s="176"/>
      <c r="AK161"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161" s="179" t="str">
        <f>IF(AND(Tabel_RIE[[#This Row],[R12]]&gt;=70,Tabel_RIE[[#This Row],[R22]]&lt;70),"Ja","Nee")</f>
        <v>Ja</v>
      </c>
      <c r="AM161" s="179" t="str">
        <f>IF(Tabel_RIE[[#This Row],[R22]]&lt;&gt;"",Tabel_RIE[[#This Row],[R22]],Tabel_RIE[[#This Row],[R12]])</f>
        <v/>
      </c>
    </row>
    <row r="162" spans="2:39" ht="42" customHeight="1">
      <c r="B162" s="164">
        <v>156</v>
      </c>
      <c r="C162" s="165"/>
      <c r="D162" s="166"/>
      <c r="E162" s="166"/>
      <c r="F162" s="166"/>
      <c r="G162" s="167"/>
      <c r="H162" s="167"/>
      <c r="I162" s="166"/>
      <c r="J162" s="166"/>
      <c r="K162" s="168"/>
      <c r="L162" s="169" t="str">
        <f>IF(Tabel_RIE[[#This Row],[E1]]&gt;0,VLOOKUP(Tabel_RIE[[#This Row],[E1]],Tabel_FK_E[],2,FALSE),"")</f>
        <v/>
      </c>
      <c r="M162" s="168"/>
      <c r="N162" s="170" t="str">
        <f>IF(Tabel_RIE[[#This Row],[B1]]&gt;0,VLOOKUP(Tabel_RIE[[#This Row],[B1]],Tabel_FK_B[],2,FALSE),"")</f>
        <v/>
      </c>
      <c r="O162" s="168"/>
      <c r="P162" s="170" t="str">
        <f>IF(Tabel_RIE[[#This Row],[W1]]&gt;0,VLOOKUP(Tabel_RIE[[#This Row],[W1]],Tabel_FK_W[],2,FALSE),"")</f>
        <v/>
      </c>
      <c r="Q162"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62" s="172" t="str">
        <f>IF(OR(Tabel_RIE[[#This Row],[E12]]="",Tabel_RIE[[#This Row],[B12]]="",Tabel_RIE[[#This Row],[W12]]=""),"",Tabel_RIE[[#This Row],[E12]]*Tabel_RIE[[#This Row],[B12]]*Tabel_RIE[[#This Row],[W12]])</f>
        <v/>
      </c>
      <c r="S162" s="173" t="str">
        <f>IF(AND(Tabel_RIE[[#This Row],[E12]]="",Tabel_RIE[[#This Row],[R12]]=""),"",IF(AND(OR(Tabel_RIE[[#This Row],[E12]]="",Tabel_RIE[[#This Row],[E12]]&lt;15),OR(Tabel_RIE[[#This Row],[R12]]="",Tabel_RIE[[#This Row],[R12]]&lt;70)),"n.v.t.",IF(OR(Tabel_RIE[[#This Row],[E12]]&gt;=15,Tabel_RIE[[#This Row],[R12]]&gt;=70),"√","fout")))</f>
        <v/>
      </c>
      <c r="T162" s="174"/>
      <c r="U162" s="175"/>
      <c r="V162" s="175"/>
      <c r="W162" s="176"/>
      <c r="X162" s="177" t="str">
        <f t="shared" si="2"/>
        <v>Bronaanpak:
Collectieve maatregelen:
Individuele maatregelen:
PBM's:</v>
      </c>
      <c r="Y162" s="166"/>
      <c r="Z162" s="178"/>
      <c r="AA162" s="174"/>
      <c r="AB162" s="170" t="str">
        <f>IF(Tabel_RIE[[#This Row],[E2]]&gt;0,VLOOKUP(Tabel_RIE[[#This Row],[E2]],Tabel_FK_E[],2,FALSE),"")</f>
        <v/>
      </c>
      <c r="AC162" s="174"/>
      <c r="AD162" s="170" t="str">
        <f>IF(Tabel_RIE[[#This Row],[B2]]&gt;0,VLOOKUP(Tabel_RIE[[#This Row],[B2]],Tabel_FK_B[],2,FALSE),"")</f>
        <v/>
      </c>
      <c r="AE162" s="174"/>
      <c r="AF162" s="170" t="str">
        <f>IF(Tabel_RIE[[#This Row],[W2]]&gt;0,VLOOKUP(Tabel_RIE[[#This Row],[W2]],Tabel_FK_W[],2,FALSE),"")</f>
        <v/>
      </c>
      <c r="AG162"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62" s="172"/>
      <c r="AI162" s="166"/>
      <c r="AJ162" s="176"/>
      <c r="AK162"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162" s="179" t="str">
        <f>IF(AND(Tabel_RIE[[#This Row],[R12]]&gt;=70,Tabel_RIE[[#This Row],[R22]]&lt;70),"Ja","Nee")</f>
        <v>Ja</v>
      </c>
      <c r="AM162" s="179" t="str">
        <f>IF(Tabel_RIE[[#This Row],[R22]]&lt;&gt;"",Tabel_RIE[[#This Row],[R22]],Tabel_RIE[[#This Row],[R12]])</f>
        <v/>
      </c>
    </row>
    <row r="163" spans="2:39" ht="42" customHeight="1">
      <c r="B163" s="164">
        <v>157</v>
      </c>
      <c r="C163" s="165"/>
      <c r="D163" s="166"/>
      <c r="E163" s="166"/>
      <c r="F163" s="166"/>
      <c r="G163" s="167"/>
      <c r="H163" s="167"/>
      <c r="I163" s="166"/>
      <c r="J163" s="166"/>
      <c r="K163" s="168"/>
      <c r="L163" s="169" t="str">
        <f>IF(Tabel_RIE[[#This Row],[E1]]&gt;0,VLOOKUP(Tabel_RIE[[#This Row],[E1]],Tabel_FK_E[],2,FALSE),"")</f>
        <v/>
      </c>
      <c r="M163" s="168"/>
      <c r="N163" s="170" t="str">
        <f>IF(Tabel_RIE[[#This Row],[B1]]&gt;0,VLOOKUP(Tabel_RIE[[#This Row],[B1]],Tabel_FK_B[],2,FALSE),"")</f>
        <v/>
      </c>
      <c r="O163" s="168"/>
      <c r="P163" s="170" t="str">
        <f>IF(Tabel_RIE[[#This Row],[W1]]&gt;0,VLOOKUP(Tabel_RIE[[#This Row],[W1]],Tabel_FK_W[],2,FALSE),"")</f>
        <v/>
      </c>
      <c r="Q163"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63" s="172" t="str">
        <f>IF(OR(Tabel_RIE[[#This Row],[E12]]="",Tabel_RIE[[#This Row],[B12]]="",Tabel_RIE[[#This Row],[W12]]=""),"",Tabel_RIE[[#This Row],[E12]]*Tabel_RIE[[#This Row],[B12]]*Tabel_RIE[[#This Row],[W12]])</f>
        <v/>
      </c>
      <c r="S163" s="173" t="str">
        <f>IF(AND(Tabel_RIE[[#This Row],[E12]]="",Tabel_RIE[[#This Row],[R12]]=""),"",IF(AND(OR(Tabel_RIE[[#This Row],[E12]]="",Tabel_RIE[[#This Row],[E12]]&lt;15),OR(Tabel_RIE[[#This Row],[R12]]="",Tabel_RIE[[#This Row],[R12]]&lt;70)),"n.v.t.",IF(OR(Tabel_RIE[[#This Row],[E12]]&gt;=15,Tabel_RIE[[#This Row],[R12]]&gt;=70),"√","fout")))</f>
        <v/>
      </c>
      <c r="T163" s="174"/>
      <c r="U163" s="175"/>
      <c r="V163" s="175"/>
      <c r="W163" s="176"/>
      <c r="X163" s="177" t="str">
        <f t="shared" si="2"/>
        <v>Bronaanpak:
Collectieve maatregelen:
Individuele maatregelen:
PBM's:</v>
      </c>
      <c r="Y163" s="166"/>
      <c r="Z163" s="178"/>
      <c r="AA163" s="174"/>
      <c r="AB163" s="170" t="str">
        <f>IF(Tabel_RIE[[#This Row],[E2]]&gt;0,VLOOKUP(Tabel_RIE[[#This Row],[E2]],Tabel_FK_E[],2,FALSE),"")</f>
        <v/>
      </c>
      <c r="AC163" s="174"/>
      <c r="AD163" s="170" t="str">
        <f>IF(Tabel_RIE[[#This Row],[B2]]&gt;0,VLOOKUP(Tabel_RIE[[#This Row],[B2]],Tabel_FK_B[],2,FALSE),"")</f>
        <v/>
      </c>
      <c r="AE163" s="174"/>
      <c r="AF163" s="170" t="str">
        <f>IF(Tabel_RIE[[#This Row],[W2]]&gt;0,VLOOKUP(Tabel_RIE[[#This Row],[W2]],Tabel_FK_W[],2,FALSE),"")</f>
        <v/>
      </c>
      <c r="AG163"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63" s="172"/>
      <c r="AI163" s="166"/>
      <c r="AJ163" s="176"/>
      <c r="AK163"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163" s="179" t="str">
        <f>IF(AND(Tabel_RIE[[#This Row],[R12]]&gt;=70,Tabel_RIE[[#This Row],[R22]]&lt;70),"Ja","Nee")</f>
        <v>Ja</v>
      </c>
      <c r="AM163" s="179" t="str">
        <f>IF(Tabel_RIE[[#This Row],[R22]]&lt;&gt;"",Tabel_RIE[[#This Row],[R22]],Tabel_RIE[[#This Row],[R12]])</f>
        <v/>
      </c>
    </row>
    <row r="164" spans="2:39" ht="42" customHeight="1">
      <c r="B164" s="164">
        <v>158</v>
      </c>
      <c r="C164" s="165"/>
      <c r="D164" s="166"/>
      <c r="E164" s="166"/>
      <c r="F164" s="166"/>
      <c r="G164" s="167"/>
      <c r="H164" s="167"/>
      <c r="I164" s="166"/>
      <c r="J164" s="166"/>
      <c r="K164" s="168"/>
      <c r="L164" s="169" t="str">
        <f>IF(Tabel_RIE[[#This Row],[E1]]&gt;0,VLOOKUP(Tabel_RIE[[#This Row],[E1]],Tabel_FK_E[],2,FALSE),"")</f>
        <v/>
      </c>
      <c r="M164" s="168"/>
      <c r="N164" s="170" t="str">
        <f>IF(Tabel_RIE[[#This Row],[B1]]&gt;0,VLOOKUP(Tabel_RIE[[#This Row],[B1]],Tabel_FK_B[],2,FALSE),"")</f>
        <v/>
      </c>
      <c r="O164" s="168"/>
      <c r="P164" s="170" t="str">
        <f>IF(Tabel_RIE[[#This Row],[W1]]&gt;0,VLOOKUP(Tabel_RIE[[#This Row],[W1]],Tabel_FK_W[],2,FALSE),"")</f>
        <v/>
      </c>
      <c r="Q164"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64" s="172" t="str">
        <f>IF(OR(Tabel_RIE[[#This Row],[E12]]="",Tabel_RIE[[#This Row],[B12]]="",Tabel_RIE[[#This Row],[W12]]=""),"",Tabel_RIE[[#This Row],[E12]]*Tabel_RIE[[#This Row],[B12]]*Tabel_RIE[[#This Row],[W12]])</f>
        <v/>
      </c>
      <c r="S164" s="173" t="str">
        <f>IF(AND(Tabel_RIE[[#This Row],[E12]]="",Tabel_RIE[[#This Row],[R12]]=""),"",IF(AND(OR(Tabel_RIE[[#This Row],[E12]]="",Tabel_RIE[[#This Row],[E12]]&lt;15),OR(Tabel_RIE[[#This Row],[R12]]="",Tabel_RIE[[#This Row],[R12]]&lt;70)),"n.v.t.",IF(OR(Tabel_RIE[[#This Row],[E12]]&gt;=15,Tabel_RIE[[#This Row],[R12]]&gt;=70),"√","fout")))</f>
        <v/>
      </c>
      <c r="T164" s="174"/>
      <c r="U164" s="175"/>
      <c r="V164" s="175"/>
      <c r="W164" s="176"/>
      <c r="X164" s="177" t="str">
        <f t="shared" si="2"/>
        <v>Bronaanpak:
Collectieve maatregelen:
Individuele maatregelen:
PBM's:</v>
      </c>
      <c r="Y164" s="166"/>
      <c r="Z164" s="178"/>
      <c r="AA164" s="174"/>
      <c r="AB164" s="170" t="str">
        <f>IF(Tabel_RIE[[#This Row],[E2]]&gt;0,VLOOKUP(Tabel_RIE[[#This Row],[E2]],Tabel_FK_E[],2,FALSE),"")</f>
        <v/>
      </c>
      <c r="AC164" s="174"/>
      <c r="AD164" s="170" t="str">
        <f>IF(Tabel_RIE[[#This Row],[B2]]&gt;0,VLOOKUP(Tabel_RIE[[#This Row],[B2]],Tabel_FK_B[],2,FALSE),"")</f>
        <v/>
      </c>
      <c r="AE164" s="174"/>
      <c r="AF164" s="170" t="str">
        <f>IF(Tabel_RIE[[#This Row],[W2]]&gt;0,VLOOKUP(Tabel_RIE[[#This Row],[W2]],Tabel_FK_W[],2,FALSE),"")</f>
        <v/>
      </c>
      <c r="AG164"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64" s="172"/>
      <c r="AI164" s="166"/>
      <c r="AJ164" s="176"/>
      <c r="AK164"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164" s="179" t="str">
        <f>IF(AND(Tabel_RIE[[#This Row],[R12]]&gt;=70,Tabel_RIE[[#This Row],[R22]]&lt;70),"Ja","Nee")</f>
        <v>Ja</v>
      </c>
      <c r="AM164" s="179" t="str">
        <f>IF(Tabel_RIE[[#This Row],[R22]]&lt;&gt;"",Tabel_RIE[[#This Row],[R22]],Tabel_RIE[[#This Row],[R12]])</f>
        <v/>
      </c>
    </row>
    <row r="165" spans="2:39" ht="42" customHeight="1">
      <c r="B165" s="164">
        <v>159</v>
      </c>
      <c r="C165" s="165"/>
      <c r="D165" s="166"/>
      <c r="E165" s="166"/>
      <c r="F165" s="166"/>
      <c r="G165" s="167"/>
      <c r="H165" s="167"/>
      <c r="I165" s="166"/>
      <c r="J165" s="166"/>
      <c r="K165" s="168"/>
      <c r="L165" s="169" t="str">
        <f>IF(Tabel_RIE[[#This Row],[E1]]&gt;0,VLOOKUP(Tabel_RIE[[#This Row],[E1]],Tabel_FK_E[],2,FALSE),"")</f>
        <v/>
      </c>
      <c r="M165" s="168"/>
      <c r="N165" s="170" t="str">
        <f>IF(Tabel_RIE[[#This Row],[B1]]&gt;0,VLOOKUP(Tabel_RIE[[#This Row],[B1]],Tabel_FK_B[],2,FALSE),"")</f>
        <v/>
      </c>
      <c r="O165" s="168"/>
      <c r="P165" s="170" t="str">
        <f>IF(Tabel_RIE[[#This Row],[W1]]&gt;0,VLOOKUP(Tabel_RIE[[#This Row],[W1]],Tabel_FK_W[],2,FALSE),"")</f>
        <v/>
      </c>
      <c r="Q165"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65" s="172" t="str">
        <f>IF(OR(Tabel_RIE[[#This Row],[E12]]="",Tabel_RIE[[#This Row],[B12]]="",Tabel_RIE[[#This Row],[W12]]=""),"",Tabel_RIE[[#This Row],[E12]]*Tabel_RIE[[#This Row],[B12]]*Tabel_RIE[[#This Row],[W12]])</f>
        <v/>
      </c>
      <c r="S165" s="173" t="str">
        <f>IF(AND(Tabel_RIE[[#This Row],[E12]]="",Tabel_RIE[[#This Row],[R12]]=""),"",IF(AND(OR(Tabel_RIE[[#This Row],[E12]]="",Tabel_RIE[[#This Row],[E12]]&lt;15),OR(Tabel_RIE[[#This Row],[R12]]="",Tabel_RIE[[#This Row],[R12]]&lt;70)),"n.v.t.",IF(OR(Tabel_RIE[[#This Row],[E12]]&gt;=15,Tabel_RIE[[#This Row],[R12]]&gt;=70),"√","fout")))</f>
        <v/>
      </c>
      <c r="T165" s="174"/>
      <c r="U165" s="175"/>
      <c r="V165" s="175"/>
      <c r="W165" s="176"/>
      <c r="X165" s="177" t="str">
        <f t="shared" si="2"/>
        <v>Bronaanpak:
Collectieve maatregelen:
Individuele maatregelen:
PBM's:</v>
      </c>
      <c r="Y165" s="166"/>
      <c r="Z165" s="178"/>
      <c r="AA165" s="174"/>
      <c r="AB165" s="170" t="str">
        <f>IF(Tabel_RIE[[#This Row],[E2]]&gt;0,VLOOKUP(Tabel_RIE[[#This Row],[E2]],Tabel_FK_E[],2,FALSE),"")</f>
        <v/>
      </c>
      <c r="AC165" s="174"/>
      <c r="AD165" s="170" t="str">
        <f>IF(Tabel_RIE[[#This Row],[B2]]&gt;0,VLOOKUP(Tabel_RIE[[#This Row],[B2]],Tabel_FK_B[],2,FALSE),"")</f>
        <v/>
      </c>
      <c r="AE165" s="174"/>
      <c r="AF165" s="170" t="str">
        <f>IF(Tabel_RIE[[#This Row],[W2]]&gt;0,VLOOKUP(Tabel_RIE[[#This Row],[W2]],Tabel_FK_W[],2,FALSE),"")</f>
        <v/>
      </c>
      <c r="AG165"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65" s="172"/>
      <c r="AI165" s="166"/>
      <c r="AJ165" s="176"/>
      <c r="AK165"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165" s="179" t="str">
        <f>IF(AND(Tabel_RIE[[#This Row],[R12]]&gt;=70,Tabel_RIE[[#This Row],[R22]]&lt;70),"Ja","Nee")</f>
        <v>Ja</v>
      </c>
      <c r="AM165" s="179" t="str">
        <f>IF(Tabel_RIE[[#This Row],[R22]]&lt;&gt;"",Tabel_RIE[[#This Row],[R22]],Tabel_RIE[[#This Row],[R12]])</f>
        <v/>
      </c>
    </row>
    <row r="166" spans="2:39" ht="42" customHeight="1">
      <c r="B166" s="164">
        <v>160</v>
      </c>
      <c r="C166" s="165"/>
      <c r="D166" s="166"/>
      <c r="E166" s="166"/>
      <c r="F166" s="166"/>
      <c r="G166" s="167"/>
      <c r="H166" s="167"/>
      <c r="I166" s="166"/>
      <c r="J166" s="166"/>
      <c r="K166" s="168"/>
      <c r="L166" s="169" t="str">
        <f>IF(Tabel_RIE[[#This Row],[E1]]&gt;0,VLOOKUP(Tabel_RIE[[#This Row],[E1]],Tabel_FK_E[],2,FALSE),"")</f>
        <v/>
      </c>
      <c r="M166" s="168"/>
      <c r="N166" s="170" t="str">
        <f>IF(Tabel_RIE[[#This Row],[B1]]&gt;0,VLOOKUP(Tabel_RIE[[#This Row],[B1]],Tabel_FK_B[],2,FALSE),"")</f>
        <v/>
      </c>
      <c r="O166" s="168"/>
      <c r="P166" s="170" t="str">
        <f>IF(Tabel_RIE[[#This Row],[W1]]&gt;0,VLOOKUP(Tabel_RIE[[#This Row],[W1]],Tabel_FK_W[],2,FALSE),"")</f>
        <v/>
      </c>
      <c r="Q166"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66" s="172" t="str">
        <f>IF(OR(Tabel_RIE[[#This Row],[E12]]="",Tabel_RIE[[#This Row],[B12]]="",Tabel_RIE[[#This Row],[W12]]=""),"",Tabel_RIE[[#This Row],[E12]]*Tabel_RIE[[#This Row],[B12]]*Tabel_RIE[[#This Row],[W12]])</f>
        <v/>
      </c>
      <c r="S166" s="173" t="str">
        <f>IF(AND(Tabel_RIE[[#This Row],[E12]]="",Tabel_RIE[[#This Row],[R12]]=""),"",IF(AND(OR(Tabel_RIE[[#This Row],[E12]]="",Tabel_RIE[[#This Row],[E12]]&lt;15),OR(Tabel_RIE[[#This Row],[R12]]="",Tabel_RIE[[#This Row],[R12]]&lt;70)),"n.v.t.",IF(OR(Tabel_RIE[[#This Row],[E12]]&gt;=15,Tabel_RIE[[#This Row],[R12]]&gt;=70),"√","fout")))</f>
        <v/>
      </c>
      <c r="T166" s="174"/>
      <c r="U166" s="175"/>
      <c r="V166" s="175"/>
      <c r="W166" s="176"/>
      <c r="X166" s="177" t="str">
        <f t="shared" si="2"/>
        <v>Bronaanpak:
Collectieve maatregelen:
Individuele maatregelen:
PBM's:</v>
      </c>
      <c r="Y166" s="166"/>
      <c r="Z166" s="178"/>
      <c r="AA166" s="174"/>
      <c r="AB166" s="170" t="str">
        <f>IF(Tabel_RIE[[#This Row],[E2]]&gt;0,VLOOKUP(Tabel_RIE[[#This Row],[E2]],Tabel_FK_E[],2,FALSE),"")</f>
        <v/>
      </c>
      <c r="AC166" s="174"/>
      <c r="AD166" s="170" t="str">
        <f>IF(Tabel_RIE[[#This Row],[B2]]&gt;0,VLOOKUP(Tabel_RIE[[#This Row],[B2]],Tabel_FK_B[],2,FALSE),"")</f>
        <v/>
      </c>
      <c r="AE166" s="174"/>
      <c r="AF166" s="170" t="str">
        <f>IF(Tabel_RIE[[#This Row],[W2]]&gt;0,VLOOKUP(Tabel_RIE[[#This Row],[W2]],Tabel_FK_W[],2,FALSE),"")</f>
        <v/>
      </c>
      <c r="AG166"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66" s="172"/>
      <c r="AI166" s="166"/>
      <c r="AJ166" s="176"/>
      <c r="AK166"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166" s="179" t="str">
        <f>IF(AND(Tabel_RIE[[#This Row],[R12]]&gt;=70,Tabel_RIE[[#This Row],[R22]]&lt;70),"Ja","Nee")</f>
        <v>Ja</v>
      </c>
      <c r="AM166" s="179" t="str">
        <f>IF(Tabel_RIE[[#This Row],[R22]]&lt;&gt;"",Tabel_RIE[[#This Row],[R22]],Tabel_RIE[[#This Row],[R12]])</f>
        <v/>
      </c>
    </row>
    <row r="167" spans="2:39" ht="42" customHeight="1">
      <c r="B167" s="164">
        <v>161</v>
      </c>
      <c r="C167" s="165"/>
      <c r="D167" s="166"/>
      <c r="E167" s="166"/>
      <c r="F167" s="166"/>
      <c r="G167" s="167"/>
      <c r="H167" s="167"/>
      <c r="I167" s="166"/>
      <c r="J167" s="166"/>
      <c r="K167" s="168"/>
      <c r="L167" s="169" t="str">
        <f>IF(Tabel_RIE[[#This Row],[E1]]&gt;0,VLOOKUP(Tabel_RIE[[#This Row],[E1]],Tabel_FK_E[],2,FALSE),"")</f>
        <v/>
      </c>
      <c r="M167" s="168"/>
      <c r="N167" s="170" t="str">
        <f>IF(Tabel_RIE[[#This Row],[B1]]&gt;0,VLOOKUP(Tabel_RIE[[#This Row],[B1]],Tabel_FK_B[],2,FALSE),"")</f>
        <v/>
      </c>
      <c r="O167" s="168"/>
      <c r="P167" s="170" t="str">
        <f>IF(Tabel_RIE[[#This Row],[W1]]&gt;0,VLOOKUP(Tabel_RIE[[#This Row],[W1]],Tabel_FK_W[],2,FALSE),"")</f>
        <v/>
      </c>
      <c r="Q167"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67" s="172" t="str">
        <f>IF(OR(Tabel_RIE[[#This Row],[E12]]="",Tabel_RIE[[#This Row],[B12]]="",Tabel_RIE[[#This Row],[W12]]=""),"",Tabel_RIE[[#This Row],[E12]]*Tabel_RIE[[#This Row],[B12]]*Tabel_RIE[[#This Row],[W12]])</f>
        <v/>
      </c>
      <c r="S167" s="173" t="str">
        <f>IF(AND(Tabel_RIE[[#This Row],[E12]]="",Tabel_RIE[[#This Row],[R12]]=""),"",IF(AND(OR(Tabel_RIE[[#This Row],[E12]]="",Tabel_RIE[[#This Row],[E12]]&lt;15),OR(Tabel_RIE[[#This Row],[R12]]="",Tabel_RIE[[#This Row],[R12]]&lt;70)),"n.v.t.",IF(OR(Tabel_RIE[[#This Row],[E12]]&gt;=15,Tabel_RIE[[#This Row],[R12]]&gt;=70),"√","fout")))</f>
        <v/>
      </c>
      <c r="T167" s="174"/>
      <c r="U167" s="175"/>
      <c r="V167" s="175"/>
      <c r="W167" s="176"/>
      <c r="X167" s="177" t="str">
        <f t="shared" si="2"/>
        <v>Bronaanpak:
Collectieve maatregelen:
Individuele maatregelen:
PBM's:</v>
      </c>
      <c r="Y167" s="166"/>
      <c r="Z167" s="178"/>
      <c r="AA167" s="174"/>
      <c r="AB167" s="170" t="str">
        <f>IF(Tabel_RIE[[#This Row],[E2]]&gt;0,VLOOKUP(Tabel_RIE[[#This Row],[E2]],Tabel_FK_E[],2,FALSE),"")</f>
        <v/>
      </c>
      <c r="AC167" s="174"/>
      <c r="AD167" s="170" t="str">
        <f>IF(Tabel_RIE[[#This Row],[B2]]&gt;0,VLOOKUP(Tabel_RIE[[#This Row],[B2]],Tabel_FK_B[],2,FALSE),"")</f>
        <v/>
      </c>
      <c r="AE167" s="174"/>
      <c r="AF167" s="170" t="str">
        <f>IF(Tabel_RIE[[#This Row],[W2]]&gt;0,VLOOKUP(Tabel_RIE[[#This Row],[W2]],Tabel_FK_W[],2,FALSE),"")</f>
        <v/>
      </c>
      <c r="AG167"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67" s="172"/>
      <c r="AI167" s="166"/>
      <c r="AJ167" s="176"/>
      <c r="AK167"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167" s="179" t="str">
        <f>IF(AND(Tabel_RIE[[#This Row],[R12]]&gt;=70,Tabel_RIE[[#This Row],[R22]]&lt;70),"Ja","Nee")</f>
        <v>Ja</v>
      </c>
      <c r="AM167" s="179" t="str">
        <f>IF(Tabel_RIE[[#This Row],[R22]]&lt;&gt;"",Tabel_RIE[[#This Row],[R22]],Tabel_RIE[[#This Row],[R12]])</f>
        <v/>
      </c>
    </row>
    <row r="168" spans="2:39" ht="42" customHeight="1">
      <c r="B168" s="164">
        <v>162</v>
      </c>
      <c r="C168" s="165"/>
      <c r="D168" s="166"/>
      <c r="E168" s="166"/>
      <c r="F168" s="166"/>
      <c r="G168" s="167"/>
      <c r="H168" s="167"/>
      <c r="I168" s="166"/>
      <c r="J168" s="166"/>
      <c r="K168" s="168"/>
      <c r="L168" s="169" t="str">
        <f>IF(Tabel_RIE[[#This Row],[E1]]&gt;0,VLOOKUP(Tabel_RIE[[#This Row],[E1]],Tabel_FK_E[],2,FALSE),"")</f>
        <v/>
      </c>
      <c r="M168" s="168"/>
      <c r="N168" s="170" t="str">
        <f>IF(Tabel_RIE[[#This Row],[B1]]&gt;0,VLOOKUP(Tabel_RIE[[#This Row],[B1]],Tabel_FK_B[],2,FALSE),"")</f>
        <v/>
      </c>
      <c r="O168" s="168"/>
      <c r="P168" s="170" t="str">
        <f>IF(Tabel_RIE[[#This Row],[W1]]&gt;0,VLOOKUP(Tabel_RIE[[#This Row],[W1]],Tabel_FK_W[],2,FALSE),"")</f>
        <v/>
      </c>
      <c r="Q168"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68" s="172" t="str">
        <f>IF(OR(Tabel_RIE[[#This Row],[E12]]="",Tabel_RIE[[#This Row],[B12]]="",Tabel_RIE[[#This Row],[W12]]=""),"",Tabel_RIE[[#This Row],[E12]]*Tabel_RIE[[#This Row],[B12]]*Tabel_RIE[[#This Row],[W12]])</f>
        <v/>
      </c>
      <c r="S168" s="173" t="str">
        <f>IF(AND(Tabel_RIE[[#This Row],[E12]]="",Tabel_RIE[[#This Row],[R12]]=""),"",IF(AND(OR(Tabel_RIE[[#This Row],[E12]]="",Tabel_RIE[[#This Row],[E12]]&lt;15),OR(Tabel_RIE[[#This Row],[R12]]="",Tabel_RIE[[#This Row],[R12]]&lt;70)),"n.v.t.",IF(OR(Tabel_RIE[[#This Row],[E12]]&gt;=15,Tabel_RIE[[#This Row],[R12]]&gt;=70),"√","fout")))</f>
        <v/>
      </c>
      <c r="T168" s="174"/>
      <c r="U168" s="175"/>
      <c r="V168" s="175"/>
      <c r="W168" s="176"/>
      <c r="X168" s="177" t="str">
        <f t="shared" si="2"/>
        <v>Bronaanpak:
Collectieve maatregelen:
Individuele maatregelen:
PBM's:</v>
      </c>
      <c r="Y168" s="166"/>
      <c r="Z168" s="178"/>
      <c r="AA168" s="174"/>
      <c r="AB168" s="170" t="str">
        <f>IF(Tabel_RIE[[#This Row],[E2]]&gt;0,VLOOKUP(Tabel_RIE[[#This Row],[E2]],Tabel_FK_E[],2,FALSE),"")</f>
        <v/>
      </c>
      <c r="AC168" s="174"/>
      <c r="AD168" s="170" t="str">
        <f>IF(Tabel_RIE[[#This Row],[B2]]&gt;0,VLOOKUP(Tabel_RIE[[#This Row],[B2]],Tabel_FK_B[],2,FALSE),"")</f>
        <v/>
      </c>
      <c r="AE168" s="174"/>
      <c r="AF168" s="170" t="str">
        <f>IF(Tabel_RIE[[#This Row],[W2]]&gt;0,VLOOKUP(Tabel_RIE[[#This Row],[W2]],Tabel_FK_W[],2,FALSE),"")</f>
        <v/>
      </c>
      <c r="AG168"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68" s="172"/>
      <c r="AI168" s="166"/>
      <c r="AJ168" s="176"/>
      <c r="AK168"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168" s="179" t="str">
        <f>IF(AND(Tabel_RIE[[#This Row],[R12]]&gt;=70,Tabel_RIE[[#This Row],[R22]]&lt;70),"Ja","Nee")</f>
        <v>Ja</v>
      </c>
      <c r="AM168" s="179" t="str">
        <f>IF(Tabel_RIE[[#This Row],[R22]]&lt;&gt;"",Tabel_RIE[[#This Row],[R22]],Tabel_RIE[[#This Row],[R12]])</f>
        <v/>
      </c>
    </row>
    <row r="169" spans="2:39" ht="42" customHeight="1">
      <c r="B169" s="164">
        <v>163</v>
      </c>
      <c r="C169" s="165"/>
      <c r="D169" s="166"/>
      <c r="E169" s="166"/>
      <c r="F169" s="166"/>
      <c r="G169" s="167"/>
      <c r="H169" s="167"/>
      <c r="I169" s="166"/>
      <c r="J169" s="166"/>
      <c r="K169" s="168"/>
      <c r="L169" s="169" t="str">
        <f>IF(Tabel_RIE[[#This Row],[E1]]&gt;0,VLOOKUP(Tabel_RIE[[#This Row],[E1]],Tabel_FK_E[],2,FALSE),"")</f>
        <v/>
      </c>
      <c r="M169" s="168"/>
      <c r="N169" s="170" t="str">
        <f>IF(Tabel_RIE[[#This Row],[B1]]&gt;0,VLOOKUP(Tabel_RIE[[#This Row],[B1]],Tabel_FK_B[],2,FALSE),"")</f>
        <v/>
      </c>
      <c r="O169" s="168"/>
      <c r="P169" s="170" t="str">
        <f>IF(Tabel_RIE[[#This Row],[W1]]&gt;0,VLOOKUP(Tabel_RIE[[#This Row],[W1]],Tabel_FK_W[],2,FALSE),"")</f>
        <v/>
      </c>
      <c r="Q169"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69" s="172" t="str">
        <f>IF(OR(Tabel_RIE[[#This Row],[E12]]="",Tabel_RIE[[#This Row],[B12]]="",Tabel_RIE[[#This Row],[W12]]=""),"",Tabel_RIE[[#This Row],[E12]]*Tabel_RIE[[#This Row],[B12]]*Tabel_RIE[[#This Row],[W12]])</f>
        <v/>
      </c>
      <c r="S169" s="173" t="str">
        <f>IF(AND(Tabel_RIE[[#This Row],[E12]]="",Tabel_RIE[[#This Row],[R12]]=""),"",IF(AND(OR(Tabel_RIE[[#This Row],[E12]]="",Tabel_RIE[[#This Row],[E12]]&lt;15),OR(Tabel_RIE[[#This Row],[R12]]="",Tabel_RIE[[#This Row],[R12]]&lt;70)),"n.v.t.",IF(OR(Tabel_RIE[[#This Row],[E12]]&gt;=15,Tabel_RIE[[#This Row],[R12]]&gt;=70),"√","fout")))</f>
        <v/>
      </c>
      <c r="T169" s="174"/>
      <c r="U169" s="175"/>
      <c r="V169" s="175"/>
      <c r="W169" s="176"/>
      <c r="X169" s="177" t="str">
        <f t="shared" si="2"/>
        <v>Bronaanpak:
Collectieve maatregelen:
Individuele maatregelen:
PBM's:</v>
      </c>
      <c r="Y169" s="166"/>
      <c r="Z169" s="178"/>
      <c r="AA169" s="174"/>
      <c r="AB169" s="170" t="str">
        <f>IF(Tabel_RIE[[#This Row],[E2]]&gt;0,VLOOKUP(Tabel_RIE[[#This Row],[E2]],Tabel_FK_E[],2,FALSE),"")</f>
        <v/>
      </c>
      <c r="AC169" s="174"/>
      <c r="AD169" s="170" t="str">
        <f>IF(Tabel_RIE[[#This Row],[B2]]&gt;0,VLOOKUP(Tabel_RIE[[#This Row],[B2]],Tabel_FK_B[],2,FALSE),"")</f>
        <v/>
      </c>
      <c r="AE169" s="174"/>
      <c r="AF169" s="170" t="str">
        <f>IF(Tabel_RIE[[#This Row],[W2]]&gt;0,VLOOKUP(Tabel_RIE[[#This Row],[W2]],Tabel_FK_W[],2,FALSE),"")</f>
        <v/>
      </c>
      <c r="AG169"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69" s="172"/>
      <c r="AI169" s="166"/>
      <c r="AJ169" s="176"/>
      <c r="AK169"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169" s="179" t="str">
        <f>IF(AND(Tabel_RIE[[#This Row],[R12]]&gt;=70,Tabel_RIE[[#This Row],[R22]]&lt;70),"Ja","Nee")</f>
        <v>Ja</v>
      </c>
      <c r="AM169" s="179" t="str">
        <f>IF(Tabel_RIE[[#This Row],[R22]]&lt;&gt;"",Tabel_RIE[[#This Row],[R22]],Tabel_RIE[[#This Row],[R12]])</f>
        <v/>
      </c>
    </row>
    <row r="170" spans="2:39" ht="42" customHeight="1">
      <c r="B170" s="164">
        <v>164</v>
      </c>
      <c r="C170" s="165"/>
      <c r="D170" s="166"/>
      <c r="E170" s="166"/>
      <c r="F170" s="166"/>
      <c r="G170" s="167"/>
      <c r="H170" s="167"/>
      <c r="I170" s="166"/>
      <c r="J170" s="166"/>
      <c r="K170" s="168"/>
      <c r="L170" s="169" t="str">
        <f>IF(Tabel_RIE[[#This Row],[E1]]&gt;0,VLOOKUP(Tabel_RIE[[#This Row],[E1]],Tabel_FK_E[],2,FALSE),"")</f>
        <v/>
      </c>
      <c r="M170" s="168"/>
      <c r="N170" s="170" t="str">
        <f>IF(Tabel_RIE[[#This Row],[B1]]&gt;0,VLOOKUP(Tabel_RIE[[#This Row],[B1]],Tabel_FK_B[],2,FALSE),"")</f>
        <v/>
      </c>
      <c r="O170" s="168"/>
      <c r="P170" s="170" t="str">
        <f>IF(Tabel_RIE[[#This Row],[W1]]&gt;0,VLOOKUP(Tabel_RIE[[#This Row],[W1]],Tabel_FK_W[],2,FALSE),"")</f>
        <v/>
      </c>
      <c r="Q170"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70" s="172" t="str">
        <f>IF(OR(Tabel_RIE[[#This Row],[E12]]="",Tabel_RIE[[#This Row],[B12]]="",Tabel_RIE[[#This Row],[W12]]=""),"",Tabel_RIE[[#This Row],[E12]]*Tabel_RIE[[#This Row],[B12]]*Tabel_RIE[[#This Row],[W12]])</f>
        <v/>
      </c>
      <c r="S170" s="173" t="str">
        <f>IF(AND(Tabel_RIE[[#This Row],[E12]]="",Tabel_RIE[[#This Row],[R12]]=""),"",IF(AND(OR(Tabel_RIE[[#This Row],[E12]]="",Tabel_RIE[[#This Row],[E12]]&lt;15),OR(Tabel_RIE[[#This Row],[R12]]="",Tabel_RIE[[#This Row],[R12]]&lt;70)),"n.v.t.",IF(OR(Tabel_RIE[[#This Row],[E12]]&gt;=15,Tabel_RIE[[#This Row],[R12]]&gt;=70),"√","fout")))</f>
        <v/>
      </c>
      <c r="T170" s="174"/>
      <c r="U170" s="175"/>
      <c r="V170" s="175"/>
      <c r="W170" s="176"/>
      <c r="X170" s="177" t="str">
        <f t="shared" si="2"/>
        <v>Bronaanpak:
Collectieve maatregelen:
Individuele maatregelen:
PBM's:</v>
      </c>
      <c r="Y170" s="166"/>
      <c r="Z170" s="178"/>
      <c r="AA170" s="174"/>
      <c r="AB170" s="170" t="str">
        <f>IF(Tabel_RIE[[#This Row],[E2]]&gt;0,VLOOKUP(Tabel_RIE[[#This Row],[E2]],Tabel_FK_E[],2,FALSE),"")</f>
        <v/>
      </c>
      <c r="AC170" s="174"/>
      <c r="AD170" s="170" t="str">
        <f>IF(Tabel_RIE[[#This Row],[B2]]&gt;0,VLOOKUP(Tabel_RIE[[#This Row],[B2]],Tabel_FK_B[],2,FALSE),"")</f>
        <v/>
      </c>
      <c r="AE170" s="174"/>
      <c r="AF170" s="170" t="str">
        <f>IF(Tabel_RIE[[#This Row],[W2]]&gt;0,VLOOKUP(Tabel_RIE[[#This Row],[W2]],Tabel_FK_W[],2,FALSE),"")</f>
        <v/>
      </c>
      <c r="AG170"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70" s="172"/>
      <c r="AI170" s="166"/>
      <c r="AJ170" s="176"/>
      <c r="AK170"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170" s="179" t="str">
        <f>IF(AND(Tabel_RIE[[#This Row],[R12]]&gt;=70,Tabel_RIE[[#This Row],[R22]]&lt;70),"Ja","Nee")</f>
        <v>Ja</v>
      </c>
      <c r="AM170" s="179" t="str">
        <f>IF(Tabel_RIE[[#This Row],[R22]]&lt;&gt;"",Tabel_RIE[[#This Row],[R22]],Tabel_RIE[[#This Row],[R12]])</f>
        <v/>
      </c>
    </row>
    <row r="171" spans="2:39" ht="42" customHeight="1">
      <c r="B171" s="164">
        <v>165</v>
      </c>
      <c r="C171" s="165"/>
      <c r="D171" s="166"/>
      <c r="E171" s="166"/>
      <c r="F171" s="166"/>
      <c r="G171" s="167"/>
      <c r="H171" s="167"/>
      <c r="I171" s="166"/>
      <c r="J171" s="166"/>
      <c r="K171" s="168"/>
      <c r="L171" s="169" t="str">
        <f>IF(Tabel_RIE[[#This Row],[E1]]&gt;0,VLOOKUP(Tabel_RIE[[#This Row],[E1]],Tabel_FK_E[],2,FALSE),"")</f>
        <v/>
      </c>
      <c r="M171" s="168"/>
      <c r="N171" s="170" t="str">
        <f>IF(Tabel_RIE[[#This Row],[B1]]&gt;0,VLOOKUP(Tabel_RIE[[#This Row],[B1]],Tabel_FK_B[],2,FALSE),"")</f>
        <v/>
      </c>
      <c r="O171" s="168"/>
      <c r="P171" s="170" t="str">
        <f>IF(Tabel_RIE[[#This Row],[W1]]&gt;0,VLOOKUP(Tabel_RIE[[#This Row],[W1]],Tabel_FK_W[],2,FALSE),"")</f>
        <v/>
      </c>
      <c r="Q171"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71" s="172" t="str">
        <f>IF(OR(Tabel_RIE[[#This Row],[E12]]="",Tabel_RIE[[#This Row],[B12]]="",Tabel_RIE[[#This Row],[W12]]=""),"",Tabel_RIE[[#This Row],[E12]]*Tabel_RIE[[#This Row],[B12]]*Tabel_RIE[[#This Row],[W12]])</f>
        <v/>
      </c>
      <c r="S171" s="173" t="str">
        <f>IF(AND(Tabel_RIE[[#This Row],[E12]]="",Tabel_RIE[[#This Row],[R12]]=""),"",IF(AND(OR(Tabel_RIE[[#This Row],[E12]]="",Tabel_RIE[[#This Row],[E12]]&lt;15),OR(Tabel_RIE[[#This Row],[R12]]="",Tabel_RIE[[#This Row],[R12]]&lt;70)),"n.v.t.",IF(OR(Tabel_RIE[[#This Row],[E12]]&gt;=15,Tabel_RIE[[#This Row],[R12]]&gt;=70),"√","fout")))</f>
        <v/>
      </c>
      <c r="T171" s="174"/>
      <c r="U171" s="175"/>
      <c r="V171" s="175"/>
      <c r="W171" s="176"/>
      <c r="X171" s="177" t="str">
        <f t="shared" si="2"/>
        <v>Bronaanpak:
Collectieve maatregelen:
Individuele maatregelen:
PBM's:</v>
      </c>
      <c r="Y171" s="166"/>
      <c r="Z171" s="178"/>
      <c r="AA171" s="174"/>
      <c r="AB171" s="170" t="str">
        <f>IF(Tabel_RIE[[#This Row],[E2]]&gt;0,VLOOKUP(Tabel_RIE[[#This Row],[E2]],Tabel_FK_E[],2,FALSE),"")</f>
        <v/>
      </c>
      <c r="AC171" s="174"/>
      <c r="AD171" s="170" t="str">
        <f>IF(Tabel_RIE[[#This Row],[B2]]&gt;0,VLOOKUP(Tabel_RIE[[#This Row],[B2]],Tabel_FK_B[],2,FALSE),"")</f>
        <v/>
      </c>
      <c r="AE171" s="174"/>
      <c r="AF171" s="170" t="str">
        <f>IF(Tabel_RIE[[#This Row],[W2]]&gt;0,VLOOKUP(Tabel_RIE[[#This Row],[W2]],Tabel_FK_W[],2,FALSE),"")</f>
        <v/>
      </c>
      <c r="AG171"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71" s="172"/>
      <c r="AI171" s="166"/>
      <c r="AJ171" s="176"/>
      <c r="AK171"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171" s="179" t="str">
        <f>IF(AND(Tabel_RIE[[#This Row],[R12]]&gt;=70,Tabel_RIE[[#This Row],[R22]]&lt;70),"Ja","Nee")</f>
        <v>Ja</v>
      </c>
      <c r="AM171" s="179" t="str">
        <f>IF(Tabel_RIE[[#This Row],[R22]]&lt;&gt;"",Tabel_RIE[[#This Row],[R22]],Tabel_RIE[[#This Row],[R12]])</f>
        <v/>
      </c>
    </row>
    <row r="172" spans="2:39" ht="42" customHeight="1">
      <c r="B172" s="164">
        <v>166</v>
      </c>
      <c r="C172" s="165"/>
      <c r="D172" s="166"/>
      <c r="E172" s="166"/>
      <c r="F172" s="166"/>
      <c r="G172" s="167"/>
      <c r="H172" s="167"/>
      <c r="I172" s="166"/>
      <c r="J172" s="166"/>
      <c r="K172" s="168"/>
      <c r="L172" s="169" t="str">
        <f>IF(Tabel_RIE[[#This Row],[E1]]&gt;0,VLOOKUP(Tabel_RIE[[#This Row],[E1]],Tabel_FK_E[],2,FALSE),"")</f>
        <v/>
      </c>
      <c r="M172" s="168"/>
      <c r="N172" s="170" t="str">
        <f>IF(Tabel_RIE[[#This Row],[B1]]&gt;0,VLOOKUP(Tabel_RIE[[#This Row],[B1]],Tabel_FK_B[],2,FALSE),"")</f>
        <v/>
      </c>
      <c r="O172" s="168"/>
      <c r="P172" s="170" t="str">
        <f>IF(Tabel_RIE[[#This Row],[W1]]&gt;0,VLOOKUP(Tabel_RIE[[#This Row],[W1]],Tabel_FK_W[],2,FALSE),"")</f>
        <v/>
      </c>
      <c r="Q172"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72" s="172" t="str">
        <f>IF(OR(Tabel_RIE[[#This Row],[E12]]="",Tabel_RIE[[#This Row],[B12]]="",Tabel_RIE[[#This Row],[W12]]=""),"",Tabel_RIE[[#This Row],[E12]]*Tabel_RIE[[#This Row],[B12]]*Tabel_RIE[[#This Row],[W12]])</f>
        <v/>
      </c>
      <c r="S172" s="173" t="str">
        <f>IF(AND(Tabel_RIE[[#This Row],[E12]]="",Tabel_RIE[[#This Row],[R12]]=""),"",IF(AND(OR(Tabel_RIE[[#This Row],[E12]]="",Tabel_RIE[[#This Row],[E12]]&lt;15),OR(Tabel_RIE[[#This Row],[R12]]="",Tabel_RIE[[#This Row],[R12]]&lt;70)),"n.v.t.",IF(OR(Tabel_RIE[[#This Row],[E12]]&gt;=15,Tabel_RIE[[#This Row],[R12]]&gt;=70),"√","fout")))</f>
        <v/>
      </c>
      <c r="T172" s="174"/>
      <c r="U172" s="175"/>
      <c r="V172" s="175"/>
      <c r="W172" s="176"/>
      <c r="X172" s="177" t="str">
        <f t="shared" si="2"/>
        <v>Bronaanpak:
Collectieve maatregelen:
Individuele maatregelen:
PBM's:</v>
      </c>
      <c r="Y172" s="166"/>
      <c r="Z172" s="178"/>
      <c r="AA172" s="174"/>
      <c r="AB172" s="170" t="str">
        <f>IF(Tabel_RIE[[#This Row],[E2]]&gt;0,VLOOKUP(Tabel_RIE[[#This Row],[E2]],Tabel_FK_E[],2,FALSE),"")</f>
        <v/>
      </c>
      <c r="AC172" s="174"/>
      <c r="AD172" s="170" t="str">
        <f>IF(Tabel_RIE[[#This Row],[B2]]&gt;0,VLOOKUP(Tabel_RIE[[#This Row],[B2]],Tabel_FK_B[],2,FALSE),"")</f>
        <v/>
      </c>
      <c r="AE172" s="174"/>
      <c r="AF172" s="170" t="str">
        <f>IF(Tabel_RIE[[#This Row],[W2]]&gt;0,VLOOKUP(Tabel_RIE[[#This Row],[W2]],Tabel_FK_W[],2,FALSE),"")</f>
        <v/>
      </c>
      <c r="AG172"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72" s="172"/>
      <c r="AI172" s="166"/>
      <c r="AJ172" s="176"/>
      <c r="AK172"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172" s="179" t="str">
        <f>IF(AND(Tabel_RIE[[#This Row],[R12]]&gt;=70,Tabel_RIE[[#This Row],[R22]]&lt;70),"Ja","Nee")</f>
        <v>Ja</v>
      </c>
      <c r="AM172" s="179" t="str">
        <f>IF(Tabel_RIE[[#This Row],[R22]]&lt;&gt;"",Tabel_RIE[[#This Row],[R22]],Tabel_RIE[[#This Row],[R12]])</f>
        <v/>
      </c>
    </row>
    <row r="173" spans="2:39" ht="42" customHeight="1">
      <c r="B173" s="164">
        <v>167</v>
      </c>
      <c r="C173" s="165"/>
      <c r="D173" s="166"/>
      <c r="E173" s="166"/>
      <c r="F173" s="166"/>
      <c r="G173" s="167"/>
      <c r="H173" s="167"/>
      <c r="I173" s="166"/>
      <c r="J173" s="166"/>
      <c r="K173" s="168"/>
      <c r="L173" s="169" t="str">
        <f>IF(Tabel_RIE[[#This Row],[E1]]&gt;0,VLOOKUP(Tabel_RIE[[#This Row],[E1]],Tabel_FK_E[],2,FALSE),"")</f>
        <v/>
      </c>
      <c r="M173" s="168"/>
      <c r="N173" s="170" t="str">
        <f>IF(Tabel_RIE[[#This Row],[B1]]&gt;0,VLOOKUP(Tabel_RIE[[#This Row],[B1]],Tabel_FK_B[],2,FALSE),"")</f>
        <v/>
      </c>
      <c r="O173" s="168"/>
      <c r="P173" s="170" t="str">
        <f>IF(Tabel_RIE[[#This Row],[W1]]&gt;0,VLOOKUP(Tabel_RIE[[#This Row],[W1]],Tabel_FK_W[],2,FALSE),"")</f>
        <v/>
      </c>
      <c r="Q173"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73" s="172" t="str">
        <f>IF(OR(Tabel_RIE[[#This Row],[E12]]="",Tabel_RIE[[#This Row],[B12]]="",Tabel_RIE[[#This Row],[W12]]=""),"",Tabel_RIE[[#This Row],[E12]]*Tabel_RIE[[#This Row],[B12]]*Tabel_RIE[[#This Row],[W12]])</f>
        <v/>
      </c>
      <c r="S173" s="173" t="str">
        <f>IF(AND(Tabel_RIE[[#This Row],[E12]]="",Tabel_RIE[[#This Row],[R12]]=""),"",IF(AND(OR(Tabel_RIE[[#This Row],[E12]]="",Tabel_RIE[[#This Row],[E12]]&lt;15),OR(Tabel_RIE[[#This Row],[R12]]="",Tabel_RIE[[#This Row],[R12]]&lt;70)),"n.v.t.",IF(OR(Tabel_RIE[[#This Row],[E12]]&gt;=15,Tabel_RIE[[#This Row],[R12]]&gt;=70),"√","fout")))</f>
        <v/>
      </c>
      <c r="T173" s="174"/>
      <c r="U173" s="175"/>
      <c r="V173" s="175"/>
      <c r="W173" s="176"/>
      <c r="X173" s="177" t="str">
        <f t="shared" si="2"/>
        <v>Bronaanpak:
Collectieve maatregelen:
Individuele maatregelen:
PBM's:</v>
      </c>
      <c r="Y173" s="166"/>
      <c r="Z173" s="178"/>
      <c r="AA173" s="174"/>
      <c r="AB173" s="170" t="str">
        <f>IF(Tabel_RIE[[#This Row],[E2]]&gt;0,VLOOKUP(Tabel_RIE[[#This Row],[E2]],Tabel_FK_E[],2,FALSE),"")</f>
        <v/>
      </c>
      <c r="AC173" s="174"/>
      <c r="AD173" s="170" t="str">
        <f>IF(Tabel_RIE[[#This Row],[B2]]&gt;0,VLOOKUP(Tabel_RIE[[#This Row],[B2]],Tabel_FK_B[],2,FALSE),"")</f>
        <v/>
      </c>
      <c r="AE173" s="174"/>
      <c r="AF173" s="170" t="str">
        <f>IF(Tabel_RIE[[#This Row],[W2]]&gt;0,VLOOKUP(Tabel_RIE[[#This Row],[W2]],Tabel_FK_W[],2,FALSE),"")</f>
        <v/>
      </c>
      <c r="AG173"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73" s="172"/>
      <c r="AI173" s="166"/>
      <c r="AJ173" s="176"/>
      <c r="AK173"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173" s="179" t="str">
        <f>IF(AND(Tabel_RIE[[#This Row],[R12]]&gt;=70,Tabel_RIE[[#This Row],[R22]]&lt;70),"Ja","Nee")</f>
        <v>Ja</v>
      </c>
      <c r="AM173" s="179" t="str">
        <f>IF(Tabel_RIE[[#This Row],[R22]]&lt;&gt;"",Tabel_RIE[[#This Row],[R22]],Tabel_RIE[[#This Row],[R12]])</f>
        <v/>
      </c>
    </row>
    <row r="174" spans="2:39" ht="42" customHeight="1">
      <c r="B174" s="164">
        <v>168</v>
      </c>
      <c r="C174" s="165"/>
      <c r="D174" s="166"/>
      <c r="E174" s="166"/>
      <c r="F174" s="166"/>
      <c r="G174" s="167"/>
      <c r="H174" s="167"/>
      <c r="I174" s="166"/>
      <c r="J174" s="166"/>
      <c r="K174" s="168"/>
      <c r="L174" s="169" t="str">
        <f>IF(Tabel_RIE[[#This Row],[E1]]&gt;0,VLOOKUP(Tabel_RIE[[#This Row],[E1]],Tabel_FK_E[],2,FALSE),"")</f>
        <v/>
      </c>
      <c r="M174" s="168"/>
      <c r="N174" s="170" t="str">
        <f>IF(Tabel_RIE[[#This Row],[B1]]&gt;0,VLOOKUP(Tabel_RIE[[#This Row],[B1]],Tabel_FK_B[],2,FALSE),"")</f>
        <v/>
      </c>
      <c r="O174" s="168"/>
      <c r="P174" s="170" t="str">
        <f>IF(Tabel_RIE[[#This Row],[W1]]&gt;0,VLOOKUP(Tabel_RIE[[#This Row],[W1]],Tabel_FK_W[],2,FALSE),"")</f>
        <v/>
      </c>
      <c r="Q174"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74" s="172" t="str">
        <f>IF(OR(Tabel_RIE[[#This Row],[E12]]="",Tabel_RIE[[#This Row],[B12]]="",Tabel_RIE[[#This Row],[W12]]=""),"",Tabel_RIE[[#This Row],[E12]]*Tabel_RIE[[#This Row],[B12]]*Tabel_RIE[[#This Row],[W12]])</f>
        <v/>
      </c>
      <c r="S174" s="173" t="str">
        <f>IF(AND(Tabel_RIE[[#This Row],[E12]]="",Tabel_RIE[[#This Row],[R12]]=""),"",IF(AND(OR(Tabel_RIE[[#This Row],[E12]]="",Tabel_RIE[[#This Row],[E12]]&lt;15),OR(Tabel_RIE[[#This Row],[R12]]="",Tabel_RIE[[#This Row],[R12]]&lt;70)),"n.v.t.",IF(OR(Tabel_RIE[[#This Row],[E12]]&gt;=15,Tabel_RIE[[#This Row],[R12]]&gt;=70),"√","fout")))</f>
        <v/>
      </c>
      <c r="T174" s="174"/>
      <c r="U174" s="175"/>
      <c r="V174" s="175"/>
      <c r="W174" s="176"/>
      <c r="X174" s="177" t="str">
        <f t="shared" si="2"/>
        <v>Bronaanpak:
Collectieve maatregelen:
Individuele maatregelen:
PBM's:</v>
      </c>
      <c r="Y174" s="166"/>
      <c r="Z174" s="178"/>
      <c r="AA174" s="174"/>
      <c r="AB174" s="170" t="str">
        <f>IF(Tabel_RIE[[#This Row],[E2]]&gt;0,VLOOKUP(Tabel_RIE[[#This Row],[E2]],Tabel_FK_E[],2,FALSE),"")</f>
        <v/>
      </c>
      <c r="AC174" s="174"/>
      <c r="AD174" s="170" t="str">
        <f>IF(Tabel_RIE[[#This Row],[B2]]&gt;0,VLOOKUP(Tabel_RIE[[#This Row],[B2]],Tabel_FK_B[],2,FALSE),"")</f>
        <v/>
      </c>
      <c r="AE174" s="174"/>
      <c r="AF174" s="170" t="str">
        <f>IF(Tabel_RIE[[#This Row],[W2]]&gt;0,VLOOKUP(Tabel_RIE[[#This Row],[W2]],Tabel_FK_W[],2,FALSE),"")</f>
        <v/>
      </c>
      <c r="AG174"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74" s="172"/>
      <c r="AI174" s="166"/>
      <c r="AJ174" s="176"/>
      <c r="AK174"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174" s="179" t="str">
        <f>IF(AND(Tabel_RIE[[#This Row],[R12]]&gt;=70,Tabel_RIE[[#This Row],[R22]]&lt;70),"Ja","Nee")</f>
        <v>Ja</v>
      </c>
      <c r="AM174" s="179" t="str">
        <f>IF(Tabel_RIE[[#This Row],[R22]]&lt;&gt;"",Tabel_RIE[[#This Row],[R22]],Tabel_RIE[[#This Row],[R12]])</f>
        <v/>
      </c>
    </row>
    <row r="175" spans="2:39" ht="42" customHeight="1">
      <c r="B175" s="164">
        <v>169</v>
      </c>
      <c r="C175" s="165"/>
      <c r="D175" s="166"/>
      <c r="E175" s="166"/>
      <c r="F175" s="166"/>
      <c r="G175" s="167"/>
      <c r="H175" s="167"/>
      <c r="I175" s="166"/>
      <c r="J175" s="166"/>
      <c r="K175" s="168"/>
      <c r="L175" s="169" t="str">
        <f>IF(Tabel_RIE[[#This Row],[E1]]&gt;0,VLOOKUP(Tabel_RIE[[#This Row],[E1]],Tabel_FK_E[],2,FALSE),"")</f>
        <v/>
      </c>
      <c r="M175" s="168"/>
      <c r="N175" s="170" t="str">
        <f>IF(Tabel_RIE[[#This Row],[B1]]&gt;0,VLOOKUP(Tabel_RIE[[#This Row],[B1]],Tabel_FK_B[],2,FALSE),"")</f>
        <v/>
      </c>
      <c r="O175" s="168"/>
      <c r="P175" s="170" t="str">
        <f>IF(Tabel_RIE[[#This Row],[W1]]&gt;0,VLOOKUP(Tabel_RIE[[#This Row],[W1]],Tabel_FK_W[],2,FALSE),"")</f>
        <v/>
      </c>
      <c r="Q175"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75" s="172" t="str">
        <f>IF(OR(Tabel_RIE[[#This Row],[E12]]="",Tabel_RIE[[#This Row],[B12]]="",Tabel_RIE[[#This Row],[W12]]=""),"",Tabel_RIE[[#This Row],[E12]]*Tabel_RIE[[#This Row],[B12]]*Tabel_RIE[[#This Row],[W12]])</f>
        <v/>
      </c>
      <c r="S175" s="173" t="str">
        <f>IF(AND(Tabel_RIE[[#This Row],[E12]]="",Tabel_RIE[[#This Row],[R12]]=""),"",IF(AND(OR(Tabel_RIE[[#This Row],[E12]]="",Tabel_RIE[[#This Row],[E12]]&lt;15),OR(Tabel_RIE[[#This Row],[R12]]="",Tabel_RIE[[#This Row],[R12]]&lt;70)),"n.v.t.",IF(OR(Tabel_RIE[[#This Row],[E12]]&gt;=15,Tabel_RIE[[#This Row],[R12]]&gt;=70),"√","fout")))</f>
        <v/>
      </c>
      <c r="T175" s="174"/>
      <c r="U175" s="175"/>
      <c r="V175" s="175"/>
      <c r="W175" s="176"/>
      <c r="X175" s="177" t="str">
        <f t="shared" si="2"/>
        <v>Bronaanpak:
Collectieve maatregelen:
Individuele maatregelen:
PBM's:</v>
      </c>
      <c r="Y175" s="166"/>
      <c r="Z175" s="178"/>
      <c r="AA175" s="174"/>
      <c r="AB175" s="170" t="str">
        <f>IF(Tabel_RIE[[#This Row],[E2]]&gt;0,VLOOKUP(Tabel_RIE[[#This Row],[E2]],Tabel_FK_E[],2,FALSE),"")</f>
        <v/>
      </c>
      <c r="AC175" s="174"/>
      <c r="AD175" s="170" t="str">
        <f>IF(Tabel_RIE[[#This Row],[B2]]&gt;0,VLOOKUP(Tabel_RIE[[#This Row],[B2]],Tabel_FK_B[],2,FALSE),"")</f>
        <v/>
      </c>
      <c r="AE175" s="174"/>
      <c r="AF175" s="170" t="str">
        <f>IF(Tabel_RIE[[#This Row],[W2]]&gt;0,VLOOKUP(Tabel_RIE[[#This Row],[W2]],Tabel_FK_W[],2,FALSE),"")</f>
        <v/>
      </c>
      <c r="AG175"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75" s="172"/>
      <c r="AI175" s="166"/>
      <c r="AJ175" s="176"/>
      <c r="AK175"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175" s="179" t="str">
        <f>IF(AND(Tabel_RIE[[#This Row],[R12]]&gt;=70,Tabel_RIE[[#This Row],[R22]]&lt;70),"Ja","Nee")</f>
        <v>Ja</v>
      </c>
      <c r="AM175" s="179" t="str">
        <f>IF(Tabel_RIE[[#This Row],[R22]]&lt;&gt;"",Tabel_RIE[[#This Row],[R22]],Tabel_RIE[[#This Row],[R12]])</f>
        <v/>
      </c>
    </row>
    <row r="176" spans="2:39" ht="42" customHeight="1">
      <c r="B176" s="164">
        <v>170</v>
      </c>
      <c r="C176" s="165"/>
      <c r="D176" s="166"/>
      <c r="E176" s="166"/>
      <c r="F176" s="166"/>
      <c r="G176" s="167"/>
      <c r="H176" s="167"/>
      <c r="I176" s="166"/>
      <c r="J176" s="166"/>
      <c r="K176" s="168"/>
      <c r="L176" s="169" t="str">
        <f>IF(Tabel_RIE[[#This Row],[E1]]&gt;0,VLOOKUP(Tabel_RIE[[#This Row],[E1]],Tabel_FK_E[],2,FALSE),"")</f>
        <v/>
      </c>
      <c r="M176" s="168"/>
      <c r="N176" s="170" t="str">
        <f>IF(Tabel_RIE[[#This Row],[B1]]&gt;0,VLOOKUP(Tabel_RIE[[#This Row],[B1]],Tabel_FK_B[],2,FALSE),"")</f>
        <v/>
      </c>
      <c r="O176" s="168"/>
      <c r="P176" s="170" t="str">
        <f>IF(Tabel_RIE[[#This Row],[W1]]&gt;0,VLOOKUP(Tabel_RIE[[#This Row],[W1]],Tabel_FK_W[],2,FALSE),"")</f>
        <v/>
      </c>
      <c r="Q176"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76" s="172" t="str">
        <f>IF(OR(Tabel_RIE[[#This Row],[E12]]="",Tabel_RIE[[#This Row],[B12]]="",Tabel_RIE[[#This Row],[W12]]=""),"",Tabel_RIE[[#This Row],[E12]]*Tabel_RIE[[#This Row],[B12]]*Tabel_RIE[[#This Row],[W12]])</f>
        <v/>
      </c>
      <c r="S176" s="173" t="str">
        <f>IF(AND(Tabel_RIE[[#This Row],[E12]]="",Tabel_RIE[[#This Row],[R12]]=""),"",IF(AND(OR(Tabel_RIE[[#This Row],[E12]]="",Tabel_RIE[[#This Row],[E12]]&lt;15),OR(Tabel_RIE[[#This Row],[R12]]="",Tabel_RIE[[#This Row],[R12]]&lt;70)),"n.v.t.",IF(OR(Tabel_RIE[[#This Row],[E12]]&gt;=15,Tabel_RIE[[#This Row],[R12]]&gt;=70),"√","fout")))</f>
        <v/>
      </c>
      <c r="T176" s="174"/>
      <c r="U176" s="175"/>
      <c r="V176" s="175"/>
      <c r="W176" s="176"/>
      <c r="X176" s="177" t="str">
        <f t="shared" si="2"/>
        <v>Bronaanpak:
Collectieve maatregelen:
Individuele maatregelen:
PBM's:</v>
      </c>
      <c r="Y176" s="166"/>
      <c r="Z176" s="178"/>
      <c r="AA176" s="174"/>
      <c r="AB176" s="170" t="str">
        <f>IF(Tabel_RIE[[#This Row],[E2]]&gt;0,VLOOKUP(Tabel_RIE[[#This Row],[E2]],Tabel_FK_E[],2,FALSE),"")</f>
        <v/>
      </c>
      <c r="AC176" s="174"/>
      <c r="AD176" s="170" t="str">
        <f>IF(Tabel_RIE[[#This Row],[B2]]&gt;0,VLOOKUP(Tabel_RIE[[#This Row],[B2]],Tabel_FK_B[],2,FALSE),"")</f>
        <v/>
      </c>
      <c r="AE176" s="174"/>
      <c r="AF176" s="170" t="str">
        <f>IF(Tabel_RIE[[#This Row],[W2]]&gt;0,VLOOKUP(Tabel_RIE[[#This Row],[W2]],Tabel_FK_W[],2,FALSE),"")</f>
        <v/>
      </c>
      <c r="AG176"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76" s="172"/>
      <c r="AI176" s="166"/>
      <c r="AJ176" s="176"/>
      <c r="AK176"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176" s="179" t="str">
        <f>IF(AND(Tabel_RIE[[#This Row],[R12]]&gt;=70,Tabel_RIE[[#This Row],[R22]]&lt;70),"Ja","Nee")</f>
        <v>Ja</v>
      </c>
      <c r="AM176" s="179" t="str">
        <f>IF(Tabel_RIE[[#This Row],[R22]]&lt;&gt;"",Tabel_RIE[[#This Row],[R22]],Tabel_RIE[[#This Row],[R12]])</f>
        <v/>
      </c>
    </row>
    <row r="177" spans="2:39" ht="42" customHeight="1">
      <c r="B177" s="164">
        <v>171</v>
      </c>
      <c r="C177" s="165"/>
      <c r="D177" s="166"/>
      <c r="E177" s="166"/>
      <c r="F177" s="166"/>
      <c r="G177" s="167"/>
      <c r="H177" s="167"/>
      <c r="I177" s="166"/>
      <c r="J177" s="166"/>
      <c r="K177" s="168"/>
      <c r="L177" s="169" t="str">
        <f>IF(Tabel_RIE[[#This Row],[E1]]&gt;0,VLOOKUP(Tabel_RIE[[#This Row],[E1]],Tabel_FK_E[],2,FALSE),"")</f>
        <v/>
      </c>
      <c r="M177" s="168"/>
      <c r="N177" s="170" t="str">
        <f>IF(Tabel_RIE[[#This Row],[B1]]&gt;0,VLOOKUP(Tabel_RIE[[#This Row],[B1]],Tabel_FK_B[],2,FALSE),"")</f>
        <v/>
      </c>
      <c r="O177" s="168"/>
      <c r="P177" s="170" t="str">
        <f>IF(Tabel_RIE[[#This Row],[W1]]&gt;0,VLOOKUP(Tabel_RIE[[#This Row],[W1]],Tabel_FK_W[],2,FALSE),"")</f>
        <v/>
      </c>
      <c r="Q177"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77" s="172" t="str">
        <f>IF(OR(Tabel_RIE[[#This Row],[E12]]="",Tabel_RIE[[#This Row],[B12]]="",Tabel_RIE[[#This Row],[W12]]=""),"",Tabel_RIE[[#This Row],[E12]]*Tabel_RIE[[#This Row],[B12]]*Tabel_RIE[[#This Row],[W12]])</f>
        <v/>
      </c>
      <c r="S177" s="173" t="str">
        <f>IF(AND(Tabel_RIE[[#This Row],[E12]]="",Tabel_RIE[[#This Row],[R12]]=""),"",IF(AND(OR(Tabel_RIE[[#This Row],[E12]]="",Tabel_RIE[[#This Row],[E12]]&lt;15),OR(Tabel_RIE[[#This Row],[R12]]="",Tabel_RIE[[#This Row],[R12]]&lt;70)),"n.v.t.",IF(OR(Tabel_RIE[[#This Row],[E12]]&gt;=15,Tabel_RIE[[#This Row],[R12]]&gt;=70),"√","fout")))</f>
        <v/>
      </c>
      <c r="T177" s="174"/>
      <c r="U177" s="175"/>
      <c r="V177" s="175"/>
      <c r="W177" s="176"/>
      <c r="X177" s="177" t="str">
        <f t="shared" si="2"/>
        <v>Bronaanpak:
Collectieve maatregelen:
Individuele maatregelen:
PBM's:</v>
      </c>
      <c r="Y177" s="166"/>
      <c r="Z177" s="178"/>
      <c r="AA177" s="174"/>
      <c r="AB177" s="170" t="str">
        <f>IF(Tabel_RIE[[#This Row],[E2]]&gt;0,VLOOKUP(Tabel_RIE[[#This Row],[E2]],Tabel_FK_E[],2,FALSE),"")</f>
        <v/>
      </c>
      <c r="AC177" s="174"/>
      <c r="AD177" s="170" t="str">
        <f>IF(Tabel_RIE[[#This Row],[B2]]&gt;0,VLOOKUP(Tabel_RIE[[#This Row],[B2]],Tabel_FK_B[],2,FALSE),"")</f>
        <v/>
      </c>
      <c r="AE177" s="174"/>
      <c r="AF177" s="170" t="str">
        <f>IF(Tabel_RIE[[#This Row],[W2]]&gt;0,VLOOKUP(Tabel_RIE[[#This Row],[W2]],Tabel_FK_W[],2,FALSE),"")</f>
        <v/>
      </c>
      <c r="AG177"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77" s="172"/>
      <c r="AI177" s="166"/>
      <c r="AJ177" s="176"/>
      <c r="AK177"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177" s="179" t="str">
        <f>IF(AND(Tabel_RIE[[#This Row],[R12]]&gt;=70,Tabel_RIE[[#This Row],[R22]]&lt;70),"Ja","Nee")</f>
        <v>Ja</v>
      </c>
      <c r="AM177" s="179" t="str">
        <f>IF(Tabel_RIE[[#This Row],[R22]]&lt;&gt;"",Tabel_RIE[[#This Row],[R22]],Tabel_RIE[[#This Row],[R12]])</f>
        <v/>
      </c>
    </row>
    <row r="178" spans="2:39" ht="42" customHeight="1">
      <c r="B178" s="164">
        <v>172</v>
      </c>
      <c r="C178" s="165"/>
      <c r="D178" s="166"/>
      <c r="E178" s="166"/>
      <c r="F178" s="166"/>
      <c r="G178" s="167"/>
      <c r="H178" s="167"/>
      <c r="I178" s="166"/>
      <c r="J178" s="166"/>
      <c r="K178" s="168"/>
      <c r="L178" s="169" t="str">
        <f>IF(Tabel_RIE[[#This Row],[E1]]&gt;0,VLOOKUP(Tabel_RIE[[#This Row],[E1]],Tabel_FK_E[],2,FALSE),"")</f>
        <v/>
      </c>
      <c r="M178" s="168"/>
      <c r="N178" s="170" t="str">
        <f>IF(Tabel_RIE[[#This Row],[B1]]&gt;0,VLOOKUP(Tabel_RIE[[#This Row],[B1]],Tabel_FK_B[],2,FALSE),"")</f>
        <v/>
      </c>
      <c r="O178" s="168"/>
      <c r="P178" s="170" t="str">
        <f>IF(Tabel_RIE[[#This Row],[W1]]&gt;0,VLOOKUP(Tabel_RIE[[#This Row],[W1]],Tabel_FK_W[],2,FALSE),"")</f>
        <v/>
      </c>
      <c r="Q178"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78" s="172" t="str">
        <f>IF(OR(Tabel_RIE[[#This Row],[E12]]="",Tabel_RIE[[#This Row],[B12]]="",Tabel_RIE[[#This Row],[W12]]=""),"",Tabel_RIE[[#This Row],[E12]]*Tabel_RIE[[#This Row],[B12]]*Tabel_RIE[[#This Row],[W12]])</f>
        <v/>
      </c>
      <c r="S178" s="173" t="str">
        <f>IF(AND(Tabel_RIE[[#This Row],[E12]]="",Tabel_RIE[[#This Row],[R12]]=""),"",IF(AND(OR(Tabel_RIE[[#This Row],[E12]]="",Tabel_RIE[[#This Row],[E12]]&lt;15),OR(Tabel_RIE[[#This Row],[R12]]="",Tabel_RIE[[#This Row],[R12]]&lt;70)),"n.v.t.",IF(OR(Tabel_RIE[[#This Row],[E12]]&gt;=15,Tabel_RIE[[#This Row],[R12]]&gt;=70),"√","fout")))</f>
        <v/>
      </c>
      <c r="T178" s="174"/>
      <c r="U178" s="175"/>
      <c r="V178" s="175"/>
      <c r="W178" s="176"/>
      <c r="X178" s="177" t="str">
        <f t="shared" si="2"/>
        <v>Bronaanpak:
Collectieve maatregelen:
Individuele maatregelen:
PBM's:</v>
      </c>
      <c r="Y178" s="166"/>
      <c r="Z178" s="178"/>
      <c r="AA178" s="174"/>
      <c r="AB178" s="170" t="str">
        <f>IF(Tabel_RIE[[#This Row],[E2]]&gt;0,VLOOKUP(Tabel_RIE[[#This Row],[E2]],Tabel_FK_E[],2,FALSE),"")</f>
        <v/>
      </c>
      <c r="AC178" s="174"/>
      <c r="AD178" s="170" t="str">
        <f>IF(Tabel_RIE[[#This Row],[B2]]&gt;0,VLOOKUP(Tabel_RIE[[#This Row],[B2]],Tabel_FK_B[],2,FALSE),"")</f>
        <v/>
      </c>
      <c r="AE178" s="174"/>
      <c r="AF178" s="170" t="str">
        <f>IF(Tabel_RIE[[#This Row],[W2]]&gt;0,VLOOKUP(Tabel_RIE[[#This Row],[W2]],Tabel_FK_W[],2,FALSE),"")</f>
        <v/>
      </c>
      <c r="AG178"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78" s="172"/>
      <c r="AI178" s="166"/>
      <c r="AJ178" s="176"/>
      <c r="AK178"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178" s="179" t="str">
        <f>IF(AND(Tabel_RIE[[#This Row],[R12]]&gt;=70,Tabel_RIE[[#This Row],[R22]]&lt;70),"Ja","Nee")</f>
        <v>Ja</v>
      </c>
      <c r="AM178" s="179" t="str">
        <f>IF(Tabel_RIE[[#This Row],[R22]]&lt;&gt;"",Tabel_RIE[[#This Row],[R22]],Tabel_RIE[[#This Row],[R12]])</f>
        <v/>
      </c>
    </row>
    <row r="179" spans="2:39" ht="42" customHeight="1">
      <c r="B179" s="164">
        <v>173</v>
      </c>
      <c r="C179" s="165"/>
      <c r="D179" s="166"/>
      <c r="E179" s="166"/>
      <c r="F179" s="166"/>
      <c r="G179" s="167"/>
      <c r="H179" s="167"/>
      <c r="I179" s="166"/>
      <c r="J179" s="166"/>
      <c r="K179" s="168"/>
      <c r="L179" s="169" t="str">
        <f>IF(Tabel_RIE[[#This Row],[E1]]&gt;0,VLOOKUP(Tabel_RIE[[#This Row],[E1]],Tabel_FK_E[],2,FALSE),"")</f>
        <v/>
      </c>
      <c r="M179" s="168"/>
      <c r="N179" s="170" t="str">
        <f>IF(Tabel_RIE[[#This Row],[B1]]&gt;0,VLOOKUP(Tabel_RIE[[#This Row],[B1]],Tabel_FK_B[],2,FALSE),"")</f>
        <v/>
      </c>
      <c r="O179" s="168"/>
      <c r="P179" s="170" t="str">
        <f>IF(Tabel_RIE[[#This Row],[W1]]&gt;0,VLOOKUP(Tabel_RIE[[#This Row],[W1]],Tabel_FK_W[],2,FALSE),"")</f>
        <v/>
      </c>
      <c r="Q179"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79" s="172" t="str">
        <f>IF(OR(Tabel_RIE[[#This Row],[E12]]="",Tabel_RIE[[#This Row],[B12]]="",Tabel_RIE[[#This Row],[W12]]=""),"",Tabel_RIE[[#This Row],[E12]]*Tabel_RIE[[#This Row],[B12]]*Tabel_RIE[[#This Row],[W12]])</f>
        <v/>
      </c>
      <c r="S179" s="173" t="str">
        <f>IF(AND(Tabel_RIE[[#This Row],[E12]]="",Tabel_RIE[[#This Row],[R12]]=""),"",IF(AND(OR(Tabel_RIE[[#This Row],[E12]]="",Tabel_RIE[[#This Row],[E12]]&lt;15),OR(Tabel_RIE[[#This Row],[R12]]="",Tabel_RIE[[#This Row],[R12]]&lt;70)),"n.v.t.",IF(OR(Tabel_RIE[[#This Row],[E12]]&gt;=15,Tabel_RIE[[#This Row],[R12]]&gt;=70),"√","fout")))</f>
        <v/>
      </c>
      <c r="T179" s="174"/>
      <c r="U179" s="175"/>
      <c r="V179" s="175"/>
      <c r="W179" s="176"/>
      <c r="X179" s="177" t="str">
        <f t="shared" si="2"/>
        <v>Bronaanpak:
Collectieve maatregelen:
Individuele maatregelen:
PBM's:</v>
      </c>
      <c r="Y179" s="166"/>
      <c r="Z179" s="178"/>
      <c r="AA179" s="174"/>
      <c r="AB179" s="170" t="str">
        <f>IF(Tabel_RIE[[#This Row],[E2]]&gt;0,VLOOKUP(Tabel_RIE[[#This Row],[E2]],Tabel_FK_E[],2,FALSE),"")</f>
        <v/>
      </c>
      <c r="AC179" s="174"/>
      <c r="AD179" s="170" t="str">
        <f>IF(Tabel_RIE[[#This Row],[B2]]&gt;0,VLOOKUP(Tabel_RIE[[#This Row],[B2]],Tabel_FK_B[],2,FALSE),"")</f>
        <v/>
      </c>
      <c r="AE179" s="174"/>
      <c r="AF179" s="170" t="str">
        <f>IF(Tabel_RIE[[#This Row],[W2]]&gt;0,VLOOKUP(Tabel_RIE[[#This Row],[W2]],Tabel_FK_W[],2,FALSE),"")</f>
        <v/>
      </c>
      <c r="AG179"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79" s="172"/>
      <c r="AI179" s="166"/>
      <c r="AJ179" s="176"/>
      <c r="AK179"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179" s="179" t="str">
        <f>IF(AND(Tabel_RIE[[#This Row],[R12]]&gt;=70,Tabel_RIE[[#This Row],[R22]]&lt;70),"Ja","Nee")</f>
        <v>Ja</v>
      </c>
      <c r="AM179" s="179" t="str">
        <f>IF(Tabel_RIE[[#This Row],[R22]]&lt;&gt;"",Tabel_RIE[[#This Row],[R22]],Tabel_RIE[[#This Row],[R12]])</f>
        <v/>
      </c>
    </row>
    <row r="180" spans="2:39" ht="42" customHeight="1">
      <c r="B180" s="164">
        <v>174</v>
      </c>
      <c r="C180" s="165"/>
      <c r="D180" s="166"/>
      <c r="E180" s="166"/>
      <c r="F180" s="166"/>
      <c r="G180" s="167"/>
      <c r="H180" s="167"/>
      <c r="I180" s="166"/>
      <c r="J180" s="166"/>
      <c r="K180" s="168"/>
      <c r="L180" s="169" t="str">
        <f>IF(Tabel_RIE[[#This Row],[E1]]&gt;0,VLOOKUP(Tabel_RIE[[#This Row],[E1]],Tabel_FK_E[],2,FALSE),"")</f>
        <v/>
      </c>
      <c r="M180" s="168"/>
      <c r="N180" s="170" t="str">
        <f>IF(Tabel_RIE[[#This Row],[B1]]&gt;0,VLOOKUP(Tabel_RIE[[#This Row],[B1]],Tabel_FK_B[],2,FALSE),"")</f>
        <v/>
      </c>
      <c r="O180" s="168"/>
      <c r="P180" s="170" t="str">
        <f>IF(Tabel_RIE[[#This Row],[W1]]&gt;0,VLOOKUP(Tabel_RIE[[#This Row],[W1]],Tabel_FK_W[],2,FALSE),"")</f>
        <v/>
      </c>
      <c r="Q180"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80" s="172" t="str">
        <f>IF(OR(Tabel_RIE[[#This Row],[E12]]="",Tabel_RIE[[#This Row],[B12]]="",Tabel_RIE[[#This Row],[W12]]=""),"",Tabel_RIE[[#This Row],[E12]]*Tabel_RIE[[#This Row],[B12]]*Tabel_RIE[[#This Row],[W12]])</f>
        <v/>
      </c>
      <c r="S180" s="173" t="str">
        <f>IF(AND(Tabel_RIE[[#This Row],[E12]]="",Tabel_RIE[[#This Row],[R12]]=""),"",IF(AND(OR(Tabel_RIE[[#This Row],[E12]]="",Tabel_RIE[[#This Row],[E12]]&lt;15),OR(Tabel_RIE[[#This Row],[R12]]="",Tabel_RIE[[#This Row],[R12]]&lt;70)),"n.v.t.",IF(OR(Tabel_RIE[[#This Row],[E12]]&gt;=15,Tabel_RIE[[#This Row],[R12]]&gt;=70),"√","fout")))</f>
        <v/>
      </c>
      <c r="T180" s="174"/>
      <c r="U180" s="175"/>
      <c r="V180" s="175"/>
      <c r="W180" s="176"/>
      <c r="X180" s="177" t="str">
        <f t="shared" si="2"/>
        <v>Bronaanpak:
Collectieve maatregelen:
Individuele maatregelen:
PBM's:</v>
      </c>
      <c r="Y180" s="166"/>
      <c r="Z180" s="178"/>
      <c r="AA180" s="174"/>
      <c r="AB180" s="170" t="str">
        <f>IF(Tabel_RIE[[#This Row],[E2]]&gt;0,VLOOKUP(Tabel_RIE[[#This Row],[E2]],Tabel_FK_E[],2,FALSE),"")</f>
        <v/>
      </c>
      <c r="AC180" s="174"/>
      <c r="AD180" s="170" t="str">
        <f>IF(Tabel_RIE[[#This Row],[B2]]&gt;0,VLOOKUP(Tabel_RIE[[#This Row],[B2]],Tabel_FK_B[],2,FALSE),"")</f>
        <v/>
      </c>
      <c r="AE180" s="174"/>
      <c r="AF180" s="170" t="str">
        <f>IF(Tabel_RIE[[#This Row],[W2]]&gt;0,VLOOKUP(Tabel_RIE[[#This Row],[W2]],Tabel_FK_W[],2,FALSE),"")</f>
        <v/>
      </c>
      <c r="AG180"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80" s="172"/>
      <c r="AI180" s="166"/>
      <c r="AJ180" s="176"/>
      <c r="AK180"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180" s="179" t="str">
        <f>IF(AND(Tabel_RIE[[#This Row],[R12]]&gt;=70,Tabel_RIE[[#This Row],[R22]]&lt;70),"Ja","Nee")</f>
        <v>Ja</v>
      </c>
      <c r="AM180" s="179" t="str">
        <f>IF(Tabel_RIE[[#This Row],[R22]]&lt;&gt;"",Tabel_RIE[[#This Row],[R22]],Tabel_RIE[[#This Row],[R12]])</f>
        <v/>
      </c>
    </row>
    <row r="181" spans="2:39" ht="42" customHeight="1">
      <c r="B181" s="164">
        <v>175</v>
      </c>
      <c r="C181" s="165"/>
      <c r="D181" s="166"/>
      <c r="E181" s="166"/>
      <c r="F181" s="166"/>
      <c r="G181" s="167"/>
      <c r="H181" s="167"/>
      <c r="I181" s="166"/>
      <c r="J181" s="166"/>
      <c r="K181" s="168"/>
      <c r="L181" s="169" t="str">
        <f>IF(Tabel_RIE[[#This Row],[E1]]&gt;0,VLOOKUP(Tabel_RIE[[#This Row],[E1]],Tabel_FK_E[],2,FALSE),"")</f>
        <v/>
      </c>
      <c r="M181" s="168"/>
      <c r="N181" s="170" t="str">
        <f>IF(Tabel_RIE[[#This Row],[B1]]&gt;0,VLOOKUP(Tabel_RIE[[#This Row],[B1]],Tabel_FK_B[],2,FALSE),"")</f>
        <v/>
      </c>
      <c r="O181" s="168"/>
      <c r="P181" s="170" t="str">
        <f>IF(Tabel_RIE[[#This Row],[W1]]&gt;0,VLOOKUP(Tabel_RIE[[#This Row],[W1]],Tabel_FK_W[],2,FALSE),"")</f>
        <v/>
      </c>
      <c r="Q181"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81" s="172" t="str">
        <f>IF(OR(Tabel_RIE[[#This Row],[E12]]="",Tabel_RIE[[#This Row],[B12]]="",Tabel_RIE[[#This Row],[W12]]=""),"",Tabel_RIE[[#This Row],[E12]]*Tabel_RIE[[#This Row],[B12]]*Tabel_RIE[[#This Row],[W12]])</f>
        <v/>
      </c>
      <c r="S181" s="173" t="str">
        <f>IF(AND(Tabel_RIE[[#This Row],[E12]]="",Tabel_RIE[[#This Row],[R12]]=""),"",IF(AND(OR(Tabel_RIE[[#This Row],[E12]]="",Tabel_RIE[[#This Row],[E12]]&lt;15),OR(Tabel_RIE[[#This Row],[R12]]="",Tabel_RIE[[#This Row],[R12]]&lt;70)),"n.v.t.",IF(OR(Tabel_RIE[[#This Row],[E12]]&gt;=15,Tabel_RIE[[#This Row],[R12]]&gt;=70),"√","fout")))</f>
        <v/>
      </c>
      <c r="T181" s="174"/>
      <c r="U181" s="175"/>
      <c r="V181" s="175"/>
      <c r="W181" s="176"/>
      <c r="X181" s="177" t="str">
        <f t="shared" si="2"/>
        <v>Bronaanpak:
Collectieve maatregelen:
Individuele maatregelen:
PBM's:</v>
      </c>
      <c r="Y181" s="166"/>
      <c r="Z181" s="178"/>
      <c r="AA181" s="174"/>
      <c r="AB181" s="170" t="str">
        <f>IF(Tabel_RIE[[#This Row],[E2]]&gt;0,VLOOKUP(Tabel_RIE[[#This Row],[E2]],Tabel_FK_E[],2,FALSE),"")</f>
        <v/>
      </c>
      <c r="AC181" s="174"/>
      <c r="AD181" s="170" t="str">
        <f>IF(Tabel_RIE[[#This Row],[B2]]&gt;0,VLOOKUP(Tabel_RIE[[#This Row],[B2]],Tabel_FK_B[],2,FALSE),"")</f>
        <v/>
      </c>
      <c r="AE181" s="174"/>
      <c r="AF181" s="170" t="str">
        <f>IF(Tabel_RIE[[#This Row],[W2]]&gt;0,VLOOKUP(Tabel_RIE[[#This Row],[W2]],Tabel_FK_W[],2,FALSE),"")</f>
        <v/>
      </c>
      <c r="AG181"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81" s="172"/>
      <c r="AI181" s="166"/>
      <c r="AJ181" s="176"/>
      <c r="AK181"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181" s="179" t="str">
        <f>IF(AND(Tabel_RIE[[#This Row],[R12]]&gt;=70,Tabel_RIE[[#This Row],[R22]]&lt;70),"Ja","Nee")</f>
        <v>Ja</v>
      </c>
      <c r="AM181" s="179" t="str">
        <f>IF(Tabel_RIE[[#This Row],[R22]]&lt;&gt;"",Tabel_RIE[[#This Row],[R22]],Tabel_RIE[[#This Row],[R12]])</f>
        <v/>
      </c>
    </row>
    <row r="182" spans="2:39" ht="42" customHeight="1">
      <c r="B182" s="164">
        <v>176</v>
      </c>
      <c r="C182" s="165"/>
      <c r="D182" s="166"/>
      <c r="E182" s="166"/>
      <c r="F182" s="166"/>
      <c r="G182" s="167"/>
      <c r="H182" s="167"/>
      <c r="I182" s="166"/>
      <c r="J182" s="166"/>
      <c r="K182" s="168"/>
      <c r="L182" s="169" t="str">
        <f>IF(Tabel_RIE[[#This Row],[E1]]&gt;0,VLOOKUP(Tabel_RIE[[#This Row],[E1]],Tabel_FK_E[],2,FALSE),"")</f>
        <v/>
      </c>
      <c r="M182" s="168"/>
      <c r="N182" s="170" t="str">
        <f>IF(Tabel_RIE[[#This Row],[B1]]&gt;0,VLOOKUP(Tabel_RIE[[#This Row],[B1]],Tabel_FK_B[],2,FALSE),"")</f>
        <v/>
      </c>
      <c r="O182" s="168"/>
      <c r="P182" s="170" t="str">
        <f>IF(Tabel_RIE[[#This Row],[W1]]&gt;0,VLOOKUP(Tabel_RIE[[#This Row],[W1]],Tabel_FK_W[],2,FALSE),"")</f>
        <v/>
      </c>
      <c r="Q182"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82" s="172" t="str">
        <f>IF(OR(Tabel_RIE[[#This Row],[E12]]="",Tabel_RIE[[#This Row],[B12]]="",Tabel_RIE[[#This Row],[W12]]=""),"",Tabel_RIE[[#This Row],[E12]]*Tabel_RIE[[#This Row],[B12]]*Tabel_RIE[[#This Row],[W12]])</f>
        <v/>
      </c>
      <c r="S182" s="173" t="str">
        <f>IF(AND(Tabel_RIE[[#This Row],[E12]]="",Tabel_RIE[[#This Row],[R12]]=""),"",IF(AND(OR(Tabel_RIE[[#This Row],[E12]]="",Tabel_RIE[[#This Row],[E12]]&lt;15),OR(Tabel_RIE[[#This Row],[R12]]="",Tabel_RIE[[#This Row],[R12]]&lt;70)),"n.v.t.",IF(OR(Tabel_RIE[[#This Row],[E12]]&gt;=15,Tabel_RIE[[#This Row],[R12]]&gt;=70),"√","fout")))</f>
        <v/>
      </c>
      <c r="T182" s="174"/>
      <c r="U182" s="175"/>
      <c r="V182" s="175"/>
      <c r="W182" s="176"/>
      <c r="X182" s="177" t="str">
        <f t="shared" si="2"/>
        <v>Bronaanpak:
Collectieve maatregelen:
Individuele maatregelen:
PBM's:</v>
      </c>
      <c r="Y182" s="166"/>
      <c r="Z182" s="178"/>
      <c r="AA182" s="174"/>
      <c r="AB182" s="170" t="str">
        <f>IF(Tabel_RIE[[#This Row],[E2]]&gt;0,VLOOKUP(Tabel_RIE[[#This Row],[E2]],Tabel_FK_E[],2,FALSE),"")</f>
        <v/>
      </c>
      <c r="AC182" s="174"/>
      <c r="AD182" s="170" t="str">
        <f>IF(Tabel_RIE[[#This Row],[B2]]&gt;0,VLOOKUP(Tabel_RIE[[#This Row],[B2]],Tabel_FK_B[],2,FALSE),"")</f>
        <v/>
      </c>
      <c r="AE182" s="174"/>
      <c r="AF182" s="170" t="str">
        <f>IF(Tabel_RIE[[#This Row],[W2]]&gt;0,VLOOKUP(Tabel_RIE[[#This Row],[W2]],Tabel_FK_W[],2,FALSE),"")</f>
        <v/>
      </c>
      <c r="AG182"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82" s="172"/>
      <c r="AI182" s="166"/>
      <c r="AJ182" s="176"/>
      <c r="AK182"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182" s="179" t="str">
        <f>IF(AND(Tabel_RIE[[#This Row],[R12]]&gt;=70,Tabel_RIE[[#This Row],[R22]]&lt;70),"Ja","Nee")</f>
        <v>Ja</v>
      </c>
      <c r="AM182" s="179" t="str">
        <f>IF(Tabel_RIE[[#This Row],[R22]]&lt;&gt;"",Tabel_RIE[[#This Row],[R22]],Tabel_RIE[[#This Row],[R12]])</f>
        <v/>
      </c>
    </row>
    <row r="183" spans="2:39" ht="42" customHeight="1">
      <c r="B183" s="164">
        <v>177</v>
      </c>
      <c r="C183" s="165"/>
      <c r="D183" s="166"/>
      <c r="E183" s="166"/>
      <c r="F183" s="166"/>
      <c r="G183" s="167"/>
      <c r="H183" s="167"/>
      <c r="I183" s="166"/>
      <c r="J183" s="166"/>
      <c r="K183" s="168"/>
      <c r="L183" s="169" t="str">
        <f>IF(Tabel_RIE[[#This Row],[E1]]&gt;0,VLOOKUP(Tabel_RIE[[#This Row],[E1]],Tabel_FK_E[],2,FALSE),"")</f>
        <v/>
      </c>
      <c r="M183" s="168"/>
      <c r="N183" s="170" t="str">
        <f>IF(Tabel_RIE[[#This Row],[B1]]&gt;0,VLOOKUP(Tabel_RIE[[#This Row],[B1]],Tabel_FK_B[],2,FALSE),"")</f>
        <v/>
      </c>
      <c r="O183" s="168"/>
      <c r="P183" s="170" t="str">
        <f>IF(Tabel_RIE[[#This Row],[W1]]&gt;0,VLOOKUP(Tabel_RIE[[#This Row],[W1]],Tabel_FK_W[],2,FALSE),"")</f>
        <v/>
      </c>
      <c r="Q183"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83" s="172" t="str">
        <f>IF(OR(Tabel_RIE[[#This Row],[E12]]="",Tabel_RIE[[#This Row],[B12]]="",Tabel_RIE[[#This Row],[W12]]=""),"",Tabel_RIE[[#This Row],[E12]]*Tabel_RIE[[#This Row],[B12]]*Tabel_RIE[[#This Row],[W12]])</f>
        <v/>
      </c>
      <c r="S183" s="173" t="str">
        <f>IF(AND(Tabel_RIE[[#This Row],[E12]]="",Tabel_RIE[[#This Row],[R12]]=""),"",IF(AND(OR(Tabel_RIE[[#This Row],[E12]]="",Tabel_RIE[[#This Row],[E12]]&lt;15),OR(Tabel_RIE[[#This Row],[R12]]="",Tabel_RIE[[#This Row],[R12]]&lt;70)),"n.v.t.",IF(OR(Tabel_RIE[[#This Row],[E12]]&gt;=15,Tabel_RIE[[#This Row],[R12]]&gt;=70),"√","fout")))</f>
        <v/>
      </c>
      <c r="T183" s="174"/>
      <c r="U183" s="175"/>
      <c r="V183" s="175"/>
      <c r="W183" s="176"/>
      <c r="X183" s="177" t="str">
        <f t="shared" si="2"/>
        <v>Bronaanpak:
Collectieve maatregelen:
Individuele maatregelen:
PBM's:</v>
      </c>
      <c r="Y183" s="166"/>
      <c r="Z183" s="178"/>
      <c r="AA183" s="174"/>
      <c r="AB183" s="170" t="str">
        <f>IF(Tabel_RIE[[#This Row],[E2]]&gt;0,VLOOKUP(Tabel_RIE[[#This Row],[E2]],Tabel_FK_E[],2,FALSE),"")</f>
        <v/>
      </c>
      <c r="AC183" s="174"/>
      <c r="AD183" s="170" t="str">
        <f>IF(Tabel_RIE[[#This Row],[B2]]&gt;0,VLOOKUP(Tabel_RIE[[#This Row],[B2]],Tabel_FK_B[],2,FALSE),"")</f>
        <v/>
      </c>
      <c r="AE183" s="174"/>
      <c r="AF183" s="170" t="str">
        <f>IF(Tabel_RIE[[#This Row],[W2]]&gt;0,VLOOKUP(Tabel_RIE[[#This Row],[W2]],Tabel_FK_W[],2,FALSE),"")</f>
        <v/>
      </c>
      <c r="AG183"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83" s="172"/>
      <c r="AI183" s="166"/>
      <c r="AJ183" s="176"/>
      <c r="AK183"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183" s="179" t="str">
        <f>IF(AND(Tabel_RIE[[#This Row],[R12]]&gt;=70,Tabel_RIE[[#This Row],[R22]]&lt;70),"Ja","Nee")</f>
        <v>Ja</v>
      </c>
      <c r="AM183" s="179" t="str">
        <f>IF(Tabel_RIE[[#This Row],[R22]]&lt;&gt;"",Tabel_RIE[[#This Row],[R22]],Tabel_RIE[[#This Row],[R12]])</f>
        <v/>
      </c>
    </row>
    <row r="184" spans="2:39" ht="42" customHeight="1">
      <c r="B184" s="164">
        <v>178</v>
      </c>
      <c r="C184" s="165"/>
      <c r="D184" s="166"/>
      <c r="E184" s="166"/>
      <c r="F184" s="166"/>
      <c r="G184" s="167"/>
      <c r="H184" s="167"/>
      <c r="I184" s="166"/>
      <c r="J184" s="166"/>
      <c r="K184" s="168"/>
      <c r="L184" s="169" t="str">
        <f>IF(Tabel_RIE[[#This Row],[E1]]&gt;0,VLOOKUP(Tabel_RIE[[#This Row],[E1]],Tabel_FK_E[],2,FALSE),"")</f>
        <v/>
      </c>
      <c r="M184" s="168"/>
      <c r="N184" s="170" t="str">
        <f>IF(Tabel_RIE[[#This Row],[B1]]&gt;0,VLOOKUP(Tabel_RIE[[#This Row],[B1]],Tabel_FK_B[],2,FALSE),"")</f>
        <v/>
      </c>
      <c r="O184" s="168"/>
      <c r="P184" s="170" t="str">
        <f>IF(Tabel_RIE[[#This Row],[W1]]&gt;0,VLOOKUP(Tabel_RIE[[#This Row],[W1]],Tabel_FK_W[],2,FALSE),"")</f>
        <v/>
      </c>
      <c r="Q184"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84" s="172" t="str">
        <f>IF(OR(Tabel_RIE[[#This Row],[E12]]="",Tabel_RIE[[#This Row],[B12]]="",Tabel_RIE[[#This Row],[W12]]=""),"",Tabel_RIE[[#This Row],[E12]]*Tabel_RIE[[#This Row],[B12]]*Tabel_RIE[[#This Row],[W12]])</f>
        <v/>
      </c>
      <c r="S184" s="173" t="str">
        <f>IF(AND(Tabel_RIE[[#This Row],[E12]]="",Tabel_RIE[[#This Row],[R12]]=""),"",IF(AND(OR(Tabel_RIE[[#This Row],[E12]]="",Tabel_RIE[[#This Row],[E12]]&lt;15),OR(Tabel_RIE[[#This Row],[R12]]="",Tabel_RIE[[#This Row],[R12]]&lt;70)),"n.v.t.",IF(OR(Tabel_RIE[[#This Row],[E12]]&gt;=15,Tabel_RIE[[#This Row],[R12]]&gt;=70),"√","fout")))</f>
        <v/>
      </c>
      <c r="T184" s="174"/>
      <c r="U184" s="175"/>
      <c r="V184" s="175"/>
      <c r="W184" s="176"/>
      <c r="X184" s="177" t="str">
        <f t="shared" si="2"/>
        <v>Bronaanpak:
Collectieve maatregelen:
Individuele maatregelen:
PBM's:</v>
      </c>
      <c r="Y184" s="166"/>
      <c r="Z184" s="178"/>
      <c r="AA184" s="174"/>
      <c r="AB184" s="170" t="str">
        <f>IF(Tabel_RIE[[#This Row],[E2]]&gt;0,VLOOKUP(Tabel_RIE[[#This Row],[E2]],Tabel_FK_E[],2,FALSE),"")</f>
        <v/>
      </c>
      <c r="AC184" s="174"/>
      <c r="AD184" s="170" t="str">
        <f>IF(Tabel_RIE[[#This Row],[B2]]&gt;0,VLOOKUP(Tabel_RIE[[#This Row],[B2]],Tabel_FK_B[],2,FALSE),"")</f>
        <v/>
      </c>
      <c r="AE184" s="174"/>
      <c r="AF184" s="170" t="str">
        <f>IF(Tabel_RIE[[#This Row],[W2]]&gt;0,VLOOKUP(Tabel_RIE[[#This Row],[W2]],Tabel_FK_W[],2,FALSE),"")</f>
        <v/>
      </c>
      <c r="AG184"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84" s="172"/>
      <c r="AI184" s="166"/>
      <c r="AJ184" s="176"/>
      <c r="AK184"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184" s="179" t="str">
        <f>IF(AND(Tabel_RIE[[#This Row],[R12]]&gt;=70,Tabel_RIE[[#This Row],[R22]]&lt;70),"Ja","Nee")</f>
        <v>Ja</v>
      </c>
      <c r="AM184" s="179" t="str">
        <f>IF(Tabel_RIE[[#This Row],[R22]]&lt;&gt;"",Tabel_RIE[[#This Row],[R22]],Tabel_RIE[[#This Row],[R12]])</f>
        <v/>
      </c>
    </row>
    <row r="185" spans="2:39" ht="42" customHeight="1">
      <c r="B185" s="164">
        <v>179</v>
      </c>
      <c r="C185" s="165"/>
      <c r="D185" s="166"/>
      <c r="E185" s="166"/>
      <c r="F185" s="166"/>
      <c r="G185" s="167"/>
      <c r="H185" s="167"/>
      <c r="I185" s="166"/>
      <c r="J185" s="166"/>
      <c r="K185" s="168"/>
      <c r="L185" s="169" t="str">
        <f>IF(Tabel_RIE[[#This Row],[E1]]&gt;0,VLOOKUP(Tabel_RIE[[#This Row],[E1]],Tabel_FK_E[],2,FALSE),"")</f>
        <v/>
      </c>
      <c r="M185" s="168"/>
      <c r="N185" s="170" t="str">
        <f>IF(Tabel_RIE[[#This Row],[B1]]&gt;0,VLOOKUP(Tabel_RIE[[#This Row],[B1]],Tabel_FK_B[],2,FALSE),"")</f>
        <v/>
      </c>
      <c r="O185" s="168"/>
      <c r="P185" s="170" t="str">
        <f>IF(Tabel_RIE[[#This Row],[W1]]&gt;0,VLOOKUP(Tabel_RIE[[#This Row],[W1]],Tabel_FK_W[],2,FALSE),"")</f>
        <v/>
      </c>
      <c r="Q185"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85" s="172" t="str">
        <f>IF(OR(Tabel_RIE[[#This Row],[E12]]="",Tabel_RIE[[#This Row],[B12]]="",Tabel_RIE[[#This Row],[W12]]=""),"",Tabel_RIE[[#This Row],[E12]]*Tabel_RIE[[#This Row],[B12]]*Tabel_RIE[[#This Row],[W12]])</f>
        <v/>
      </c>
      <c r="S185" s="173" t="str">
        <f>IF(AND(Tabel_RIE[[#This Row],[E12]]="",Tabel_RIE[[#This Row],[R12]]=""),"",IF(AND(OR(Tabel_RIE[[#This Row],[E12]]="",Tabel_RIE[[#This Row],[E12]]&lt;15),OR(Tabel_RIE[[#This Row],[R12]]="",Tabel_RIE[[#This Row],[R12]]&lt;70)),"n.v.t.",IF(OR(Tabel_RIE[[#This Row],[E12]]&gt;=15,Tabel_RIE[[#This Row],[R12]]&gt;=70),"√","fout")))</f>
        <v/>
      </c>
      <c r="T185" s="174"/>
      <c r="U185" s="175"/>
      <c r="V185" s="175"/>
      <c r="W185" s="176"/>
      <c r="X185" s="177" t="str">
        <f t="shared" si="2"/>
        <v>Bronaanpak:
Collectieve maatregelen:
Individuele maatregelen:
PBM's:</v>
      </c>
      <c r="Y185" s="166"/>
      <c r="Z185" s="178"/>
      <c r="AA185" s="174"/>
      <c r="AB185" s="170" t="str">
        <f>IF(Tabel_RIE[[#This Row],[E2]]&gt;0,VLOOKUP(Tabel_RIE[[#This Row],[E2]],Tabel_FK_E[],2,FALSE),"")</f>
        <v/>
      </c>
      <c r="AC185" s="174"/>
      <c r="AD185" s="170" t="str">
        <f>IF(Tabel_RIE[[#This Row],[B2]]&gt;0,VLOOKUP(Tabel_RIE[[#This Row],[B2]],Tabel_FK_B[],2,FALSE),"")</f>
        <v/>
      </c>
      <c r="AE185" s="174"/>
      <c r="AF185" s="170" t="str">
        <f>IF(Tabel_RIE[[#This Row],[W2]]&gt;0,VLOOKUP(Tabel_RIE[[#This Row],[W2]],Tabel_FK_W[],2,FALSE),"")</f>
        <v/>
      </c>
      <c r="AG185"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85" s="172"/>
      <c r="AI185" s="166"/>
      <c r="AJ185" s="176"/>
      <c r="AK185"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185" s="179" t="str">
        <f>IF(AND(Tabel_RIE[[#This Row],[R12]]&gt;=70,Tabel_RIE[[#This Row],[R22]]&lt;70),"Ja","Nee")</f>
        <v>Ja</v>
      </c>
      <c r="AM185" s="179" t="str">
        <f>IF(Tabel_RIE[[#This Row],[R22]]&lt;&gt;"",Tabel_RIE[[#This Row],[R22]],Tabel_RIE[[#This Row],[R12]])</f>
        <v/>
      </c>
    </row>
    <row r="186" spans="2:39" ht="42" customHeight="1">
      <c r="B186" s="164">
        <v>180</v>
      </c>
      <c r="C186" s="165"/>
      <c r="D186" s="166"/>
      <c r="E186" s="166"/>
      <c r="F186" s="166"/>
      <c r="G186" s="167"/>
      <c r="H186" s="167"/>
      <c r="I186" s="166"/>
      <c r="J186" s="166"/>
      <c r="K186" s="168"/>
      <c r="L186" s="169" t="str">
        <f>IF(Tabel_RIE[[#This Row],[E1]]&gt;0,VLOOKUP(Tabel_RIE[[#This Row],[E1]],Tabel_FK_E[],2,FALSE),"")</f>
        <v/>
      </c>
      <c r="M186" s="168"/>
      <c r="N186" s="170" t="str">
        <f>IF(Tabel_RIE[[#This Row],[B1]]&gt;0,VLOOKUP(Tabel_RIE[[#This Row],[B1]],Tabel_FK_B[],2,FALSE),"")</f>
        <v/>
      </c>
      <c r="O186" s="168"/>
      <c r="P186" s="170" t="str">
        <f>IF(Tabel_RIE[[#This Row],[W1]]&gt;0,VLOOKUP(Tabel_RIE[[#This Row],[W1]],Tabel_FK_W[],2,FALSE),"")</f>
        <v/>
      </c>
      <c r="Q186"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86" s="172" t="str">
        <f>IF(OR(Tabel_RIE[[#This Row],[E12]]="",Tabel_RIE[[#This Row],[B12]]="",Tabel_RIE[[#This Row],[W12]]=""),"",Tabel_RIE[[#This Row],[E12]]*Tabel_RIE[[#This Row],[B12]]*Tabel_RIE[[#This Row],[W12]])</f>
        <v/>
      </c>
      <c r="S186" s="173" t="str">
        <f>IF(AND(Tabel_RIE[[#This Row],[E12]]="",Tabel_RIE[[#This Row],[R12]]=""),"",IF(AND(OR(Tabel_RIE[[#This Row],[E12]]="",Tabel_RIE[[#This Row],[E12]]&lt;15),OR(Tabel_RIE[[#This Row],[R12]]="",Tabel_RIE[[#This Row],[R12]]&lt;70)),"n.v.t.",IF(OR(Tabel_RIE[[#This Row],[E12]]&gt;=15,Tabel_RIE[[#This Row],[R12]]&gt;=70),"√","fout")))</f>
        <v/>
      </c>
      <c r="T186" s="174"/>
      <c r="U186" s="175"/>
      <c r="V186" s="175"/>
      <c r="W186" s="176"/>
      <c r="X186" s="177" t="str">
        <f t="shared" si="2"/>
        <v>Bronaanpak:
Collectieve maatregelen:
Individuele maatregelen:
PBM's:</v>
      </c>
      <c r="Y186" s="166"/>
      <c r="Z186" s="178"/>
      <c r="AA186" s="174"/>
      <c r="AB186" s="170" t="str">
        <f>IF(Tabel_RIE[[#This Row],[E2]]&gt;0,VLOOKUP(Tabel_RIE[[#This Row],[E2]],Tabel_FK_E[],2,FALSE),"")</f>
        <v/>
      </c>
      <c r="AC186" s="174"/>
      <c r="AD186" s="170" t="str">
        <f>IF(Tabel_RIE[[#This Row],[B2]]&gt;0,VLOOKUP(Tabel_RIE[[#This Row],[B2]],Tabel_FK_B[],2,FALSE),"")</f>
        <v/>
      </c>
      <c r="AE186" s="174"/>
      <c r="AF186" s="170" t="str">
        <f>IF(Tabel_RIE[[#This Row],[W2]]&gt;0,VLOOKUP(Tabel_RIE[[#This Row],[W2]],Tabel_FK_W[],2,FALSE),"")</f>
        <v/>
      </c>
      <c r="AG186"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86" s="172"/>
      <c r="AI186" s="166"/>
      <c r="AJ186" s="176"/>
      <c r="AK186"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186" s="179" t="str">
        <f>IF(AND(Tabel_RIE[[#This Row],[R12]]&gt;=70,Tabel_RIE[[#This Row],[R22]]&lt;70),"Ja","Nee")</f>
        <v>Ja</v>
      </c>
      <c r="AM186" s="179" t="str">
        <f>IF(Tabel_RIE[[#This Row],[R22]]&lt;&gt;"",Tabel_RIE[[#This Row],[R22]],Tabel_RIE[[#This Row],[R12]])</f>
        <v/>
      </c>
    </row>
    <row r="187" spans="2:39" ht="42" customHeight="1">
      <c r="B187" s="164">
        <v>181</v>
      </c>
      <c r="C187" s="165"/>
      <c r="D187" s="166"/>
      <c r="E187" s="166"/>
      <c r="F187" s="166"/>
      <c r="G187" s="167"/>
      <c r="H187" s="167"/>
      <c r="I187" s="166"/>
      <c r="J187" s="166"/>
      <c r="K187" s="168"/>
      <c r="L187" s="169" t="str">
        <f>IF(Tabel_RIE[[#This Row],[E1]]&gt;0,VLOOKUP(Tabel_RIE[[#This Row],[E1]],Tabel_FK_E[],2,FALSE),"")</f>
        <v/>
      </c>
      <c r="M187" s="168"/>
      <c r="N187" s="170" t="str">
        <f>IF(Tabel_RIE[[#This Row],[B1]]&gt;0,VLOOKUP(Tabel_RIE[[#This Row],[B1]],Tabel_FK_B[],2,FALSE),"")</f>
        <v/>
      </c>
      <c r="O187" s="168"/>
      <c r="P187" s="170" t="str">
        <f>IF(Tabel_RIE[[#This Row],[W1]]&gt;0,VLOOKUP(Tabel_RIE[[#This Row],[W1]],Tabel_FK_W[],2,FALSE),"")</f>
        <v/>
      </c>
      <c r="Q187"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87" s="172" t="str">
        <f>IF(OR(Tabel_RIE[[#This Row],[E12]]="",Tabel_RIE[[#This Row],[B12]]="",Tabel_RIE[[#This Row],[W12]]=""),"",Tabel_RIE[[#This Row],[E12]]*Tabel_RIE[[#This Row],[B12]]*Tabel_RIE[[#This Row],[W12]])</f>
        <v/>
      </c>
      <c r="S187" s="173" t="str">
        <f>IF(AND(Tabel_RIE[[#This Row],[E12]]="",Tabel_RIE[[#This Row],[R12]]=""),"",IF(AND(OR(Tabel_RIE[[#This Row],[E12]]="",Tabel_RIE[[#This Row],[E12]]&lt;15),OR(Tabel_RIE[[#This Row],[R12]]="",Tabel_RIE[[#This Row],[R12]]&lt;70)),"n.v.t.",IF(OR(Tabel_RIE[[#This Row],[E12]]&gt;=15,Tabel_RIE[[#This Row],[R12]]&gt;=70),"√","fout")))</f>
        <v/>
      </c>
      <c r="T187" s="174"/>
      <c r="U187" s="175"/>
      <c r="V187" s="175"/>
      <c r="W187" s="176"/>
      <c r="X187" s="177" t="str">
        <f t="shared" si="2"/>
        <v>Bronaanpak:
Collectieve maatregelen:
Individuele maatregelen:
PBM's:</v>
      </c>
      <c r="Y187" s="166"/>
      <c r="Z187" s="178"/>
      <c r="AA187" s="174"/>
      <c r="AB187" s="170" t="str">
        <f>IF(Tabel_RIE[[#This Row],[E2]]&gt;0,VLOOKUP(Tabel_RIE[[#This Row],[E2]],Tabel_FK_E[],2,FALSE),"")</f>
        <v/>
      </c>
      <c r="AC187" s="174"/>
      <c r="AD187" s="170" t="str">
        <f>IF(Tabel_RIE[[#This Row],[B2]]&gt;0,VLOOKUP(Tabel_RIE[[#This Row],[B2]],Tabel_FK_B[],2,FALSE),"")</f>
        <v/>
      </c>
      <c r="AE187" s="174"/>
      <c r="AF187" s="170" t="str">
        <f>IF(Tabel_RIE[[#This Row],[W2]]&gt;0,VLOOKUP(Tabel_RIE[[#This Row],[W2]],Tabel_FK_W[],2,FALSE),"")</f>
        <v/>
      </c>
      <c r="AG187"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87" s="172"/>
      <c r="AI187" s="166"/>
      <c r="AJ187" s="176"/>
      <c r="AK187"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187" s="179" t="str">
        <f>IF(AND(Tabel_RIE[[#This Row],[R12]]&gt;=70,Tabel_RIE[[#This Row],[R22]]&lt;70),"Ja","Nee")</f>
        <v>Ja</v>
      </c>
      <c r="AM187" s="179" t="str">
        <f>IF(Tabel_RIE[[#This Row],[R22]]&lt;&gt;"",Tabel_RIE[[#This Row],[R22]],Tabel_RIE[[#This Row],[R12]])</f>
        <v/>
      </c>
    </row>
    <row r="188" spans="2:39" ht="42" customHeight="1">
      <c r="B188" s="164">
        <v>182</v>
      </c>
      <c r="C188" s="165"/>
      <c r="D188" s="166"/>
      <c r="E188" s="166"/>
      <c r="F188" s="166"/>
      <c r="G188" s="167"/>
      <c r="H188" s="167"/>
      <c r="I188" s="166"/>
      <c r="J188" s="166"/>
      <c r="K188" s="168"/>
      <c r="L188" s="169" t="str">
        <f>IF(Tabel_RIE[[#This Row],[E1]]&gt;0,VLOOKUP(Tabel_RIE[[#This Row],[E1]],Tabel_FK_E[],2,FALSE),"")</f>
        <v/>
      </c>
      <c r="M188" s="168"/>
      <c r="N188" s="170" t="str">
        <f>IF(Tabel_RIE[[#This Row],[B1]]&gt;0,VLOOKUP(Tabel_RIE[[#This Row],[B1]],Tabel_FK_B[],2,FALSE),"")</f>
        <v/>
      </c>
      <c r="O188" s="168"/>
      <c r="P188" s="170" t="str">
        <f>IF(Tabel_RIE[[#This Row],[W1]]&gt;0,VLOOKUP(Tabel_RIE[[#This Row],[W1]],Tabel_FK_W[],2,FALSE),"")</f>
        <v/>
      </c>
      <c r="Q188"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88" s="172" t="str">
        <f>IF(OR(Tabel_RIE[[#This Row],[E12]]="",Tabel_RIE[[#This Row],[B12]]="",Tabel_RIE[[#This Row],[W12]]=""),"",Tabel_RIE[[#This Row],[E12]]*Tabel_RIE[[#This Row],[B12]]*Tabel_RIE[[#This Row],[W12]])</f>
        <v/>
      </c>
      <c r="S188" s="173" t="str">
        <f>IF(AND(Tabel_RIE[[#This Row],[E12]]="",Tabel_RIE[[#This Row],[R12]]=""),"",IF(AND(OR(Tabel_RIE[[#This Row],[E12]]="",Tabel_RIE[[#This Row],[E12]]&lt;15),OR(Tabel_RIE[[#This Row],[R12]]="",Tabel_RIE[[#This Row],[R12]]&lt;70)),"n.v.t.",IF(OR(Tabel_RIE[[#This Row],[E12]]&gt;=15,Tabel_RIE[[#This Row],[R12]]&gt;=70),"√","fout")))</f>
        <v/>
      </c>
      <c r="T188" s="174"/>
      <c r="U188" s="175"/>
      <c r="V188" s="175"/>
      <c r="W188" s="176"/>
      <c r="X188" s="177" t="str">
        <f t="shared" si="2"/>
        <v>Bronaanpak:
Collectieve maatregelen:
Individuele maatregelen:
PBM's:</v>
      </c>
      <c r="Y188" s="166"/>
      <c r="Z188" s="178"/>
      <c r="AA188" s="174"/>
      <c r="AB188" s="170" t="str">
        <f>IF(Tabel_RIE[[#This Row],[E2]]&gt;0,VLOOKUP(Tabel_RIE[[#This Row],[E2]],Tabel_FK_E[],2,FALSE),"")</f>
        <v/>
      </c>
      <c r="AC188" s="174"/>
      <c r="AD188" s="170" t="str">
        <f>IF(Tabel_RIE[[#This Row],[B2]]&gt;0,VLOOKUP(Tabel_RIE[[#This Row],[B2]],Tabel_FK_B[],2,FALSE),"")</f>
        <v/>
      </c>
      <c r="AE188" s="174"/>
      <c r="AF188" s="170" t="str">
        <f>IF(Tabel_RIE[[#This Row],[W2]]&gt;0,VLOOKUP(Tabel_RIE[[#This Row],[W2]],Tabel_FK_W[],2,FALSE),"")</f>
        <v/>
      </c>
      <c r="AG188"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88" s="172"/>
      <c r="AI188" s="166"/>
      <c r="AJ188" s="176"/>
      <c r="AK188"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188" s="179" t="str">
        <f>IF(AND(Tabel_RIE[[#This Row],[R12]]&gt;=70,Tabel_RIE[[#This Row],[R22]]&lt;70),"Ja","Nee")</f>
        <v>Ja</v>
      </c>
      <c r="AM188" s="179" t="str">
        <f>IF(Tabel_RIE[[#This Row],[R22]]&lt;&gt;"",Tabel_RIE[[#This Row],[R22]],Tabel_RIE[[#This Row],[R12]])</f>
        <v/>
      </c>
    </row>
    <row r="189" spans="2:39" ht="42" customHeight="1">
      <c r="B189" s="164">
        <v>183</v>
      </c>
      <c r="C189" s="165"/>
      <c r="D189" s="166"/>
      <c r="E189" s="166"/>
      <c r="F189" s="166"/>
      <c r="G189" s="167"/>
      <c r="H189" s="167"/>
      <c r="I189" s="166"/>
      <c r="J189" s="166"/>
      <c r="K189" s="168"/>
      <c r="L189" s="169" t="str">
        <f>IF(Tabel_RIE[[#This Row],[E1]]&gt;0,VLOOKUP(Tabel_RIE[[#This Row],[E1]],Tabel_FK_E[],2,FALSE),"")</f>
        <v/>
      </c>
      <c r="M189" s="168"/>
      <c r="N189" s="170" t="str">
        <f>IF(Tabel_RIE[[#This Row],[B1]]&gt;0,VLOOKUP(Tabel_RIE[[#This Row],[B1]],Tabel_FK_B[],2,FALSE),"")</f>
        <v/>
      </c>
      <c r="O189" s="168"/>
      <c r="P189" s="170" t="str">
        <f>IF(Tabel_RIE[[#This Row],[W1]]&gt;0,VLOOKUP(Tabel_RIE[[#This Row],[W1]],Tabel_FK_W[],2,FALSE),"")</f>
        <v/>
      </c>
      <c r="Q189"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89" s="172" t="str">
        <f>IF(OR(Tabel_RIE[[#This Row],[E12]]="",Tabel_RIE[[#This Row],[B12]]="",Tabel_RIE[[#This Row],[W12]]=""),"",Tabel_RIE[[#This Row],[E12]]*Tabel_RIE[[#This Row],[B12]]*Tabel_RIE[[#This Row],[W12]])</f>
        <v/>
      </c>
      <c r="S189" s="173" t="str">
        <f>IF(AND(Tabel_RIE[[#This Row],[E12]]="",Tabel_RIE[[#This Row],[R12]]=""),"",IF(AND(OR(Tabel_RIE[[#This Row],[E12]]="",Tabel_RIE[[#This Row],[E12]]&lt;15),OR(Tabel_RIE[[#This Row],[R12]]="",Tabel_RIE[[#This Row],[R12]]&lt;70)),"n.v.t.",IF(OR(Tabel_RIE[[#This Row],[E12]]&gt;=15,Tabel_RIE[[#This Row],[R12]]&gt;=70),"√","fout")))</f>
        <v/>
      </c>
      <c r="T189" s="174"/>
      <c r="U189" s="175"/>
      <c r="V189" s="175"/>
      <c r="W189" s="176"/>
      <c r="X189" s="177" t="str">
        <f t="shared" si="2"/>
        <v>Bronaanpak:
Collectieve maatregelen:
Individuele maatregelen:
PBM's:</v>
      </c>
      <c r="Y189" s="166"/>
      <c r="Z189" s="178"/>
      <c r="AA189" s="174"/>
      <c r="AB189" s="170" t="str">
        <f>IF(Tabel_RIE[[#This Row],[E2]]&gt;0,VLOOKUP(Tabel_RIE[[#This Row],[E2]],Tabel_FK_E[],2,FALSE),"")</f>
        <v/>
      </c>
      <c r="AC189" s="174"/>
      <c r="AD189" s="170" t="str">
        <f>IF(Tabel_RIE[[#This Row],[B2]]&gt;0,VLOOKUP(Tabel_RIE[[#This Row],[B2]],Tabel_FK_B[],2,FALSE),"")</f>
        <v/>
      </c>
      <c r="AE189" s="174"/>
      <c r="AF189" s="170" t="str">
        <f>IF(Tabel_RIE[[#This Row],[W2]]&gt;0,VLOOKUP(Tabel_RIE[[#This Row],[W2]],Tabel_FK_W[],2,FALSE),"")</f>
        <v/>
      </c>
      <c r="AG189"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89" s="172"/>
      <c r="AI189" s="166"/>
      <c r="AJ189" s="176"/>
      <c r="AK189"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189" s="179" t="str">
        <f>IF(AND(Tabel_RIE[[#This Row],[R12]]&gt;=70,Tabel_RIE[[#This Row],[R22]]&lt;70),"Ja","Nee")</f>
        <v>Ja</v>
      </c>
      <c r="AM189" s="179" t="str">
        <f>IF(Tabel_RIE[[#This Row],[R22]]&lt;&gt;"",Tabel_RIE[[#This Row],[R22]],Tabel_RIE[[#This Row],[R12]])</f>
        <v/>
      </c>
    </row>
    <row r="190" spans="2:39" ht="42" customHeight="1">
      <c r="B190" s="164">
        <v>184</v>
      </c>
      <c r="C190" s="165"/>
      <c r="D190" s="166"/>
      <c r="E190" s="166"/>
      <c r="F190" s="166"/>
      <c r="G190" s="167"/>
      <c r="H190" s="167"/>
      <c r="I190" s="166"/>
      <c r="J190" s="166"/>
      <c r="K190" s="168"/>
      <c r="L190" s="169" t="str">
        <f>IF(Tabel_RIE[[#This Row],[E1]]&gt;0,VLOOKUP(Tabel_RIE[[#This Row],[E1]],Tabel_FK_E[],2,FALSE),"")</f>
        <v/>
      </c>
      <c r="M190" s="168"/>
      <c r="N190" s="170" t="str">
        <f>IF(Tabel_RIE[[#This Row],[B1]]&gt;0,VLOOKUP(Tabel_RIE[[#This Row],[B1]],Tabel_FK_B[],2,FALSE),"")</f>
        <v/>
      </c>
      <c r="O190" s="168"/>
      <c r="P190" s="170" t="str">
        <f>IF(Tabel_RIE[[#This Row],[W1]]&gt;0,VLOOKUP(Tabel_RIE[[#This Row],[W1]],Tabel_FK_W[],2,FALSE),"")</f>
        <v/>
      </c>
      <c r="Q190"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90" s="172" t="str">
        <f>IF(OR(Tabel_RIE[[#This Row],[E12]]="",Tabel_RIE[[#This Row],[B12]]="",Tabel_RIE[[#This Row],[W12]]=""),"",Tabel_RIE[[#This Row],[E12]]*Tabel_RIE[[#This Row],[B12]]*Tabel_RIE[[#This Row],[W12]])</f>
        <v/>
      </c>
      <c r="S190" s="173" t="str">
        <f>IF(AND(Tabel_RIE[[#This Row],[E12]]="",Tabel_RIE[[#This Row],[R12]]=""),"",IF(AND(OR(Tabel_RIE[[#This Row],[E12]]="",Tabel_RIE[[#This Row],[E12]]&lt;15),OR(Tabel_RIE[[#This Row],[R12]]="",Tabel_RIE[[#This Row],[R12]]&lt;70)),"n.v.t.",IF(OR(Tabel_RIE[[#This Row],[E12]]&gt;=15,Tabel_RIE[[#This Row],[R12]]&gt;=70),"√","fout")))</f>
        <v/>
      </c>
      <c r="T190" s="174"/>
      <c r="U190" s="175"/>
      <c r="V190" s="175"/>
      <c r="W190" s="176"/>
      <c r="X190" s="177" t="str">
        <f t="shared" si="2"/>
        <v>Bronaanpak:
Collectieve maatregelen:
Individuele maatregelen:
PBM's:</v>
      </c>
      <c r="Y190" s="166"/>
      <c r="Z190" s="178"/>
      <c r="AA190" s="174"/>
      <c r="AB190" s="170" t="str">
        <f>IF(Tabel_RIE[[#This Row],[E2]]&gt;0,VLOOKUP(Tabel_RIE[[#This Row],[E2]],Tabel_FK_E[],2,FALSE),"")</f>
        <v/>
      </c>
      <c r="AC190" s="174"/>
      <c r="AD190" s="170" t="str">
        <f>IF(Tabel_RIE[[#This Row],[B2]]&gt;0,VLOOKUP(Tabel_RIE[[#This Row],[B2]],Tabel_FK_B[],2,FALSE),"")</f>
        <v/>
      </c>
      <c r="AE190" s="174"/>
      <c r="AF190" s="170" t="str">
        <f>IF(Tabel_RIE[[#This Row],[W2]]&gt;0,VLOOKUP(Tabel_RIE[[#This Row],[W2]],Tabel_FK_W[],2,FALSE),"")</f>
        <v/>
      </c>
      <c r="AG190"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90" s="172"/>
      <c r="AI190" s="166"/>
      <c r="AJ190" s="176"/>
      <c r="AK190"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190" s="179" t="str">
        <f>IF(AND(Tabel_RIE[[#This Row],[R12]]&gt;=70,Tabel_RIE[[#This Row],[R22]]&lt;70),"Ja","Nee")</f>
        <v>Ja</v>
      </c>
      <c r="AM190" s="179" t="str">
        <f>IF(Tabel_RIE[[#This Row],[R22]]&lt;&gt;"",Tabel_RIE[[#This Row],[R22]],Tabel_RIE[[#This Row],[R12]])</f>
        <v/>
      </c>
    </row>
    <row r="191" spans="2:39" ht="42" customHeight="1">
      <c r="B191" s="164">
        <v>185</v>
      </c>
      <c r="C191" s="165"/>
      <c r="D191" s="166"/>
      <c r="E191" s="166"/>
      <c r="F191" s="166"/>
      <c r="G191" s="167"/>
      <c r="H191" s="167"/>
      <c r="I191" s="166"/>
      <c r="J191" s="166"/>
      <c r="K191" s="168"/>
      <c r="L191" s="169" t="str">
        <f>IF(Tabel_RIE[[#This Row],[E1]]&gt;0,VLOOKUP(Tabel_RIE[[#This Row],[E1]],Tabel_FK_E[],2,FALSE),"")</f>
        <v/>
      </c>
      <c r="M191" s="168"/>
      <c r="N191" s="170" t="str">
        <f>IF(Tabel_RIE[[#This Row],[B1]]&gt;0,VLOOKUP(Tabel_RIE[[#This Row],[B1]],Tabel_FK_B[],2,FALSE),"")</f>
        <v/>
      </c>
      <c r="O191" s="168"/>
      <c r="P191" s="170" t="str">
        <f>IF(Tabel_RIE[[#This Row],[W1]]&gt;0,VLOOKUP(Tabel_RIE[[#This Row],[W1]],Tabel_FK_W[],2,FALSE),"")</f>
        <v/>
      </c>
      <c r="Q191"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91" s="172" t="str">
        <f>IF(OR(Tabel_RIE[[#This Row],[E12]]="",Tabel_RIE[[#This Row],[B12]]="",Tabel_RIE[[#This Row],[W12]]=""),"",Tabel_RIE[[#This Row],[E12]]*Tabel_RIE[[#This Row],[B12]]*Tabel_RIE[[#This Row],[W12]])</f>
        <v/>
      </c>
      <c r="S191" s="173" t="str">
        <f>IF(AND(Tabel_RIE[[#This Row],[E12]]="",Tabel_RIE[[#This Row],[R12]]=""),"",IF(AND(OR(Tabel_RIE[[#This Row],[E12]]="",Tabel_RIE[[#This Row],[E12]]&lt;15),OR(Tabel_RIE[[#This Row],[R12]]="",Tabel_RIE[[#This Row],[R12]]&lt;70)),"n.v.t.",IF(OR(Tabel_RIE[[#This Row],[E12]]&gt;=15,Tabel_RIE[[#This Row],[R12]]&gt;=70),"√","fout")))</f>
        <v/>
      </c>
      <c r="T191" s="174"/>
      <c r="U191" s="175"/>
      <c r="V191" s="175"/>
      <c r="W191" s="176"/>
      <c r="X191" s="177" t="str">
        <f t="shared" si="2"/>
        <v>Bronaanpak:
Collectieve maatregelen:
Individuele maatregelen:
PBM's:</v>
      </c>
      <c r="Y191" s="166"/>
      <c r="Z191" s="178"/>
      <c r="AA191" s="174"/>
      <c r="AB191" s="170" t="str">
        <f>IF(Tabel_RIE[[#This Row],[E2]]&gt;0,VLOOKUP(Tabel_RIE[[#This Row],[E2]],Tabel_FK_E[],2,FALSE),"")</f>
        <v/>
      </c>
      <c r="AC191" s="174"/>
      <c r="AD191" s="170" t="str">
        <f>IF(Tabel_RIE[[#This Row],[B2]]&gt;0,VLOOKUP(Tabel_RIE[[#This Row],[B2]],Tabel_FK_B[],2,FALSE),"")</f>
        <v/>
      </c>
      <c r="AE191" s="174"/>
      <c r="AF191" s="170" t="str">
        <f>IF(Tabel_RIE[[#This Row],[W2]]&gt;0,VLOOKUP(Tabel_RIE[[#This Row],[W2]],Tabel_FK_W[],2,FALSE),"")</f>
        <v/>
      </c>
      <c r="AG191"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91" s="172"/>
      <c r="AI191" s="166"/>
      <c r="AJ191" s="176"/>
      <c r="AK191"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191" s="179" t="str">
        <f>IF(AND(Tabel_RIE[[#This Row],[R12]]&gt;=70,Tabel_RIE[[#This Row],[R22]]&lt;70),"Ja","Nee")</f>
        <v>Ja</v>
      </c>
      <c r="AM191" s="179" t="str">
        <f>IF(Tabel_RIE[[#This Row],[R22]]&lt;&gt;"",Tabel_RIE[[#This Row],[R22]],Tabel_RIE[[#This Row],[R12]])</f>
        <v/>
      </c>
    </row>
    <row r="192" spans="2:39" ht="42" customHeight="1">
      <c r="B192" s="164">
        <v>186</v>
      </c>
      <c r="C192" s="165"/>
      <c r="D192" s="166"/>
      <c r="E192" s="166"/>
      <c r="F192" s="166"/>
      <c r="G192" s="167"/>
      <c r="H192" s="167"/>
      <c r="I192" s="166"/>
      <c r="J192" s="166"/>
      <c r="K192" s="168"/>
      <c r="L192" s="169" t="str">
        <f>IF(Tabel_RIE[[#This Row],[E1]]&gt;0,VLOOKUP(Tabel_RIE[[#This Row],[E1]],Tabel_FK_E[],2,FALSE),"")</f>
        <v/>
      </c>
      <c r="M192" s="168"/>
      <c r="N192" s="170" t="str">
        <f>IF(Tabel_RIE[[#This Row],[B1]]&gt;0,VLOOKUP(Tabel_RIE[[#This Row],[B1]],Tabel_FK_B[],2,FALSE),"")</f>
        <v/>
      </c>
      <c r="O192" s="168"/>
      <c r="P192" s="170" t="str">
        <f>IF(Tabel_RIE[[#This Row],[W1]]&gt;0,VLOOKUP(Tabel_RIE[[#This Row],[W1]],Tabel_FK_W[],2,FALSE),"")</f>
        <v/>
      </c>
      <c r="Q192"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92" s="172" t="str">
        <f>IF(OR(Tabel_RIE[[#This Row],[E12]]="",Tabel_RIE[[#This Row],[B12]]="",Tabel_RIE[[#This Row],[W12]]=""),"",Tabel_RIE[[#This Row],[E12]]*Tabel_RIE[[#This Row],[B12]]*Tabel_RIE[[#This Row],[W12]])</f>
        <v/>
      </c>
      <c r="S192" s="173" t="str">
        <f>IF(AND(Tabel_RIE[[#This Row],[E12]]="",Tabel_RIE[[#This Row],[R12]]=""),"",IF(AND(OR(Tabel_RIE[[#This Row],[E12]]="",Tabel_RIE[[#This Row],[E12]]&lt;15),OR(Tabel_RIE[[#This Row],[R12]]="",Tabel_RIE[[#This Row],[R12]]&lt;70)),"n.v.t.",IF(OR(Tabel_RIE[[#This Row],[E12]]&gt;=15,Tabel_RIE[[#This Row],[R12]]&gt;=70),"√","fout")))</f>
        <v/>
      </c>
      <c r="T192" s="174"/>
      <c r="U192" s="175"/>
      <c r="V192" s="175"/>
      <c r="W192" s="176"/>
      <c r="X192" s="177" t="str">
        <f t="shared" si="2"/>
        <v>Bronaanpak:
Collectieve maatregelen:
Individuele maatregelen:
PBM's:</v>
      </c>
      <c r="Y192" s="166"/>
      <c r="Z192" s="178"/>
      <c r="AA192" s="174"/>
      <c r="AB192" s="170" t="str">
        <f>IF(Tabel_RIE[[#This Row],[E2]]&gt;0,VLOOKUP(Tabel_RIE[[#This Row],[E2]],Tabel_FK_E[],2,FALSE),"")</f>
        <v/>
      </c>
      <c r="AC192" s="174"/>
      <c r="AD192" s="170" t="str">
        <f>IF(Tabel_RIE[[#This Row],[B2]]&gt;0,VLOOKUP(Tabel_RIE[[#This Row],[B2]],Tabel_FK_B[],2,FALSE),"")</f>
        <v/>
      </c>
      <c r="AE192" s="174"/>
      <c r="AF192" s="170" t="str">
        <f>IF(Tabel_RIE[[#This Row],[W2]]&gt;0,VLOOKUP(Tabel_RIE[[#This Row],[W2]],Tabel_FK_W[],2,FALSE),"")</f>
        <v/>
      </c>
      <c r="AG192"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92" s="172"/>
      <c r="AI192" s="166"/>
      <c r="AJ192" s="176"/>
      <c r="AK192"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192" s="179" t="str">
        <f>IF(AND(Tabel_RIE[[#This Row],[R12]]&gt;=70,Tabel_RIE[[#This Row],[R22]]&lt;70),"Ja","Nee")</f>
        <v>Ja</v>
      </c>
      <c r="AM192" s="179" t="str">
        <f>IF(Tabel_RIE[[#This Row],[R22]]&lt;&gt;"",Tabel_RIE[[#This Row],[R22]],Tabel_RIE[[#This Row],[R12]])</f>
        <v/>
      </c>
    </row>
    <row r="193" spans="2:39" ht="42" customHeight="1">
      <c r="B193" s="164">
        <v>187</v>
      </c>
      <c r="C193" s="165"/>
      <c r="D193" s="166"/>
      <c r="E193" s="166"/>
      <c r="F193" s="166"/>
      <c r="G193" s="167"/>
      <c r="H193" s="167"/>
      <c r="I193" s="166"/>
      <c r="J193" s="166"/>
      <c r="K193" s="168"/>
      <c r="L193" s="169" t="str">
        <f>IF(Tabel_RIE[[#This Row],[E1]]&gt;0,VLOOKUP(Tabel_RIE[[#This Row],[E1]],Tabel_FK_E[],2,FALSE),"")</f>
        <v/>
      </c>
      <c r="M193" s="168"/>
      <c r="N193" s="170" t="str">
        <f>IF(Tabel_RIE[[#This Row],[B1]]&gt;0,VLOOKUP(Tabel_RIE[[#This Row],[B1]],Tabel_FK_B[],2,FALSE),"")</f>
        <v/>
      </c>
      <c r="O193" s="168"/>
      <c r="P193" s="170" t="str">
        <f>IF(Tabel_RIE[[#This Row],[W1]]&gt;0,VLOOKUP(Tabel_RIE[[#This Row],[W1]],Tabel_FK_W[],2,FALSE),"")</f>
        <v/>
      </c>
      <c r="Q193"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93" s="172" t="str">
        <f>IF(OR(Tabel_RIE[[#This Row],[E12]]="",Tabel_RIE[[#This Row],[B12]]="",Tabel_RIE[[#This Row],[W12]]=""),"",Tabel_RIE[[#This Row],[E12]]*Tabel_RIE[[#This Row],[B12]]*Tabel_RIE[[#This Row],[W12]])</f>
        <v/>
      </c>
      <c r="S193" s="173" t="str">
        <f>IF(AND(Tabel_RIE[[#This Row],[E12]]="",Tabel_RIE[[#This Row],[R12]]=""),"",IF(AND(OR(Tabel_RIE[[#This Row],[E12]]="",Tabel_RIE[[#This Row],[E12]]&lt;15),OR(Tabel_RIE[[#This Row],[R12]]="",Tabel_RIE[[#This Row],[R12]]&lt;70)),"n.v.t.",IF(OR(Tabel_RIE[[#This Row],[E12]]&gt;=15,Tabel_RIE[[#This Row],[R12]]&gt;=70),"√","fout")))</f>
        <v/>
      </c>
      <c r="T193" s="174"/>
      <c r="U193" s="175"/>
      <c r="V193" s="175"/>
      <c r="W193" s="176"/>
      <c r="X193" s="177" t="str">
        <f t="shared" si="2"/>
        <v>Bronaanpak:
Collectieve maatregelen:
Individuele maatregelen:
PBM's:</v>
      </c>
      <c r="Y193" s="166"/>
      <c r="Z193" s="178"/>
      <c r="AA193" s="174"/>
      <c r="AB193" s="170" t="str">
        <f>IF(Tabel_RIE[[#This Row],[E2]]&gt;0,VLOOKUP(Tabel_RIE[[#This Row],[E2]],Tabel_FK_E[],2,FALSE),"")</f>
        <v/>
      </c>
      <c r="AC193" s="174"/>
      <c r="AD193" s="170" t="str">
        <f>IF(Tabel_RIE[[#This Row],[B2]]&gt;0,VLOOKUP(Tabel_RIE[[#This Row],[B2]],Tabel_FK_B[],2,FALSE),"")</f>
        <v/>
      </c>
      <c r="AE193" s="174"/>
      <c r="AF193" s="170" t="str">
        <f>IF(Tabel_RIE[[#This Row],[W2]]&gt;0,VLOOKUP(Tabel_RIE[[#This Row],[W2]],Tabel_FK_W[],2,FALSE),"")</f>
        <v/>
      </c>
      <c r="AG193"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93" s="172"/>
      <c r="AI193" s="166"/>
      <c r="AJ193" s="176"/>
      <c r="AK193"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193" s="179" t="str">
        <f>IF(AND(Tabel_RIE[[#This Row],[R12]]&gt;=70,Tabel_RIE[[#This Row],[R22]]&lt;70),"Ja","Nee")</f>
        <v>Ja</v>
      </c>
      <c r="AM193" s="179" t="str">
        <f>IF(Tabel_RIE[[#This Row],[R22]]&lt;&gt;"",Tabel_RIE[[#This Row],[R22]],Tabel_RIE[[#This Row],[R12]])</f>
        <v/>
      </c>
    </row>
    <row r="194" spans="2:39" ht="42" customHeight="1">
      <c r="B194" s="164">
        <v>188</v>
      </c>
      <c r="C194" s="165"/>
      <c r="D194" s="166"/>
      <c r="E194" s="166"/>
      <c r="F194" s="166"/>
      <c r="G194" s="167"/>
      <c r="H194" s="167"/>
      <c r="I194" s="166"/>
      <c r="J194" s="166"/>
      <c r="K194" s="168"/>
      <c r="L194" s="169" t="str">
        <f>IF(Tabel_RIE[[#This Row],[E1]]&gt;0,VLOOKUP(Tabel_RIE[[#This Row],[E1]],Tabel_FK_E[],2,FALSE),"")</f>
        <v/>
      </c>
      <c r="M194" s="168"/>
      <c r="N194" s="170" t="str">
        <f>IF(Tabel_RIE[[#This Row],[B1]]&gt;0,VLOOKUP(Tabel_RIE[[#This Row],[B1]],Tabel_FK_B[],2,FALSE),"")</f>
        <v/>
      </c>
      <c r="O194" s="168"/>
      <c r="P194" s="170" t="str">
        <f>IF(Tabel_RIE[[#This Row],[W1]]&gt;0,VLOOKUP(Tabel_RIE[[#This Row],[W1]],Tabel_FK_W[],2,FALSE),"")</f>
        <v/>
      </c>
      <c r="Q194"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94" s="172" t="str">
        <f>IF(OR(Tabel_RIE[[#This Row],[E12]]="",Tabel_RIE[[#This Row],[B12]]="",Tabel_RIE[[#This Row],[W12]]=""),"",Tabel_RIE[[#This Row],[E12]]*Tabel_RIE[[#This Row],[B12]]*Tabel_RIE[[#This Row],[W12]])</f>
        <v/>
      </c>
      <c r="S194" s="173" t="str">
        <f>IF(AND(Tabel_RIE[[#This Row],[E12]]="",Tabel_RIE[[#This Row],[R12]]=""),"",IF(AND(OR(Tabel_RIE[[#This Row],[E12]]="",Tabel_RIE[[#This Row],[E12]]&lt;15),OR(Tabel_RIE[[#This Row],[R12]]="",Tabel_RIE[[#This Row],[R12]]&lt;70)),"n.v.t.",IF(OR(Tabel_RIE[[#This Row],[E12]]&gt;=15,Tabel_RIE[[#This Row],[R12]]&gt;=70),"√","fout")))</f>
        <v/>
      </c>
      <c r="T194" s="174"/>
      <c r="U194" s="175"/>
      <c r="V194" s="175"/>
      <c r="W194" s="176"/>
      <c r="X194" s="177" t="str">
        <f t="shared" si="2"/>
        <v>Bronaanpak:
Collectieve maatregelen:
Individuele maatregelen:
PBM's:</v>
      </c>
      <c r="Y194" s="166"/>
      <c r="Z194" s="178"/>
      <c r="AA194" s="174"/>
      <c r="AB194" s="170" t="str">
        <f>IF(Tabel_RIE[[#This Row],[E2]]&gt;0,VLOOKUP(Tabel_RIE[[#This Row],[E2]],Tabel_FK_E[],2,FALSE),"")</f>
        <v/>
      </c>
      <c r="AC194" s="174"/>
      <c r="AD194" s="170" t="str">
        <f>IF(Tabel_RIE[[#This Row],[B2]]&gt;0,VLOOKUP(Tabel_RIE[[#This Row],[B2]],Tabel_FK_B[],2,FALSE),"")</f>
        <v/>
      </c>
      <c r="AE194" s="174"/>
      <c r="AF194" s="170" t="str">
        <f>IF(Tabel_RIE[[#This Row],[W2]]&gt;0,VLOOKUP(Tabel_RIE[[#This Row],[W2]],Tabel_FK_W[],2,FALSE),"")</f>
        <v/>
      </c>
      <c r="AG194"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94" s="172"/>
      <c r="AI194" s="166"/>
      <c r="AJ194" s="176"/>
      <c r="AK194"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194" s="179" t="str">
        <f>IF(AND(Tabel_RIE[[#This Row],[R12]]&gt;=70,Tabel_RIE[[#This Row],[R22]]&lt;70),"Ja","Nee")</f>
        <v>Ja</v>
      </c>
      <c r="AM194" s="179" t="str">
        <f>IF(Tabel_RIE[[#This Row],[R22]]&lt;&gt;"",Tabel_RIE[[#This Row],[R22]],Tabel_RIE[[#This Row],[R12]])</f>
        <v/>
      </c>
    </row>
    <row r="195" spans="2:39" ht="42" customHeight="1">
      <c r="B195" s="164">
        <v>189</v>
      </c>
      <c r="C195" s="165"/>
      <c r="D195" s="166"/>
      <c r="E195" s="166"/>
      <c r="F195" s="166"/>
      <c r="G195" s="167"/>
      <c r="H195" s="167"/>
      <c r="I195" s="166"/>
      <c r="J195" s="166"/>
      <c r="K195" s="168"/>
      <c r="L195" s="169" t="str">
        <f>IF(Tabel_RIE[[#This Row],[E1]]&gt;0,VLOOKUP(Tabel_RIE[[#This Row],[E1]],Tabel_FK_E[],2,FALSE),"")</f>
        <v/>
      </c>
      <c r="M195" s="168"/>
      <c r="N195" s="170" t="str">
        <f>IF(Tabel_RIE[[#This Row],[B1]]&gt;0,VLOOKUP(Tabel_RIE[[#This Row],[B1]],Tabel_FK_B[],2,FALSE),"")</f>
        <v/>
      </c>
      <c r="O195" s="168"/>
      <c r="P195" s="170" t="str">
        <f>IF(Tabel_RIE[[#This Row],[W1]]&gt;0,VLOOKUP(Tabel_RIE[[#This Row],[W1]],Tabel_FK_W[],2,FALSE),"")</f>
        <v/>
      </c>
      <c r="Q195"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95" s="172" t="str">
        <f>IF(OR(Tabel_RIE[[#This Row],[E12]]="",Tabel_RIE[[#This Row],[B12]]="",Tabel_RIE[[#This Row],[W12]]=""),"",Tabel_RIE[[#This Row],[E12]]*Tabel_RIE[[#This Row],[B12]]*Tabel_RIE[[#This Row],[W12]])</f>
        <v/>
      </c>
      <c r="S195" s="173" t="str">
        <f>IF(AND(Tabel_RIE[[#This Row],[E12]]="",Tabel_RIE[[#This Row],[R12]]=""),"",IF(AND(OR(Tabel_RIE[[#This Row],[E12]]="",Tabel_RIE[[#This Row],[E12]]&lt;15),OR(Tabel_RIE[[#This Row],[R12]]="",Tabel_RIE[[#This Row],[R12]]&lt;70)),"n.v.t.",IF(OR(Tabel_RIE[[#This Row],[E12]]&gt;=15,Tabel_RIE[[#This Row],[R12]]&gt;=70),"√","fout")))</f>
        <v/>
      </c>
      <c r="T195" s="174"/>
      <c r="U195" s="175"/>
      <c r="V195" s="175"/>
      <c r="W195" s="176"/>
      <c r="X195" s="177" t="str">
        <f t="shared" si="2"/>
        <v>Bronaanpak:
Collectieve maatregelen:
Individuele maatregelen:
PBM's:</v>
      </c>
      <c r="Y195" s="166"/>
      <c r="Z195" s="178"/>
      <c r="AA195" s="174"/>
      <c r="AB195" s="170" t="str">
        <f>IF(Tabel_RIE[[#This Row],[E2]]&gt;0,VLOOKUP(Tabel_RIE[[#This Row],[E2]],Tabel_FK_E[],2,FALSE),"")</f>
        <v/>
      </c>
      <c r="AC195" s="174"/>
      <c r="AD195" s="170" t="str">
        <f>IF(Tabel_RIE[[#This Row],[B2]]&gt;0,VLOOKUP(Tabel_RIE[[#This Row],[B2]],Tabel_FK_B[],2,FALSE),"")</f>
        <v/>
      </c>
      <c r="AE195" s="174"/>
      <c r="AF195" s="170" t="str">
        <f>IF(Tabel_RIE[[#This Row],[W2]]&gt;0,VLOOKUP(Tabel_RIE[[#This Row],[W2]],Tabel_FK_W[],2,FALSE),"")</f>
        <v/>
      </c>
      <c r="AG195"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95" s="172"/>
      <c r="AI195" s="166"/>
      <c r="AJ195" s="176"/>
      <c r="AK195"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195" s="179" t="str">
        <f>IF(AND(Tabel_RIE[[#This Row],[R12]]&gt;=70,Tabel_RIE[[#This Row],[R22]]&lt;70),"Ja","Nee")</f>
        <v>Ja</v>
      </c>
      <c r="AM195" s="179" t="str">
        <f>IF(Tabel_RIE[[#This Row],[R22]]&lt;&gt;"",Tabel_RIE[[#This Row],[R22]],Tabel_RIE[[#This Row],[R12]])</f>
        <v/>
      </c>
    </row>
    <row r="196" spans="2:39" ht="42" customHeight="1">
      <c r="B196" s="164">
        <v>190</v>
      </c>
      <c r="C196" s="165"/>
      <c r="D196" s="166"/>
      <c r="E196" s="166"/>
      <c r="F196" s="166"/>
      <c r="G196" s="167"/>
      <c r="H196" s="167"/>
      <c r="I196" s="166"/>
      <c r="J196" s="166"/>
      <c r="K196" s="168"/>
      <c r="L196" s="169" t="str">
        <f>IF(Tabel_RIE[[#This Row],[E1]]&gt;0,VLOOKUP(Tabel_RIE[[#This Row],[E1]],Tabel_FK_E[],2,FALSE),"")</f>
        <v/>
      </c>
      <c r="M196" s="168"/>
      <c r="N196" s="170" t="str">
        <f>IF(Tabel_RIE[[#This Row],[B1]]&gt;0,VLOOKUP(Tabel_RIE[[#This Row],[B1]],Tabel_FK_B[],2,FALSE),"")</f>
        <v/>
      </c>
      <c r="O196" s="168"/>
      <c r="P196" s="170" t="str">
        <f>IF(Tabel_RIE[[#This Row],[W1]]&gt;0,VLOOKUP(Tabel_RIE[[#This Row],[W1]],Tabel_FK_W[],2,FALSE),"")</f>
        <v/>
      </c>
      <c r="Q196"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96" s="172" t="str">
        <f>IF(OR(Tabel_RIE[[#This Row],[E12]]="",Tabel_RIE[[#This Row],[B12]]="",Tabel_RIE[[#This Row],[W12]]=""),"",Tabel_RIE[[#This Row],[E12]]*Tabel_RIE[[#This Row],[B12]]*Tabel_RIE[[#This Row],[W12]])</f>
        <v/>
      </c>
      <c r="S196" s="173" t="str">
        <f>IF(AND(Tabel_RIE[[#This Row],[E12]]="",Tabel_RIE[[#This Row],[R12]]=""),"",IF(AND(OR(Tabel_RIE[[#This Row],[E12]]="",Tabel_RIE[[#This Row],[E12]]&lt;15),OR(Tabel_RIE[[#This Row],[R12]]="",Tabel_RIE[[#This Row],[R12]]&lt;70)),"n.v.t.",IF(OR(Tabel_RIE[[#This Row],[E12]]&gt;=15,Tabel_RIE[[#This Row],[R12]]&gt;=70),"√","fout")))</f>
        <v/>
      </c>
      <c r="T196" s="174"/>
      <c r="U196" s="175"/>
      <c r="V196" s="175"/>
      <c r="W196" s="176"/>
      <c r="X196" s="177" t="str">
        <f t="shared" si="2"/>
        <v>Bronaanpak:
Collectieve maatregelen:
Individuele maatregelen:
PBM's:</v>
      </c>
      <c r="Y196" s="166"/>
      <c r="Z196" s="178"/>
      <c r="AA196" s="174"/>
      <c r="AB196" s="170" t="str">
        <f>IF(Tabel_RIE[[#This Row],[E2]]&gt;0,VLOOKUP(Tabel_RIE[[#This Row],[E2]],Tabel_FK_E[],2,FALSE),"")</f>
        <v/>
      </c>
      <c r="AC196" s="174"/>
      <c r="AD196" s="170" t="str">
        <f>IF(Tabel_RIE[[#This Row],[B2]]&gt;0,VLOOKUP(Tabel_RIE[[#This Row],[B2]],Tabel_FK_B[],2,FALSE),"")</f>
        <v/>
      </c>
      <c r="AE196" s="174"/>
      <c r="AF196" s="170" t="str">
        <f>IF(Tabel_RIE[[#This Row],[W2]]&gt;0,VLOOKUP(Tabel_RIE[[#This Row],[W2]],Tabel_FK_W[],2,FALSE),"")</f>
        <v/>
      </c>
      <c r="AG196"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96" s="172"/>
      <c r="AI196" s="166"/>
      <c r="AJ196" s="176"/>
      <c r="AK196"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196" s="179" t="str">
        <f>IF(AND(Tabel_RIE[[#This Row],[R12]]&gt;=70,Tabel_RIE[[#This Row],[R22]]&lt;70),"Ja","Nee")</f>
        <v>Ja</v>
      </c>
      <c r="AM196" s="179" t="str">
        <f>IF(Tabel_RIE[[#This Row],[R22]]&lt;&gt;"",Tabel_RIE[[#This Row],[R22]],Tabel_RIE[[#This Row],[R12]])</f>
        <v/>
      </c>
    </row>
    <row r="197" spans="2:39" ht="42" customHeight="1">
      <c r="B197" s="164">
        <v>191</v>
      </c>
      <c r="C197" s="165"/>
      <c r="D197" s="166"/>
      <c r="E197" s="166"/>
      <c r="F197" s="166"/>
      <c r="G197" s="167"/>
      <c r="H197" s="167"/>
      <c r="I197" s="166"/>
      <c r="J197" s="166"/>
      <c r="K197" s="168"/>
      <c r="L197" s="169" t="str">
        <f>IF(Tabel_RIE[[#This Row],[E1]]&gt;0,VLOOKUP(Tabel_RIE[[#This Row],[E1]],Tabel_FK_E[],2,FALSE),"")</f>
        <v/>
      </c>
      <c r="M197" s="168"/>
      <c r="N197" s="170" t="str">
        <f>IF(Tabel_RIE[[#This Row],[B1]]&gt;0,VLOOKUP(Tabel_RIE[[#This Row],[B1]],Tabel_FK_B[],2,FALSE),"")</f>
        <v/>
      </c>
      <c r="O197" s="168"/>
      <c r="P197" s="170" t="str">
        <f>IF(Tabel_RIE[[#This Row],[W1]]&gt;0,VLOOKUP(Tabel_RIE[[#This Row],[W1]],Tabel_FK_W[],2,FALSE),"")</f>
        <v/>
      </c>
      <c r="Q197"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97" s="172" t="str">
        <f>IF(OR(Tabel_RIE[[#This Row],[E12]]="",Tabel_RIE[[#This Row],[B12]]="",Tabel_RIE[[#This Row],[W12]]=""),"",Tabel_RIE[[#This Row],[E12]]*Tabel_RIE[[#This Row],[B12]]*Tabel_RIE[[#This Row],[W12]])</f>
        <v/>
      </c>
      <c r="S197" s="173" t="str">
        <f>IF(AND(Tabel_RIE[[#This Row],[E12]]="",Tabel_RIE[[#This Row],[R12]]=""),"",IF(AND(OR(Tabel_RIE[[#This Row],[E12]]="",Tabel_RIE[[#This Row],[E12]]&lt;15),OR(Tabel_RIE[[#This Row],[R12]]="",Tabel_RIE[[#This Row],[R12]]&lt;70)),"n.v.t.",IF(OR(Tabel_RIE[[#This Row],[E12]]&gt;=15,Tabel_RIE[[#This Row],[R12]]&gt;=70),"√","fout")))</f>
        <v/>
      </c>
      <c r="T197" s="174"/>
      <c r="U197" s="175"/>
      <c r="V197" s="175"/>
      <c r="W197" s="176"/>
      <c r="X197" s="177" t="str">
        <f t="shared" si="2"/>
        <v>Bronaanpak:
Collectieve maatregelen:
Individuele maatregelen:
PBM's:</v>
      </c>
      <c r="Y197" s="166"/>
      <c r="Z197" s="178"/>
      <c r="AA197" s="174"/>
      <c r="AB197" s="170" t="str">
        <f>IF(Tabel_RIE[[#This Row],[E2]]&gt;0,VLOOKUP(Tabel_RIE[[#This Row],[E2]],Tabel_FK_E[],2,FALSE),"")</f>
        <v/>
      </c>
      <c r="AC197" s="174"/>
      <c r="AD197" s="170" t="str">
        <f>IF(Tabel_RIE[[#This Row],[B2]]&gt;0,VLOOKUP(Tabel_RIE[[#This Row],[B2]],Tabel_FK_B[],2,FALSE),"")</f>
        <v/>
      </c>
      <c r="AE197" s="174"/>
      <c r="AF197" s="170" t="str">
        <f>IF(Tabel_RIE[[#This Row],[W2]]&gt;0,VLOOKUP(Tabel_RIE[[#This Row],[W2]],Tabel_FK_W[],2,FALSE),"")</f>
        <v/>
      </c>
      <c r="AG197"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97" s="172"/>
      <c r="AI197" s="166"/>
      <c r="AJ197" s="176"/>
      <c r="AK197"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197" s="179" t="str">
        <f>IF(AND(Tabel_RIE[[#This Row],[R12]]&gt;=70,Tabel_RIE[[#This Row],[R22]]&lt;70),"Ja","Nee")</f>
        <v>Ja</v>
      </c>
      <c r="AM197" s="179" t="str">
        <f>IF(Tabel_RIE[[#This Row],[R22]]&lt;&gt;"",Tabel_RIE[[#This Row],[R22]],Tabel_RIE[[#This Row],[R12]])</f>
        <v/>
      </c>
    </row>
    <row r="198" spans="2:39" ht="42" customHeight="1">
      <c r="B198" s="164">
        <v>192</v>
      </c>
      <c r="C198" s="165"/>
      <c r="D198" s="166"/>
      <c r="E198" s="166"/>
      <c r="F198" s="166"/>
      <c r="G198" s="167"/>
      <c r="H198" s="167"/>
      <c r="I198" s="166"/>
      <c r="J198" s="166"/>
      <c r="K198" s="168"/>
      <c r="L198" s="169" t="str">
        <f>IF(Tabel_RIE[[#This Row],[E1]]&gt;0,VLOOKUP(Tabel_RIE[[#This Row],[E1]],Tabel_FK_E[],2,FALSE),"")</f>
        <v/>
      </c>
      <c r="M198" s="168"/>
      <c r="N198" s="170" t="str">
        <f>IF(Tabel_RIE[[#This Row],[B1]]&gt;0,VLOOKUP(Tabel_RIE[[#This Row],[B1]],Tabel_FK_B[],2,FALSE),"")</f>
        <v/>
      </c>
      <c r="O198" s="168"/>
      <c r="P198" s="170" t="str">
        <f>IF(Tabel_RIE[[#This Row],[W1]]&gt;0,VLOOKUP(Tabel_RIE[[#This Row],[W1]],Tabel_FK_W[],2,FALSE),"")</f>
        <v/>
      </c>
      <c r="Q198"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98" s="172" t="str">
        <f>IF(OR(Tabel_RIE[[#This Row],[E12]]="",Tabel_RIE[[#This Row],[B12]]="",Tabel_RIE[[#This Row],[W12]]=""),"",Tabel_RIE[[#This Row],[E12]]*Tabel_RIE[[#This Row],[B12]]*Tabel_RIE[[#This Row],[W12]])</f>
        <v/>
      </c>
      <c r="S198" s="173" t="str">
        <f>IF(AND(Tabel_RIE[[#This Row],[E12]]="",Tabel_RIE[[#This Row],[R12]]=""),"",IF(AND(OR(Tabel_RIE[[#This Row],[E12]]="",Tabel_RIE[[#This Row],[E12]]&lt;15),OR(Tabel_RIE[[#This Row],[R12]]="",Tabel_RIE[[#This Row],[R12]]&lt;70)),"n.v.t.",IF(OR(Tabel_RIE[[#This Row],[E12]]&gt;=15,Tabel_RIE[[#This Row],[R12]]&gt;=70),"√","fout")))</f>
        <v/>
      </c>
      <c r="T198" s="174"/>
      <c r="U198" s="175"/>
      <c r="V198" s="175"/>
      <c r="W198" s="176"/>
      <c r="X198" s="177" t="str">
        <f t="shared" si="2"/>
        <v>Bronaanpak:
Collectieve maatregelen:
Individuele maatregelen:
PBM's:</v>
      </c>
      <c r="Y198" s="166"/>
      <c r="Z198" s="178"/>
      <c r="AA198" s="174"/>
      <c r="AB198" s="170" t="str">
        <f>IF(Tabel_RIE[[#This Row],[E2]]&gt;0,VLOOKUP(Tabel_RIE[[#This Row],[E2]],Tabel_FK_E[],2,FALSE),"")</f>
        <v/>
      </c>
      <c r="AC198" s="174"/>
      <c r="AD198" s="170" t="str">
        <f>IF(Tabel_RIE[[#This Row],[B2]]&gt;0,VLOOKUP(Tabel_RIE[[#This Row],[B2]],Tabel_FK_B[],2,FALSE),"")</f>
        <v/>
      </c>
      <c r="AE198" s="174"/>
      <c r="AF198" s="170" t="str">
        <f>IF(Tabel_RIE[[#This Row],[W2]]&gt;0,VLOOKUP(Tabel_RIE[[#This Row],[W2]],Tabel_FK_W[],2,FALSE),"")</f>
        <v/>
      </c>
      <c r="AG198"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98" s="172"/>
      <c r="AI198" s="166"/>
      <c r="AJ198" s="176"/>
      <c r="AK198"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198" s="179" t="str">
        <f>IF(AND(Tabel_RIE[[#This Row],[R12]]&gt;=70,Tabel_RIE[[#This Row],[R22]]&lt;70),"Ja","Nee")</f>
        <v>Ja</v>
      </c>
      <c r="AM198" s="179" t="str">
        <f>IF(Tabel_RIE[[#This Row],[R22]]&lt;&gt;"",Tabel_RIE[[#This Row],[R22]],Tabel_RIE[[#This Row],[R12]])</f>
        <v/>
      </c>
    </row>
    <row r="199" spans="2:39" ht="42" customHeight="1">
      <c r="B199" s="164">
        <v>193</v>
      </c>
      <c r="C199" s="165"/>
      <c r="D199" s="166"/>
      <c r="E199" s="166"/>
      <c r="F199" s="166"/>
      <c r="G199" s="167"/>
      <c r="H199" s="167"/>
      <c r="I199" s="166"/>
      <c r="J199" s="166"/>
      <c r="K199" s="168"/>
      <c r="L199" s="169" t="str">
        <f>IF(Tabel_RIE[[#This Row],[E1]]&gt;0,VLOOKUP(Tabel_RIE[[#This Row],[E1]],Tabel_FK_E[],2,FALSE),"")</f>
        <v/>
      </c>
      <c r="M199" s="168"/>
      <c r="N199" s="170" t="str">
        <f>IF(Tabel_RIE[[#This Row],[B1]]&gt;0,VLOOKUP(Tabel_RIE[[#This Row],[B1]],Tabel_FK_B[],2,FALSE),"")</f>
        <v/>
      </c>
      <c r="O199" s="168"/>
      <c r="P199" s="170" t="str">
        <f>IF(Tabel_RIE[[#This Row],[W1]]&gt;0,VLOOKUP(Tabel_RIE[[#This Row],[W1]],Tabel_FK_W[],2,FALSE),"")</f>
        <v/>
      </c>
      <c r="Q199"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199" s="172" t="str">
        <f>IF(OR(Tabel_RIE[[#This Row],[E12]]="",Tabel_RIE[[#This Row],[B12]]="",Tabel_RIE[[#This Row],[W12]]=""),"",Tabel_RIE[[#This Row],[E12]]*Tabel_RIE[[#This Row],[B12]]*Tabel_RIE[[#This Row],[W12]])</f>
        <v/>
      </c>
      <c r="S199" s="173" t="str">
        <f>IF(AND(Tabel_RIE[[#This Row],[E12]]="",Tabel_RIE[[#This Row],[R12]]=""),"",IF(AND(OR(Tabel_RIE[[#This Row],[E12]]="",Tabel_RIE[[#This Row],[E12]]&lt;15),OR(Tabel_RIE[[#This Row],[R12]]="",Tabel_RIE[[#This Row],[R12]]&lt;70)),"n.v.t.",IF(OR(Tabel_RIE[[#This Row],[E12]]&gt;=15,Tabel_RIE[[#This Row],[R12]]&gt;=70),"√","fout")))</f>
        <v/>
      </c>
      <c r="T199" s="174"/>
      <c r="U199" s="175"/>
      <c r="V199" s="175"/>
      <c r="W199" s="176"/>
      <c r="X199" s="177" t="str">
        <f t="shared" si="2"/>
        <v>Bronaanpak:
Collectieve maatregelen:
Individuele maatregelen:
PBM's:</v>
      </c>
      <c r="Y199" s="166"/>
      <c r="Z199" s="178"/>
      <c r="AA199" s="174"/>
      <c r="AB199" s="170" t="str">
        <f>IF(Tabel_RIE[[#This Row],[E2]]&gt;0,VLOOKUP(Tabel_RIE[[#This Row],[E2]],Tabel_FK_E[],2,FALSE),"")</f>
        <v/>
      </c>
      <c r="AC199" s="174"/>
      <c r="AD199" s="170" t="str">
        <f>IF(Tabel_RIE[[#This Row],[B2]]&gt;0,VLOOKUP(Tabel_RIE[[#This Row],[B2]],Tabel_FK_B[],2,FALSE),"")</f>
        <v/>
      </c>
      <c r="AE199" s="174"/>
      <c r="AF199" s="170" t="str">
        <f>IF(Tabel_RIE[[#This Row],[W2]]&gt;0,VLOOKUP(Tabel_RIE[[#This Row],[W2]],Tabel_FK_W[],2,FALSE),"")</f>
        <v/>
      </c>
      <c r="AG199"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199" s="172"/>
      <c r="AI199" s="166"/>
      <c r="AJ199" s="176"/>
      <c r="AK199"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199" s="179" t="str">
        <f>IF(AND(Tabel_RIE[[#This Row],[R12]]&gt;=70,Tabel_RIE[[#This Row],[R22]]&lt;70),"Ja","Nee")</f>
        <v>Ja</v>
      </c>
      <c r="AM199" s="179" t="str">
        <f>IF(Tabel_RIE[[#This Row],[R22]]&lt;&gt;"",Tabel_RIE[[#This Row],[R22]],Tabel_RIE[[#This Row],[R12]])</f>
        <v/>
      </c>
    </row>
    <row r="200" spans="2:39" ht="42" customHeight="1">
      <c r="B200" s="164">
        <v>194</v>
      </c>
      <c r="C200" s="165"/>
      <c r="D200" s="166"/>
      <c r="E200" s="166"/>
      <c r="F200" s="166"/>
      <c r="G200" s="167"/>
      <c r="H200" s="167"/>
      <c r="I200" s="166"/>
      <c r="J200" s="166"/>
      <c r="K200" s="168"/>
      <c r="L200" s="169" t="str">
        <f>IF(Tabel_RIE[[#This Row],[E1]]&gt;0,VLOOKUP(Tabel_RIE[[#This Row],[E1]],Tabel_FK_E[],2,FALSE),"")</f>
        <v/>
      </c>
      <c r="M200" s="168"/>
      <c r="N200" s="170" t="str">
        <f>IF(Tabel_RIE[[#This Row],[B1]]&gt;0,VLOOKUP(Tabel_RIE[[#This Row],[B1]],Tabel_FK_B[],2,FALSE),"")</f>
        <v/>
      </c>
      <c r="O200" s="168"/>
      <c r="P200" s="170" t="str">
        <f>IF(Tabel_RIE[[#This Row],[W1]]&gt;0,VLOOKUP(Tabel_RIE[[#This Row],[W1]],Tabel_FK_W[],2,FALSE),"")</f>
        <v/>
      </c>
      <c r="Q200"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00" s="172" t="str">
        <f>IF(OR(Tabel_RIE[[#This Row],[E12]]="",Tabel_RIE[[#This Row],[B12]]="",Tabel_RIE[[#This Row],[W12]]=""),"",Tabel_RIE[[#This Row],[E12]]*Tabel_RIE[[#This Row],[B12]]*Tabel_RIE[[#This Row],[W12]])</f>
        <v/>
      </c>
      <c r="S200" s="173" t="str">
        <f>IF(AND(Tabel_RIE[[#This Row],[E12]]="",Tabel_RIE[[#This Row],[R12]]=""),"",IF(AND(OR(Tabel_RIE[[#This Row],[E12]]="",Tabel_RIE[[#This Row],[E12]]&lt;15),OR(Tabel_RIE[[#This Row],[R12]]="",Tabel_RIE[[#This Row],[R12]]&lt;70)),"n.v.t.",IF(OR(Tabel_RIE[[#This Row],[E12]]&gt;=15,Tabel_RIE[[#This Row],[R12]]&gt;=70),"√","fout")))</f>
        <v/>
      </c>
      <c r="T200" s="174"/>
      <c r="U200" s="175"/>
      <c r="V200" s="175"/>
      <c r="W200" s="176"/>
      <c r="X200" s="177" t="str">
        <f t="shared" si="2"/>
        <v>Bronaanpak:
Collectieve maatregelen:
Individuele maatregelen:
PBM's:</v>
      </c>
      <c r="Y200" s="166"/>
      <c r="Z200" s="178"/>
      <c r="AA200" s="174"/>
      <c r="AB200" s="170" t="str">
        <f>IF(Tabel_RIE[[#This Row],[E2]]&gt;0,VLOOKUP(Tabel_RIE[[#This Row],[E2]],Tabel_FK_E[],2,FALSE),"")</f>
        <v/>
      </c>
      <c r="AC200" s="174"/>
      <c r="AD200" s="170" t="str">
        <f>IF(Tabel_RIE[[#This Row],[B2]]&gt;0,VLOOKUP(Tabel_RIE[[#This Row],[B2]],Tabel_FK_B[],2,FALSE),"")</f>
        <v/>
      </c>
      <c r="AE200" s="174"/>
      <c r="AF200" s="170" t="str">
        <f>IF(Tabel_RIE[[#This Row],[W2]]&gt;0,VLOOKUP(Tabel_RIE[[#This Row],[W2]],Tabel_FK_W[],2,FALSE),"")</f>
        <v/>
      </c>
      <c r="AG200"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200" s="172"/>
      <c r="AI200" s="166"/>
      <c r="AJ200" s="176"/>
      <c r="AK200"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200" s="179" t="str">
        <f>IF(AND(Tabel_RIE[[#This Row],[R12]]&gt;=70,Tabel_RIE[[#This Row],[R22]]&lt;70),"Ja","Nee")</f>
        <v>Ja</v>
      </c>
      <c r="AM200" s="179" t="str">
        <f>IF(Tabel_RIE[[#This Row],[R22]]&lt;&gt;"",Tabel_RIE[[#This Row],[R22]],Tabel_RIE[[#This Row],[R12]])</f>
        <v/>
      </c>
    </row>
    <row r="201" spans="2:39" ht="42" customHeight="1">
      <c r="B201" s="164">
        <v>195</v>
      </c>
      <c r="C201" s="165"/>
      <c r="D201" s="166"/>
      <c r="E201" s="166"/>
      <c r="F201" s="166"/>
      <c r="G201" s="167"/>
      <c r="H201" s="167"/>
      <c r="I201" s="166"/>
      <c r="J201" s="166"/>
      <c r="K201" s="168"/>
      <c r="L201" s="169" t="str">
        <f>IF(Tabel_RIE[[#This Row],[E1]]&gt;0,VLOOKUP(Tabel_RIE[[#This Row],[E1]],Tabel_FK_E[],2,FALSE),"")</f>
        <v/>
      </c>
      <c r="M201" s="168"/>
      <c r="N201" s="170" t="str">
        <f>IF(Tabel_RIE[[#This Row],[B1]]&gt;0,VLOOKUP(Tabel_RIE[[#This Row],[B1]],Tabel_FK_B[],2,FALSE),"")</f>
        <v/>
      </c>
      <c r="O201" s="168"/>
      <c r="P201" s="170" t="str">
        <f>IF(Tabel_RIE[[#This Row],[W1]]&gt;0,VLOOKUP(Tabel_RIE[[#This Row],[W1]],Tabel_FK_W[],2,FALSE),"")</f>
        <v/>
      </c>
      <c r="Q201"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01" s="172" t="str">
        <f>IF(OR(Tabel_RIE[[#This Row],[E12]]="",Tabel_RIE[[#This Row],[B12]]="",Tabel_RIE[[#This Row],[W12]]=""),"",Tabel_RIE[[#This Row],[E12]]*Tabel_RIE[[#This Row],[B12]]*Tabel_RIE[[#This Row],[W12]])</f>
        <v/>
      </c>
      <c r="S201" s="173" t="str">
        <f>IF(AND(Tabel_RIE[[#This Row],[E12]]="",Tabel_RIE[[#This Row],[R12]]=""),"",IF(AND(OR(Tabel_RIE[[#This Row],[E12]]="",Tabel_RIE[[#This Row],[E12]]&lt;15),OR(Tabel_RIE[[#This Row],[R12]]="",Tabel_RIE[[#This Row],[R12]]&lt;70)),"n.v.t.",IF(OR(Tabel_RIE[[#This Row],[E12]]&gt;=15,Tabel_RIE[[#This Row],[R12]]&gt;=70),"√","fout")))</f>
        <v/>
      </c>
      <c r="T201" s="174"/>
      <c r="U201" s="175"/>
      <c r="V201" s="175"/>
      <c r="W201" s="176"/>
      <c r="X201" s="177" t="str">
        <f t="shared" si="2"/>
        <v>Bronaanpak:
Collectieve maatregelen:
Individuele maatregelen:
PBM's:</v>
      </c>
      <c r="Y201" s="166"/>
      <c r="Z201" s="178"/>
      <c r="AA201" s="174"/>
      <c r="AB201" s="170" t="str">
        <f>IF(Tabel_RIE[[#This Row],[E2]]&gt;0,VLOOKUP(Tabel_RIE[[#This Row],[E2]],Tabel_FK_E[],2,FALSE),"")</f>
        <v/>
      </c>
      <c r="AC201" s="174"/>
      <c r="AD201" s="170" t="str">
        <f>IF(Tabel_RIE[[#This Row],[B2]]&gt;0,VLOOKUP(Tabel_RIE[[#This Row],[B2]],Tabel_FK_B[],2,FALSE),"")</f>
        <v/>
      </c>
      <c r="AE201" s="174"/>
      <c r="AF201" s="170" t="str">
        <f>IF(Tabel_RIE[[#This Row],[W2]]&gt;0,VLOOKUP(Tabel_RIE[[#This Row],[W2]],Tabel_FK_W[],2,FALSE),"")</f>
        <v/>
      </c>
      <c r="AG201"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201" s="172"/>
      <c r="AI201" s="166"/>
      <c r="AJ201" s="176"/>
      <c r="AK201"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201" s="179" t="str">
        <f>IF(AND(Tabel_RIE[[#This Row],[R12]]&gt;=70,Tabel_RIE[[#This Row],[R22]]&lt;70),"Ja","Nee")</f>
        <v>Ja</v>
      </c>
      <c r="AM201" s="179" t="str">
        <f>IF(Tabel_RIE[[#This Row],[R22]]&lt;&gt;"",Tabel_RIE[[#This Row],[R22]],Tabel_RIE[[#This Row],[R12]])</f>
        <v/>
      </c>
    </row>
    <row r="202" spans="2:39" ht="42" customHeight="1">
      <c r="B202" s="164">
        <v>196</v>
      </c>
      <c r="C202" s="165"/>
      <c r="D202" s="166"/>
      <c r="E202" s="166"/>
      <c r="F202" s="166"/>
      <c r="G202" s="167"/>
      <c r="H202" s="167"/>
      <c r="I202" s="166"/>
      <c r="J202" s="166"/>
      <c r="K202" s="168"/>
      <c r="L202" s="169" t="str">
        <f>IF(Tabel_RIE[[#This Row],[E1]]&gt;0,VLOOKUP(Tabel_RIE[[#This Row],[E1]],Tabel_FK_E[],2,FALSE),"")</f>
        <v/>
      </c>
      <c r="M202" s="168"/>
      <c r="N202" s="170" t="str">
        <f>IF(Tabel_RIE[[#This Row],[B1]]&gt;0,VLOOKUP(Tabel_RIE[[#This Row],[B1]],Tabel_FK_B[],2,FALSE),"")</f>
        <v/>
      </c>
      <c r="O202" s="168"/>
      <c r="P202" s="170" t="str">
        <f>IF(Tabel_RIE[[#This Row],[W1]]&gt;0,VLOOKUP(Tabel_RIE[[#This Row],[W1]],Tabel_FK_W[],2,FALSE),"")</f>
        <v/>
      </c>
      <c r="Q202"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02" s="172" t="str">
        <f>IF(OR(Tabel_RIE[[#This Row],[E12]]="",Tabel_RIE[[#This Row],[B12]]="",Tabel_RIE[[#This Row],[W12]]=""),"",Tabel_RIE[[#This Row],[E12]]*Tabel_RIE[[#This Row],[B12]]*Tabel_RIE[[#This Row],[W12]])</f>
        <v/>
      </c>
      <c r="S202" s="173" t="str">
        <f>IF(AND(Tabel_RIE[[#This Row],[E12]]="",Tabel_RIE[[#This Row],[R12]]=""),"",IF(AND(OR(Tabel_RIE[[#This Row],[E12]]="",Tabel_RIE[[#This Row],[E12]]&lt;15),OR(Tabel_RIE[[#This Row],[R12]]="",Tabel_RIE[[#This Row],[R12]]&lt;70)),"n.v.t.",IF(OR(Tabel_RIE[[#This Row],[E12]]&gt;=15,Tabel_RIE[[#This Row],[R12]]&gt;=70),"√","fout")))</f>
        <v/>
      </c>
      <c r="T202" s="174"/>
      <c r="U202" s="175"/>
      <c r="V202" s="175"/>
      <c r="W202" s="176"/>
      <c r="X202" s="177" t="str">
        <f t="shared" si="2"/>
        <v>Bronaanpak:
Collectieve maatregelen:
Individuele maatregelen:
PBM's:</v>
      </c>
      <c r="Y202" s="166"/>
      <c r="Z202" s="178"/>
      <c r="AA202" s="174"/>
      <c r="AB202" s="170" t="str">
        <f>IF(Tabel_RIE[[#This Row],[E2]]&gt;0,VLOOKUP(Tabel_RIE[[#This Row],[E2]],Tabel_FK_E[],2,FALSE),"")</f>
        <v/>
      </c>
      <c r="AC202" s="174"/>
      <c r="AD202" s="170" t="str">
        <f>IF(Tabel_RIE[[#This Row],[B2]]&gt;0,VLOOKUP(Tabel_RIE[[#This Row],[B2]],Tabel_FK_B[],2,FALSE),"")</f>
        <v/>
      </c>
      <c r="AE202" s="174"/>
      <c r="AF202" s="170" t="str">
        <f>IF(Tabel_RIE[[#This Row],[W2]]&gt;0,VLOOKUP(Tabel_RIE[[#This Row],[W2]],Tabel_FK_W[],2,FALSE),"")</f>
        <v/>
      </c>
      <c r="AG202"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202" s="172"/>
      <c r="AI202" s="166"/>
      <c r="AJ202" s="176"/>
      <c r="AK202"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202" s="179" t="str">
        <f>IF(AND(Tabel_RIE[[#This Row],[R12]]&gt;=70,Tabel_RIE[[#This Row],[R22]]&lt;70),"Ja","Nee")</f>
        <v>Ja</v>
      </c>
      <c r="AM202" s="179" t="str">
        <f>IF(Tabel_RIE[[#This Row],[R22]]&lt;&gt;"",Tabel_RIE[[#This Row],[R22]],Tabel_RIE[[#This Row],[R12]])</f>
        <v/>
      </c>
    </row>
    <row r="203" spans="2:39" ht="42" customHeight="1">
      <c r="B203" s="164">
        <v>197</v>
      </c>
      <c r="C203" s="165"/>
      <c r="D203" s="166"/>
      <c r="E203" s="166"/>
      <c r="F203" s="166"/>
      <c r="G203" s="167"/>
      <c r="H203" s="167"/>
      <c r="I203" s="166"/>
      <c r="J203" s="166"/>
      <c r="K203" s="168"/>
      <c r="L203" s="169" t="str">
        <f>IF(Tabel_RIE[[#This Row],[E1]]&gt;0,VLOOKUP(Tabel_RIE[[#This Row],[E1]],Tabel_FK_E[],2,FALSE),"")</f>
        <v/>
      </c>
      <c r="M203" s="168"/>
      <c r="N203" s="170" t="str">
        <f>IF(Tabel_RIE[[#This Row],[B1]]&gt;0,VLOOKUP(Tabel_RIE[[#This Row],[B1]],Tabel_FK_B[],2,FALSE),"")</f>
        <v/>
      </c>
      <c r="O203" s="168"/>
      <c r="P203" s="170" t="str">
        <f>IF(Tabel_RIE[[#This Row],[W1]]&gt;0,VLOOKUP(Tabel_RIE[[#This Row],[W1]],Tabel_FK_W[],2,FALSE),"")</f>
        <v/>
      </c>
      <c r="Q203"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03" s="172" t="str">
        <f>IF(OR(Tabel_RIE[[#This Row],[E12]]="",Tabel_RIE[[#This Row],[B12]]="",Tabel_RIE[[#This Row],[W12]]=""),"",Tabel_RIE[[#This Row],[E12]]*Tabel_RIE[[#This Row],[B12]]*Tabel_RIE[[#This Row],[W12]])</f>
        <v/>
      </c>
      <c r="S203" s="173" t="str">
        <f>IF(AND(Tabel_RIE[[#This Row],[E12]]="",Tabel_RIE[[#This Row],[R12]]=""),"",IF(AND(OR(Tabel_RIE[[#This Row],[E12]]="",Tabel_RIE[[#This Row],[E12]]&lt;15),OR(Tabel_RIE[[#This Row],[R12]]="",Tabel_RIE[[#This Row],[R12]]&lt;70)),"n.v.t.",IF(OR(Tabel_RIE[[#This Row],[E12]]&gt;=15,Tabel_RIE[[#This Row],[R12]]&gt;=70),"√","fout")))</f>
        <v/>
      </c>
      <c r="T203" s="174"/>
      <c r="U203" s="175"/>
      <c r="V203" s="175"/>
      <c r="W203" s="176"/>
      <c r="X203" s="177" t="str">
        <f t="shared" si="2"/>
        <v>Bronaanpak:
Collectieve maatregelen:
Individuele maatregelen:
PBM's:</v>
      </c>
      <c r="Y203" s="166"/>
      <c r="Z203" s="178"/>
      <c r="AA203" s="174"/>
      <c r="AB203" s="170" t="str">
        <f>IF(Tabel_RIE[[#This Row],[E2]]&gt;0,VLOOKUP(Tabel_RIE[[#This Row],[E2]],Tabel_FK_E[],2,FALSE),"")</f>
        <v/>
      </c>
      <c r="AC203" s="174"/>
      <c r="AD203" s="170" t="str">
        <f>IF(Tabel_RIE[[#This Row],[B2]]&gt;0,VLOOKUP(Tabel_RIE[[#This Row],[B2]],Tabel_FK_B[],2,FALSE),"")</f>
        <v/>
      </c>
      <c r="AE203" s="174"/>
      <c r="AF203" s="170" t="str">
        <f>IF(Tabel_RIE[[#This Row],[W2]]&gt;0,VLOOKUP(Tabel_RIE[[#This Row],[W2]],Tabel_FK_W[],2,FALSE),"")</f>
        <v/>
      </c>
      <c r="AG203"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203" s="172"/>
      <c r="AI203" s="166"/>
      <c r="AJ203" s="176"/>
      <c r="AK203"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203" s="179" t="str">
        <f>IF(AND(Tabel_RIE[[#This Row],[R12]]&gt;=70,Tabel_RIE[[#This Row],[R22]]&lt;70),"Ja","Nee")</f>
        <v>Ja</v>
      </c>
      <c r="AM203" s="179" t="str">
        <f>IF(Tabel_RIE[[#This Row],[R22]]&lt;&gt;"",Tabel_RIE[[#This Row],[R22]],Tabel_RIE[[#This Row],[R12]])</f>
        <v/>
      </c>
    </row>
    <row r="204" spans="2:39" ht="42" customHeight="1">
      <c r="B204" s="164">
        <v>198</v>
      </c>
      <c r="C204" s="165"/>
      <c r="D204" s="166"/>
      <c r="E204" s="166"/>
      <c r="F204" s="166"/>
      <c r="G204" s="167"/>
      <c r="H204" s="167"/>
      <c r="I204" s="166"/>
      <c r="J204" s="166"/>
      <c r="K204" s="168"/>
      <c r="L204" s="169" t="str">
        <f>IF(Tabel_RIE[[#This Row],[E1]]&gt;0,VLOOKUP(Tabel_RIE[[#This Row],[E1]],Tabel_FK_E[],2,FALSE),"")</f>
        <v/>
      </c>
      <c r="M204" s="168"/>
      <c r="N204" s="170" t="str">
        <f>IF(Tabel_RIE[[#This Row],[B1]]&gt;0,VLOOKUP(Tabel_RIE[[#This Row],[B1]],Tabel_FK_B[],2,FALSE),"")</f>
        <v/>
      </c>
      <c r="O204" s="168"/>
      <c r="P204" s="170" t="str">
        <f>IF(Tabel_RIE[[#This Row],[W1]]&gt;0,VLOOKUP(Tabel_RIE[[#This Row],[W1]],Tabel_FK_W[],2,FALSE),"")</f>
        <v/>
      </c>
      <c r="Q204"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04" s="172" t="str">
        <f>IF(OR(Tabel_RIE[[#This Row],[E12]]="",Tabel_RIE[[#This Row],[B12]]="",Tabel_RIE[[#This Row],[W12]]=""),"",Tabel_RIE[[#This Row],[E12]]*Tabel_RIE[[#This Row],[B12]]*Tabel_RIE[[#This Row],[W12]])</f>
        <v/>
      </c>
      <c r="S204" s="173" t="str">
        <f>IF(AND(Tabel_RIE[[#This Row],[E12]]="",Tabel_RIE[[#This Row],[R12]]=""),"",IF(AND(OR(Tabel_RIE[[#This Row],[E12]]="",Tabel_RIE[[#This Row],[E12]]&lt;15),OR(Tabel_RIE[[#This Row],[R12]]="",Tabel_RIE[[#This Row],[R12]]&lt;70)),"n.v.t.",IF(OR(Tabel_RIE[[#This Row],[E12]]&gt;=15,Tabel_RIE[[#This Row],[R12]]&gt;=70),"√","fout")))</f>
        <v/>
      </c>
      <c r="T204" s="174"/>
      <c r="U204" s="175"/>
      <c r="V204" s="175"/>
      <c r="W204" s="176"/>
      <c r="X204" s="177" t="str">
        <f t="shared" ref="X204:X256" si="3">$X$1</f>
        <v>Bronaanpak:
Collectieve maatregelen:
Individuele maatregelen:
PBM's:</v>
      </c>
      <c r="Y204" s="166"/>
      <c r="Z204" s="178"/>
      <c r="AA204" s="174"/>
      <c r="AB204" s="170" t="str">
        <f>IF(Tabel_RIE[[#This Row],[E2]]&gt;0,VLOOKUP(Tabel_RIE[[#This Row],[E2]],Tabel_FK_E[],2,FALSE),"")</f>
        <v/>
      </c>
      <c r="AC204" s="174"/>
      <c r="AD204" s="170" t="str">
        <f>IF(Tabel_RIE[[#This Row],[B2]]&gt;0,VLOOKUP(Tabel_RIE[[#This Row],[B2]],Tabel_FK_B[],2,FALSE),"")</f>
        <v/>
      </c>
      <c r="AE204" s="174"/>
      <c r="AF204" s="170" t="str">
        <f>IF(Tabel_RIE[[#This Row],[W2]]&gt;0,VLOOKUP(Tabel_RIE[[#This Row],[W2]],Tabel_FK_W[],2,FALSE),"")</f>
        <v/>
      </c>
      <c r="AG204"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204" s="172"/>
      <c r="AI204" s="166"/>
      <c r="AJ204" s="176"/>
      <c r="AK204"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204" s="179" t="str">
        <f>IF(AND(Tabel_RIE[[#This Row],[R12]]&gt;=70,Tabel_RIE[[#This Row],[R22]]&lt;70),"Ja","Nee")</f>
        <v>Ja</v>
      </c>
      <c r="AM204" s="179" t="str">
        <f>IF(Tabel_RIE[[#This Row],[R22]]&lt;&gt;"",Tabel_RIE[[#This Row],[R22]],Tabel_RIE[[#This Row],[R12]])</f>
        <v/>
      </c>
    </row>
    <row r="205" spans="2:39" ht="42" customHeight="1">
      <c r="B205" s="164">
        <v>199</v>
      </c>
      <c r="C205" s="165"/>
      <c r="D205" s="166"/>
      <c r="E205" s="166"/>
      <c r="F205" s="166"/>
      <c r="G205" s="167"/>
      <c r="H205" s="167"/>
      <c r="I205" s="166"/>
      <c r="J205" s="166"/>
      <c r="K205" s="168"/>
      <c r="L205" s="169" t="str">
        <f>IF(Tabel_RIE[[#This Row],[E1]]&gt;0,VLOOKUP(Tabel_RIE[[#This Row],[E1]],Tabel_FK_E[],2,FALSE),"")</f>
        <v/>
      </c>
      <c r="M205" s="168"/>
      <c r="N205" s="170" t="str">
        <f>IF(Tabel_RIE[[#This Row],[B1]]&gt;0,VLOOKUP(Tabel_RIE[[#This Row],[B1]],Tabel_FK_B[],2,FALSE),"")</f>
        <v/>
      </c>
      <c r="O205" s="168"/>
      <c r="P205" s="170" t="str">
        <f>IF(Tabel_RIE[[#This Row],[W1]]&gt;0,VLOOKUP(Tabel_RIE[[#This Row],[W1]],Tabel_FK_W[],2,FALSE),"")</f>
        <v/>
      </c>
      <c r="Q205"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05" s="172" t="str">
        <f>IF(OR(Tabel_RIE[[#This Row],[E12]]="",Tabel_RIE[[#This Row],[B12]]="",Tabel_RIE[[#This Row],[W12]]=""),"",Tabel_RIE[[#This Row],[E12]]*Tabel_RIE[[#This Row],[B12]]*Tabel_RIE[[#This Row],[W12]])</f>
        <v/>
      </c>
      <c r="S205" s="173" t="str">
        <f>IF(AND(Tabel_RIE[[#This Row],[E12]]="",Tabel_RIE[[#This Row],[R12]]=""),"",IF(AND(OR(Tabel_RIE[[#This Row],[E12]]="",Tabel_RIE[[#This Row],[E12]]&lt;15),OR(Tabel_RIE[[#This Row],[R12]]="",Tabel_RIE[[#This Row],[R12]]&lt;70)),"n.v.t.",IF(OR(Tabel_RIE[[#This Row],[E12]]&gt;=15,Tabel_RIE[[#This Row],[R12]]&gt;=70),"√","fout")))</f>
        <v/>
      </c>
      <c r="T205" s="174"/>
      <c r="U205" s="175"/>
      <c r="V205" s="175"/>
      <c r="W205" s="176"/>
      <c r="X205" s="177" t="str">
        <f t="shared" si="3"/>
        <v>Bronaanpak:
Collectieve maatregelen:
Individuele maatregelen:
PBM's:</v>
      </c>
      <c r="Y205" s="166"/>
      <c r="Z205" s="178"/>
      <c r="AA205" s="174"/>
      <c r="AB205" s="170" t="str">
        <f>IF(Tabel_RIE[[#This Row],[E2]]&gt;0,VLOOKUP(Tabel_RIE[[#This Row],[E2]],Tabel_FK_E[],2,FALSE),"")</f>
        <v/>
      </c>
      <c r="AC205" s="174"/>
      <c r="AD205" s="170" t="str">
        <f>IF(Tabel_RIE[[#This Row],[B2]]&gt;0,VLOOKUP(Tabel_RIE[[#This Row],[B2]],Tabel_FK_B[],2,FALSE),"")</f>
        <v/>
      </c>
      <c r="AE205" s="174"/>
      <c r="AF205" s="170" t="str">
        <f>IF(Tabel_RIE[[#This Row],[W2]]&gt;0,VLOOKUP(Tabel_RIE[[#This Row],[W2]],Tabel_FK_W[],2,FALSE),"")</f>
        <v/>
      </c>
      <c r="AG205"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205" s="172"/>
      <c r="AI205" s="166"/>
      <c r="AJ205" s="176"/>
      <c r="AK205"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205" s="179" t="str">
        <f>IF(AND(Tabel_RIE[[#This Row],[R12]]&gt;=70,Tabel_RIE[[#This Row],[R22]]&lt;70),"Ja","Nee")</f>
        <v>Ja</v>
      </c>
      <c r="AM205" s="179" t="str">
        <f>IF(Tabel_RIE[[#This Row],[R22]]&lt;&gt;"",Tabel_RIE[[#This Row],[R22]],Tabel_RIE[[#This Row],[R12]])</f>
        <v/>
      </c>
    </row>
    <row r="206" spans="2:39" ht="42" customHeight="1">
      <c r="B206" s="164">
        <v>200</v>
      </c>
      <c r="C206" s="165"/>
      <c r="D206" s="166"/>
      <c r="E206" s="166"/>
      <c r="F206" s="166"/>
      <c r="G206" s="167"/>
      <c r="H206" s="167"/>
      <c r="I206" s="166"/>
      <c r="J206" s="166"/>
      <c r="K206" s="168"/>
      <c r="L206" s="169" t="str">
        <f>IF(Tabel_RIE[[#This Row],[E1]]&gt;0,VLOOKUP(Tabel_RIE[[#This Row],[E1]],Tabel_FK_E[],2,FALSE),"")</f>
        <v/>
      </c>
      <c r="M206" s="168"/>
      <c r="N206" s="170" t="str">
        <f>IF(Tabel_RIE[[#This Row],[B1]]&gt;0,VLOOKUP(Tabel_RIE[[#This Row],[B1]],Tabel_FK_B[],2,FALSE),"")</f>
        <v/>
      </c>
      <c r="O206" s="168"/>
      <c r="P206" s="170" t="str">
        <f>IF(Tabel_RIE[[#This Row],[W1]]&gt;0,VLOOKUP(Tabel_RIE[[#This Row],[W1]],Tabel_FK_W[],2,FALSE),"")</f>
        <v/>
      </c>
      <c r="Q206"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06" s="172" t="str">
        <f>IF(OR(Tabel_RIE[[#This Row],[E12]]="",Tabel_RIE[[#This Row],[B12]]="",Tabel_RIE[[#This Row],[W12]]=""),"",Tabel_RIE[[#This Row],[E12]]*Tabel_RIE[[#This Row],[B12]]*Tabel_RIE[[#This Row],[W12]])</f>
        <v/>
      </c>
      <c r="S206" s="173" t="str">
        <f>IF(AND(Tabel_RIE[[#This Row],[E12]]="",Tabel_RIE[[#This Row],[R12]]=""),"",IF(AND(OR(Tabel_RIE[[#This Row],[E12]]="",Tabel_RIE[[#This Row],[E12]]&lt;15),OR(Tabel_RIE[[#This Row],[R12]]="",Tabel_RIE[[#This Row],[R12]]&lt;70)),"n.v.t.",IF(OR(Tabel_RIE[[#This Row],[E12]]&gt;=15,Tabel_RIE[[#This Row],[R12]]&gt;=70),"√","fout")))</f>
        <v/>
      </c>
      <c r="T206" s="174"/>
      <c r="U206" s="175"/>
      <c r="V206" s="175"/>
      <c r="W206" s="176"/>
      <c r="X206" s="177" t="str">
        <f t="shared" si="3"/>
        <v>Bronaanpak:
Collectieve maatregelen:
Individuele maatregelen:
PBM's:</v>
      </c>
      <c r="Y206" s="166"/>
      <c r="Z206" s="178"/>
      <c r="AA206" s="174"/>
      <c r="AB206" s="170" t="str">
        <f>IF(Tabel_RIE[[#This Row],[E2]]&gt;0,VLOOKUP(Tabel_RIE[[#This Row],[E2]],Tabel_FK_E[],2,FALSE),"")</f>
        <v/>
      </c>
      <c r="AC206" s="174"/>
      <c r="AD206" s="170" t="str">
        <f>IF(Tabel_RIE[[#This Row],[B2]]&gt;0,VLOOKUP(Tabel_RIE[[#This Row],[B2]],Tabel_FK_B[],2,FALSE),"")</f>
        <v/>
      </c>
      <c r="AE206" s="174"/>
      <c r="AF206" s="170" t="str">
        <f>IF(Tabel_RIE[[#This Row],[W2]]&gt;0,VLOOKUP(Tabel_RIE[[#This Row],[W2]],Tabel_FK_W[],2,FALSE),"")</f>
        <v/>
      </c>
      <c r="AG206"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206" s="172"/>
      <c r="AI206" s="166"/>
      <c r="AJ206" s="176"/>
      <c r="AK206"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206" s="179" t="str">
        <f>IF(AND(Tabel_RIE[[#This Row],[R12]]&gt;=70,Tabel_RIE[[#This Row],[R22]]&lt;70),"Ja","Nee")</f>
        <v>Ja</v>
      </c>
      <c r="AM206" s="179" t="str">
        <f>IF(Tabel_RIE[[#This Row],[R22]]&lt;&gt;"",Tabel_RIE[[#This Row],[R22]],Tabel_RIE[[#This Row],[R12]])</f>
        <v/>
      </c>
    </row>
    <row r="207" spans="2:39" ht="42" customHeight="1">
      <c r="B207" s="164">
        <v>201</v>
      </c>
      <c r="C207" s="165"/>
      <c r="D207" s="166"/>
      <c r="E207" s="166"/>
      <c r="F207" s="166"/>
      <c r="G207" s="167"/>
      <c r="H207" s="167"/>
      <c r="I207" s="166"/>
      <c r="J207" s="166"/>
      <c r="K207" s="168"/>
      <c r="L207" s="169" t="str">
        <f>IF(Tabel_RIE[[#This Row],[E1]]&gt;0,VLOOKUP(Tabel_RIE[[#This Row],[E1]],Tabel_FK_E[],2,FALSE),"")</f>
        <v/>
      </c>
      <c r="M207" s="168"/>
      <c r="N207" s="170" t="str">
        <f>IF(Tabel_RIE[[#This Row],[B1]]&gt;0,VLOOKUP(Tabel_RIE[[#This Row],[B1]],Tabel_FK_B[],2,FALSE),"")</f>
        <v/>
      </c>
      <c r="O207" s="168"/>
      <c r="P207" s="170" t="str">
        <f>IF(Tabel_RIE[[#This Row],[W1]]&gt;0,VLOOKUP(Tabel_RIE[[#This Row],[W1]],Tabel_FK_W[],2,FALSE),"")</f>
        <v/>
      </c>
      <c r="Q207"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07" s="172" t="str">
        <f>IF(OR(Tabel_RIE[[#This Row],[E12]]="",Tabel_RIE[[#This Row],[B12]]="",Tabel_RIE[[#This Row],[W12]]=""),"",Tabel_RIE[[#This Row],[E12]]*Tabel_RIE[[#This Row],[B12]]*Tabel_RIE[[#This Row],[W12]])</f>
        <v/>
      </c>
      <c r="S207" s="173" t="str">
        <f>IF(AND(Tabel_RIE[[#This Row],[E12]]="",Tabel_RIE[[#This Row],[R12]]=""),"",IF(AND(OR(Tabel_RIE[[#This Row],[E12]]="",Tabel_RIE[[#This Row],[E12]]&lt;15),OR(Tabel_RIE[[#This Row],[R12]]="",Tabel_RIE[[#This Row],[R12]]&lt;70)),"n.v.t.",IF(OR(Tabel_RIE[[#This Row],[E12]]&gt;=15,Tabel_RIE[[#This Row],[R12]]&gt;=70),"√","fout")))</f>
        <v/>
      </c>
      <c r="T207" s="174"/>
      <c r="U207" s="175"/>
      <c r="V207" s="175"/>
      <c r="W207" s="176"/>
      <c r="X207" s="177" t="str">
        <f t="shared" si="3"/>
        <v>Bronaanpak:
Collectieve maatregelen:
Individuele maatregelen:
PBM's:</v>
      </c>
      <c r="Y207" s="166"/>
      <c r="Z207" s="178"/>
      <c r="AA207" s="174"/>
      <c r="AB207" s="170" t="str">
        <f>IF(Tabel_RIE[[#This Row],[E2]]&gt;0,VLOOKUP(Tabel_RIE[[#This Row],[E2]],Tabel_FK_E[],2,FALSE),"")</f>
        <v/>
      </c>
      <c r="AC207" s="174"/>
      <c r="AD207" s="170" t="str">
        <f>IF(Tabel_RIE[[#This Row],[B2]]&gt;0,VLOOKUP(Tabel_RIE[[#This Row],[B2]],Tabel_FK_B[],2,FALSE),"")</f>
        <v/>
      </c>
      <c r="AE207" s="174"/>
      <c r="AF207" s="170" t="str">
        <f>IF(Tabel_RIE[[#This Row],[W2]]&gt;0,VLOOKUP(Tabel_RIE[[#This Row],[W2]],Tabel_FK_W[],2,FALSE),"")</f>
        <v/>
      </c>
      <c r="AG207"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207" s="172"/>
      <c r="AI207" s="166"/>
      <c r="AJ207" s="176"/>
      <c r="AK207"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207" s="179" t="str">
        <f>IF(AND(Tabel_RIE[[#This Row],[R12]]&gt;=70,Tabel_RIE[[#This Row],[R22]]&lt;70),"Ja","Nee")</f>
        <v>Ja</v>
      </c>
      <c r="AM207" s="179" t="str">
        <f>IF(Tabel_RIE[[#This Row],[R22]]&lt;&gt;"",Tabel_RIE[[#This Row],[R22]],Tabel_RIE[[#This Row],[R12]])</f>
        <v/>
      </c>
    </row>
    <row r="208" spans="2:39" ht="42" customHeight="1">
      <c r="B208" s="164">
        <v>202</v>
      </c>
      <c r="C208" s="165"/>
      <c r="D208" s="166"/>
      <c r="E208" s="166"/>
      <c r="F208" s="166"/>
      <c r="G208" s="167"/>
      <c r="H208" s="167"/>
      <c r="I208" s="166"/>
      <c r="J208" s="166"/>
      <c r="K208" s="168"/>
      <c r="L208" s="169" t="str">
        <f>IF(Tabel_RIE[[#This Row],[E1]]&gt;0,VLOOKUP(Tabel_RIE[[#This Row],[E1]],Tabel_FK_E[],2,FALSE),"")</f>
        <v/>
      </c>
      <c r="M208" s="168"/>
      <c r="N208" s="170" t="str">
        <f>IF(Tabel_RIE[[#This Row],[B1]]&gt;0,VLOOKUP(Tabel_RIE[[#This Row],[B1]],Tabel_FK_B[],2,FALSE),"")</f>
        <v/>
      </c>
      <c r="O208" s="168"/>
      <c r="P208" s="170" t="str">
        <f>IF(Tabel_RIE[[#This Row],[W1]]&gt;0,VLOOKUP(Tabel_RIE[[#This Row],[W1]],Tabel_FK_W[],2,FALSE),"")</f>
        <v/>
      </c>
      <c r="Q208"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08" s="172" t="str">
        <f>IF(OR(Tabel_RIE[[#This Row],[E12]]="",Tabel_RIE[[#This Row],[B12]]="",Tabel_RIE[[#This Row],[W12]]=""),"",Tabel_RIE[[#This Row],[E12]]*Tabel_RIE[[#This Row],[B12]]*Tabel_RIE[[#This Row],[W12]])</f>
        <v/>
      </c>
      <c r="S208" s="173" t="str">
        <f>IF(AND(Tabel_RIE[[#This Row],[E12]]="",Tabel_RIE[[#This Row],[R12]]=""),"",IF(AND(OR(Tabel_RIE[[#This Row],[E12]]="",Tabel_RIE[[#This Row],[E12]]&lt;15),OR(Tabel_RIE[[#This Row],[R12]]="",Tabel_RIE[[#This Row],[R12]]&lt;70)),"n.v.t.",IF(OR(Tabel_RIE[[#This Row],[E12]]&gt;=15,Tabel_RIE[[#This Row],[R12]]&gt;=70),"√","fout")))</f>
        <v/>
      </c>
      <c r="T208" s="174"/>
      <c r="U208" s="175"/>
      <c r="V208" s="175"/>
      <c r="W208" s="176"/>
      <c r="X208" s="177" t="str">
        <f t="shared" si="3"/>
        <v>Bronaanpak:
Collectieve maatregelen:
Individuele maatregelen:
PBM's:</v>
      </c>
      <c r="Y208" s="166"/>
      <c r="Z208" s="178"/>
      <c r="AA208" s="174"/>
      <c r="AB208" s="170" t="str">
        <f>IF(Tabel_RIE[[#This Row],[E2]]&gt;0,VLOOKUP(Tabel_RIE[[#This Row],[E2]],Tabel_FK_E[],2,FALSE),"")</f>
        <v/>
      </c>
      <c r="AC208" s="174"/>
      <c r="AD208" s="170" t="str">
        <f>IF(Tabel_RIE[[#This Row],[B2]]&gt;0,VLOOKUP(Tabel_RIE[[#This Row],[B2]],Tabel_FK_B[],2,FALSE),"")</f>
        <v/>
      </c>
      <c r="AE208" s="174"/>
      <c r="AF208" s="170" t="str">
        <f>IF(Tabel_RIE[[#This Row],[W2]]&gt;0,VLOOKUP(Tabel_RIE[[#This Row],[W2]],Tabel_FK_W[],2,FALSE),"")</f>
        <v/>
      </c>
      <c r="AG208"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208" s="172"/>
      <c r="AI208" s="166"/>
      <c r="AJ208" s="176"/>
      <c r="AK208"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208" s="179" t="str">
        <f>IF(AND(Tabel_RIE[[#This Row],[R12]]&gt;=70,Tabel_RIE[[#This Row],[R22]]&lt;70),"Ja","Nee")</f>
        <v>Ja</v>
      </c>
      <c r="AM208" s="179" t="str">
        <f>IF(Tabel_RIE[[#This Row],[R22]]&lt;&gt;"",Tabel_RIE[[#This Row],[R22]],Tabel_RIE[[#This Row],[R12]])</f>
        <v/>
      </c>
    </row>
    <row r="209" spans="2:39" ht="42" customHeight="1">
      <c r="B209" s="164">
        <v>203</v>
      </c>
      <c r="C209" s="165"/>
      <c r="D209" s="166"/>
      <c r="E209" s="166"/>
      <c r="F209" s="166"/>
      <c r="G209" s="167"/>
      <c r="H209" s="167"/>
      <c r="I209" s="166"/>
      <c r="J209" s="166"/>
      <c r="K209" s="168"/>
      <c r="L209" s="169" t="str">
        <f>IF(Tabel_RIE[[#This Row],[E1]]&gt;0,VLOOKUP(Tabel_RIE[[#This Row],[E1]],Tabel_FK_E[],2,FALSE),"")</f>
        <v/>
      </c>
      <c r="M209" s="168"/>
      <c r="N209" s="170" t="str">
        <f>IF(Tabel_RIE[[#This Row],[B1]]&gt;0,VLOOKUP(Tabel_RIE[[#This Row],[B1]],Tabel_FK_B[],2,FALSE),"")</f>
        <v/>
      </c>
      <c r="O209" s="168"/>
      <c r="P209" s="170" t="str">
        <f>IF(Tabel_RIE[[#This Row],[W1]]&gt;0,VLOOKUP(Tabel_RIE[[#This Row],[W1]],Tabel_FK_W[],2,FALSE),"")</f>
        <v/>
      </c>
      <c r="Q209"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09" s="172" t="str">
        <f>IF(OR(Tabel_RIE[[#This Row],[E12]]="",Tabel_RIE[[#This Row],[B12]]="",Tabel_RIE[[#This Row],[W12]]=""),"",Tabel_RIE[[#This Row],[E12]]*Tabel_RIE[[#This Row],[B12]]*Tabel_RIE[[#This Row],[W12]])</f>
        <v/>
      </c>
      <c r="S209" s="173" t="str">
        <f>IF(AND(Tabel_RIE[[#This Row],[E12]]="",Tabel_RIE[[#This Row],[R12]]=""),"",IF(AND(OR(Tabel_RIE[[#This Row],[E12]]="",Tabel_RIE[[#This Row],[E12]]&lt;15),OR(Tabel_RIE[[#This Row],[R12]]="",Tabel_RIE[[#This Row],[R12]]&lt;70)),"n.v.t.",IF(OR(Tabel_RIE[[#This Row],[E12]]&gt;=15,Tabel_RIE[[#This Row],[R12]]&gt;=70),"√","fout")))</f>
        <v/>
      </c>
      <c r="T209" s="174"/>
      <c r="U209" s="175"/>
      <c r="V209" s="175"/>
      <c r="W209" s="176"/>
      <c r="X209" s="177" t="str">
        <f t="shared" si="3"/>
        <v>Bronaanpak:
Collectieve maatregelen:
Individuele maatregelen:
PBM's:</v>
      </c>
      <c r="Y209" s="166"/>
      <c r="Z209" s="178"/>
      <c r="AA209" s="174"/>
      <c r="AB209" s="170" t="str">
        <f>IF(Tabel_RIE[[#This Row],[E2]]&gt;0,VLOOKUP(Tabel_RIE[[#This Row],[E2]],Tabel_FK_E[],2,FALSE),"")</f>
        <v/>
      </c>
      <c r="AC209" s="174"/>
      <c r="AD209" s="170" t="str">
        <f>IF(Tabel_RIE[[#This Row],[B2]]&gt;0,VLOOKUP(Tabel_RIE[[#This Row],[B2]],Tabel_FK_B[],2,FALSE),"")</f>
        <v/>
      </c>
      <c r="AE209" s="174"/>
      <c r="AF209" s="170" t="str">
        <f>IF(Tabel_RIE[[#This Row],[W2]]&gt;0,VLOOKUP(Tabel_RIE[[#This Row],[W2]],Tabel_FK_W[],2,FALSE),"")</f>
        <v/>
      </c>
      <c r="AG209"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209" s="172"/>
      <c r="AI209" s="166"/>
      <c r="AJ209" s="176"/>
      <c r="AK209"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209" s="179" t="str">
        <f>IF(AND(Tabel_RIE[[#This Row],[R12]]&gt;=70,Tabel_RIE[[#This Row],[R22]]&lt;70),"Ja","Nee")</f>
        <v>Ja</v>
      </c>
      <c r="AM209" s="179" t="str">
        <f>IF(Tabel_RIE[[#This Row],[R22]]&lt;&gt;"",Tabel_RIE[[#This Row],[R22]],Tabel_RIE[[#This Row],[R12]])</f>
        <v/>
      </c>
    </row>
    <row r="210" spans="2:39" ht="42" customHeight="1">
      <c r="B210" s="164">
        <v>204</v>
      </c>
      <c r="C210" s="165"/>
      <c r="D210" s="166"/>
      <c r="E210" s="166"/>
      <c r="F210" s="166"/>
      <c r="G210" s="167"/>
      <c r="H210" s="167"/>
      <c r="I210" s="166"/>
      <c r="J210" s="166"/>
      <c r="K210" s="168"/>
      <c r="L210" s="169" t="str">
        <f>IF(Tabel_RIE[[#This Row],[E1]]&gt;0,VLOOKUP(Tabel_RIE[[#This Row],[E1]],Tabel_FK_E[],2,FALSE),"")</f>
        <v/>
      </c>
      <c r="M210" s="168"/>
      <c r="N210" s="170" t="str">
        <f>IF(Tabel_RIE[[#This Row],[B1]]&gt;0,VLOOKUP(Tabel_RIE[[#This Row],[B1]],Tabel_FK_B[],2,FALSE),"")</f>
        <v/>
      </c>
      <c r="O210" s="168"/>
      <c r="P210" s="170" t="str">
        <f>IF(Tabel_RIE[[#This Row],[W1]]&gt;0,VLOOKUP(Tabel_RIE[[#This Row],[W1]],Tabel_FK_W[],2,FALSE),"")</f>
        <v/>
      </c>
      <c r="Q210"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10" s="172" t="str">
        <f>IF(OR(Tabel_RIE[[#This Row],[E12]]="",Tabel_RIE[[#This Row],[B12]]="",Tabel_RIE[[#This Row],[W12]]=""),"",Tabel_RIE[[#This Row],[E12]]*Tabel_RIE[[#This Row],[B12]]*Tabel_RIE[[#This Row],[W12]])</f>
        <v/>
      </c>
      <c r="S210" s="173" t="str">
        <f>IF(AND(Tabel_RIE[[#This Row],[E12]]="",Tabel_RIE[[#This Row],[R12]]=""),"",IF(AND(OR(Tabel_RIE[[#This Row],[E12]]="",Tabel_RIE[[#This Row],[E12]]&lt;15),OR(Tabel_RIE[[#This Row],[R12]]="",Tabel_RIE[[#This Row],[R12]]&lt;70)),"n.v.t.",IF(OR(Tabel_RIE[[#This Row],[E12]]&gt;=15,Tabel_RIE[[#This Row],[R12]]&gt;=70),"√","fout")))</f>
        <v/>
      </c>
      <c r="T210" s="174"/>
      <c r="U210" s="175"/>
      <c r="V210" s="175"/>
      <c r="W210" s="176"/>
      <c r="X210" s="177" t="str">
        <f t="shared" si="3"/>
        <v>Bronaanpak:
Collectieve maatregelen:
Individuele maatregelen:
PBM's:</v>
      </c>
      <c r="Y210" s="166"/>
      <c r="Z210" s="178"/>
      <c r="AA210" s="174"/>
      <c r="AB210" s="170" t="str">
        <f>IF(Tabel_RIE[[#This Row],[E2]]&gt;0,VLOOKUP(Tabel_RIE[[#This Row],[E2]],Tabel_FK_E[],2,FALSE),"")</f>
        <v/>
      </c>
      <c r="AC210" s="174"/>
      <c r="AD210" s="170" t="str">
        <f>IF(Tabel_RIE[[#This Row],[B2]]&gt;0,VLOOKUP(Tabel_RIE[[#This Row],[B2]],Tabel_FK_B[],2,FALSE),"")</f>
        <v/>
      </c>
      <c r="AE210" s="174"/>
      <c r="AF210" s="170" t="str">
        <f>IF(Tabel_RIE[[#This Row],[W2]]&gt;0,VLOOKUP(Tabel_RIE[[#This Row],[W2]],Tabel_FK_W[],2,FALSE),"")</f>
        <v/>
      </c>
      <c r="AG210"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210" s="172"/>
      <c r="AI210" s="166"/>
      <c r="AJ210" s="176"/>
      <c r="AK210"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210" s="179" t="str">
        <f>IF(AND(Tabel_RIE[[#This Row],[R12]]&gt;=70,Tabel_RIE[[#This Row],[R22]]&lt;70),"Ja","Nee")</f>
        <v>Ja</v>
      </c>
      <c r="AM210" s="179" t="str">
        <f>IF(Tabel_RIE[[#This Row],[R22]]&lt;&gt;"",Tabel_RIE[[#This Row],[R22]],Tabel_RIE[[#This Row],[R12]])</f>
        <v/>
      </c>
    </row>
    <row r="211" spans="2:39" ht="42" customHeight="1">
      <c r="B211" s="164">
        <v>205</v>
      </c>
      <c r="C211" s="165"/>
      <c r="D211" s="166"/>
      <c r="E211" s="166"/>
      <c r="F211" s="166"/>
      <c r="G211" s="167"/>
      <c r="H211" s="167"/>
      <c r="I211" s="166"/>
      <c r="J211" s="166"/>
      <c r="K211" s="168"/>
      <c r="L211" s="169" t="str">
        <f>IF(Tabel_RIE[[#This Row],[E1]]&gt;0,VLOOKUP(Tabel_RIE[[#This Row],[E1]],Tabel_FK_E[],2,FALSE),"")</f>
        <v/>
      </c>
      <c r="M211" s="168"/>
      <c r="N211" s="170" t="str">
        <f>IF(Tabel_RIE[[#This Row],[B1]]&gt;0,VLOOKUP(Tabel_RIE[[#This Row],[B1]],Tabel_FK_B[],2,FALSE),"")</f>
        <v/>
      </c>
      <c r="O211" s="168"/>
      <c r="P211" s="170" t="str">
        <f>IF(Tabel_RIE[[#This Row],[W1]]&gt;0,VLOOKUP(Tabel_RIE[[#This Row],[W1]],Tabel_FK_W[],2,FALSE),"")</f>
        <v/>
      </c>
      <c r="Q211"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11" s="172" t="str">
        <f>IF(OR(Tabel_RIE[[#This Row],[E12]]="",Tabel_RIE[[#This Row],[B12]]="",Tabel_RIE[[#This Row],[W12]]=""),"",Tabel_RIE[[#This Row],[E12]]*Tabel_RIE[[#This Row],[B12]]*Tabel_RIE[[#This Row],[W12]])</f>
        <v/>
      </c>
      <c r="S211" s="173" t="str">
        <f>IF(AND(Tabel_RIE[[#This Row],[E12]]="",Tabel_RIE[[#This Row],[R12]]=""),"",IF(AND(OR(Tabel_RIE[[#This Row],[E12]]="",Tabel_RIE[[#This Row],[E12]]&lt;15),OR(Tabel_RIE[[#This Row],[R12]]="",Tabel_RIE[[#This Row],[R12]]&lt;70)),"n.v.t.",IF(OR(Tabel_RIE[[#This Row],[E12]]&gt;=15,Tabel_RIE[[#This Row],[R12]]&gt;=70),"√","fout")))</f>
        <v/>
      </c>
      <c r="T211" s="174"/>
      <c r="U211" s="175"/>
      <c r="V211" s="175"/>
      <c r="W211" s="176"/>
      <c r="X211" s="177" t="str">
        <f t="shared" si="3"/>
        <v>Bronaanpak:
Collectieve maatregelen:
Individuele maatregelen:
PBM's:</v>
      </c>
      <c r="Y211" s="166"/>
      <c r="Z211" s="178"/>
      <c r="AA211" s="174"/>
      <c r="AB211" s="170" t="str">
        <f>IF(Tabel_RIE[[#This Row],[E2]]&gt;0,VLOOKUP(Tabel_RIE[[#This Row],[E2]],Tabel_FK_E[],2,FALSE),"")</f>
        <v/>
      </c>
      <c r="AC211" s="174"/>
      <c r="AD211" s="170" t="str">
        <f>IF(Tabel_RIE[[#This Row],[B2]]&gt;0,VLOOKUP(Tabel_RIE[[#This Row],[B2]],Tabel_FK_B[],2,FALSE),"")</f>
        <v/>
      </c>
      <c r="AE211" s="174"/>
      <c r="AF211" s="170" t="str">
        <f>IF(Tabel_RIE[[#This Row],[W2]]&gt;0,VLOOKUP(Tabel_RIE[[#This Row],[W2]],Tabel_FK_W[],2,FALSE),"")</f>
        <v/>
      </c>
      <c r="AG211"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211" s="172"/>
      <c r="AI211" s="166"/>
      <c r="AJ211" s="176"/>
      <c r="AK211"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211" s="179" t="str">
        <f>IF(AND(Tabel_RIE[[#This Row],[R12]]&gt;=70,Tabel_RIE[[#This Row],[R22]]&lt;70),"Ja","Nee")</f>
        <v>Ja</v>
      </c>
      <c r="AM211" s="179" t="str">
        <f>IF(Tabel_RIE[[#This Row],[R22]]&lt;&gt;"",Tabel_RIE[[#This Row],[R22]],Tabel_RIE[[#This Row],[R12]])</f>
        <v/>
      </c>
    </row>
    <row r="212" spans="2:39" ht="42" customHeight="1">
      <c r="B212" s="164">
        <v>206</v>
      </c>
      <c r="C212" s="165"/>
      <c r="D212" s="166"/>
      <c r="E212" s="166"/>
      <c r="F212" s="166"/>
      <c r="G212" s="167"/>
      <c r="H212" s="167"/>
      <c r="I212" s="166"/>
      <c r="J212" s="166"/>
      <c r="K212" s="168"/>
      <c r="L212" s="169" t="str">
        <f>IF(Tabel_RIE[[#This Row],[E1]]&gt;0,VLOOKUP(Tabel_RIE[[#This Row],[E1]],Tabel_FK_E[],2,FALSE),"")</f>
        <v/>
      </c>
      <c r="M212" s="168"/>
      <c r="N212" s="170" t="str">
        <f>IF(Tabel_RIE[[#This Row],[B1]]&gt;0,VLOOKUP(Tabel_RIE[[#This Row],[B1]],Tabel_FK_B[],2,FALSE),"")</f>
        <v/>
      </c>
      <c r="O212" s="168"/>
      <c r="P212" s="170" t="str">
        <f>IF(Tabel_RIE[[#This Row],[W1]]&gt;0,VLOOKUP(Tabel_RIE[[#This Row],[W1]],Tabel_FK_W[],2,FALSE),"")</f>
        <v/>
      </c>
      <c r="Q212"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12" s="172" t="str">
        <f>IF(OR(Tabel_RIE[[#This Row],[E12]]="",Tabel_RIE[[#This Row],[B12]]="",Tabel_RIE[[#This Row],[W12]]=""),"",Tabel_RIE[[#This Row],[E12]]*Tabel_RIE[[#This Row],[B12]]*Tabel_RIE[[#This Row],[W12]])</f>
        <v/>
      </c>
      <c r="S212" s="173" t="str">
        <f>IF(AND(Tabel_RIE[[#This Row],[E12]]="",Tabel_RIE[[#This Row],[R12]]=""),"",IF(AND(OR(Tabel_RIE[[#This Row],[E12]]="",Tabel_RIE[[#This Row],[E12]]&lt;15),OR(Tabel_RIE[[#This Row],[R12]]="",Tabel_RIE[[#This Row],[R12]]&lt;70)),"n.v.t.",IF(OR(Tabel_RIE[[#This Row],[E12]]&gt;=15,Tabel_RIE[[#This Row],[R12]]&gt;=70),"√","fout")))</f>
        <v/>
      </c>
      <c r="T212" s="174"/>
      <c r="U212" s="175"/>
      <c r="V212" s="175"/>
      <c r="W212" s="176"/>
      <c r="X212" s="177" t="str">
        <f t="shared" si="3"/>
        <v>Bronaanpak:
Collectieve maatregelen:
Individuele maatregelen:
PBM's:</v>
      </c>
      <c r="Y212" s="166"/>
      <c r="Z212" s="178"/>
      <c r="AA212" s="174"/>
      <c r="AB212" s="170" t="str">
        <f>IF(Tabel_RIE[[#This Row],[E2]]&gt;0,VLOOKUP(Tabel_RIE[[#This Row],[E2]],Tabel_FK_E[],2,FALSE),"")</f>
        <v/>
      </c>
      <c r="AC212" s="174"/>
      <c r="AD212" s="170" t="str">
        <f>IF(Tabel_RIE[[#This Row],[B2]]&gt;0,VLOOKUP(Tabel_RIE[[#This Row],[B2]],Tabel_FK_B[],2,FALSE),"")</f>
        <v/>
      </c>
      <c r="AE212" s="174"/>
      <c r="AF212" s="170" t="str">
        <f>IF(Tabel_RIE[[#This Row],[W2]]&gt;0,VLOOKUP(Tabel_RIE[[#This Row],[W2]],Tabel_FK_W[],2,FALSE),"")</f>
        <v/>
      </c>
      <c r="AG212"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212" s="172"/>
      <c r="AI212" s="166"/>
      <c r="AJ212" s="176"/>
      <c r="AK212"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212" s="179" t="str">
        <f>IF(AND(Tabel_RIE[[#This Row],[R12]]&gt;=70,Tabel_RIE[[#This Row],[R22]]&lt;70),"Ja","Nee")</f>
        <v>Ja</v>
      </c>
      <c r="AM212" s="179" t="str">
        <f>IF(Tabel_RIE[[#This Row],[R22]]&lt;&gt;"",Tabel_RIE[[#This Row],[R22]],Tabel_RIE[[#This Row],[R12]])</f>
        <v/>
      </c>
    </row>
    <row r="213" spans="2:39" ht="42" customHeight="1">
      <c r="B213" s="164">
        <v>207</v>
      </c>
      <c r="C213" s="165"/>
      <c r="D213" s="166"/>
      <c r="E213" s="166"/>
      <c r="F213" s="166"/>
      <c r="G213" s="167"/>
      <c r="H213" s="167"/>
      <c r="I213" s="166"/>
      <c r="J213" s="166"/>
      <c r="K213" s="168"/>
      <c r="L213" s="169" t="str">
        <f>IF(Tabel_RIE[[#This Row],[E1]]&gt;0,VLOOKUP(Tabel_RIE[[#This Row],[E1]],Tabel_FK_E[],2,FALSE),"")</f>
        <v/>
      </c>
      <c r="M213" s="168"/>
      <c r="N213" s="170" t="str">
        <f>IF(Tabel_RIE[[#This Row],[B1]]&gt;0,VLOOKUP(Tabel_RIE[[#This Row],[B1]],Tabel_FK_B[],2,FALSE),"")</f>
        <v/>
      </c>
      <c r="O213" s="168"/>
      <c r="P213" s="170" t="str">
        <f>IF(Tabel_RIE[[#This Row],[W1]]&gt;0,VLOOKUP(Tabel_RIE[[#This Row],[W1]],Tabel_FK_W[],2,FALSE),"")</f>
        <v/>
      </c>
      <c r="Q213"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13" s="172" t="str">
        <f>IF(OR(Tabel_RIE[[#This Row],[E12]]="",Tabel_RIE[[#This Row],[B12]]="",Tabel_RIE[[#This Row],[W12]]=""),"",Tabel_RIE[[#This Row],[E12]]*Tabel_RIE[[#This Row],[B12]]*Tabel_RIE[[#This Row],[W12]])</f>
        <v/>
      </c>
      <c r="S213" s="173" t="str">
        <f>IF(AND(Tabel_RIE[[#This Row],[E12]]="",Tabel_RIE[[#This Row],[R12]]=""),"",IF(AND(OR(Tabel_RIE[[#This Row],[E12]]="",Tabel_RIE[[#This Row],[E12]]&lt;15),OR(Tabel_RIE[[#This Row],[R12]]="",Tabel_RIE[[#This Row],[R12]]&lt;70)),"n.v.t.",IF(OR(Tabel_RIE[[#This Row],[E12]]&gt;=15,Tabel_RIE[[#This Row],[R12]]&gt;=70),"√","fout")))</f>
        <v/>
      </c>
      <c r="T213" s="174"/>
      <c r="U213" s="175"/>
      <c r="V213" s="175"/>
      <c r="W213" s="176"/>
      <c r="X213" s="177" t="str">
        <f t="shared" si="3"/>
        <v>Bronaanpak:
Collectieve maatregelen:
Individuele maatregelen:
PBM's:</v>
      </c>
      <c r="Y213" s="166"/>
      <c r="Z213" s="178"/>
      <c r="AA213" s="174"/>
      <c r="AB213" s="170" t="str">
        <f>IF(Tabel_RIE[[#This Row],[E2]]&gt;0,VLOOKUP(Tabel_RIE[[#This Row],[E2]],Tabel_FK_E[],2,FALSE),"")</f>
        <v/>
      </c>
      <c r="AC213" s="174"/>
      <c r="AD213" s="170" t="str">
        <f>IF(Tabel_RIE[[#This Row],[B2]]&gt;0,VLOOKUP(Tabel_RIE[[#This Row],[B2]],Tabel_FK_B[],2,FALSE),"")</f>
        <v/>
      </c>
      <c r="AE213" s="174"/>
      <c r="AF213" s="170" t="str">
        <f>IF(Tabel_RIE[[#This Row],[W2]]&gt;0,VLOOKUP(Tabel_RIE[[#This Row],[W2]],Tabel_FK_W[],2,FALSE),"")</f>
        <v/>
      </c>
      <c r="AG213"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213" s="172"/>
      <c r="AI213" s="166"/>
      <c r="AJ213" s="176"/>
      <c r="AK213"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213" s="179" t="str">
        <f>IF(AND(Tabel_RIE[[#This Row],[R12]]&gt;=70,Tabel_RIE[[#This Row],[R22]]&lt;70),"Ja","Nee")</f>
        <v>Ja</v>
      </c>
      <c r="AM213" s="179" t="str">
        <f>IF(Tabel_RIE[[#This Row],[R22]]&lt;&gt;"",Tabel_RIE[[#This Row],[R22]],Tabel_RIE[[#This Row],[R12]])</f>
        <v/>
      </c>
    </row>
    <row r="214" spans="2:39" ht="42" customHeight="1">
      <c r="B214" s="164">
        <v>208</v>
      </c>
      <c r="C214" s="165"/>
      <c r="D214" s="166"/>
      <c r="E214" s="166"/>
      <c r="F214" s="166"/>
      <c r="G214" s="167"/>
      <c r="H214" s="167"/>
      <c r="I214" s="166"/>
      <c r="J214" s="166"/>
      <c r="K214" s="168"/>
      <c r="L214" s="169" t="str">
        <f>IF(Tabel_RIE[[#This Row],[E1]]&gt;0,VLOOKUP(Tabel_RIE[[#This Row],[E1]],Tabel_FK_E[],2,FALSE),"")</f>
        <v/>
      </c>
      <c r="M214" s="168"/>
      <c r="N214" s="170" t="str">
        <f>IF(Tabel_RIE[[#This Row],[B1]]&gt;0,VLOOKUP(Tabel_RIE[[#This Row],[B1]],Tabel_FK_B[],2,FALSE),"")</f>
        <v/>
      </c>
      <c r="O214" s="168"/>
      <c r="P214" s="170" t="str">
        <f>IF(Tabel_RIE[[#This Row],[W1]]&gt;0,VLOOKUP(Tabel_RIE[[#This Row],[W1]],Tabel_FK_W[],2,FALSE),"")</f>
        <v/>
      </c>
      <c r="Q214"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14" s="172" t="str">
        <f>IF(OR(Tabel_RIE[[#This Row],[E12]]="",Tabel_RIE[[#This Row],[B12]]="",Tabel_RIE[[#This Row],[W12]]=""),"",Tabel_RIE[[#This Row],[E12]]*Tabel_RIE[[#This Row],[B12]]*Tabel_RIE[[#This Row],[W12]])</f>
        <v/>
      </c>
      <c r="S214" s="173" t="str">
        <f>IF(AND(Tabel_RIE[[#This Row],[E12]]="",Tabel_RIE[[#This Row],[R12]]=""),"",IF(AND(OR(Tabel_RIE[[#This Row],[E12]]="",Tabel_RIE[[#This Row],[E12]]&lt;15),OR(Tabel_RIE[[#This Row],[R12]]="",Tabel_RIE[[#This Row],[R12]]&lt;70)),"n.v.t.",IF(OR(Tabel_RIE[[#This Row],[E12]]&gt;=15,Tabel_RIE[[#This Row],[R12]]&gt;=70),"√","fout")))</f>
        <v/>
      </c>
      <c r="T214" s="174"/>
      <c r="U214" s="175"/>
      <c r="V214" s="175"/>
      <c r="W214" s="176"/>
      <c r="X214" s="177" t="str">
        <f t="shared" si="3"/>
        <v>Bronaanpak:
Collectieve maatregelen:
Individuele maatregelen:
PBM's:</v>
      </c>
      <c r="Y214" s="166"/>
      <c r="Z214" s="178"/>
      <c r="AA214" s="174"/>
      <c r="AB214" s="170" t="str">
        <f>IF(Tabel_RIE[[#This Row],[E2]]&gt;0,VLOOKUP(Tabel_RIE[[#This Row],[E2]],Tabel_FK_E[],2,FALSE),"")</f>
        <v/>
      </c>
      <c r="AC214" s="174"/>
      <c r="AD214" s="170" t="str">
        <f>IF(Tabel_RIE[[#This Row],[B2]]&gt;0,VLOOKUP(Tabel_RIE[[#This Row],[B2]],Tabel_FK_B[],2,FALSE),"")</f>
        <v/>
      </c>
      <c r="AE214" s="174"/>
      <c r="AF214" s="170" t="str">
        <f>IF(Tabel_RIE[[#This Row],[W2]]&gt;0,VLOOKUP(Tabel_RIE[[#This Row],[W2]],Tabel_FK_W[],2,FALSE),"")</f>
        <v/>
      </c>
      <c r="AG214"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214" s="172"/>
      <c r="AI214" s="166"/>
      <c r="AJ214" s="176"/>
      <c r="AK214"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214" s="179" t="str">
        <f>IF(AND(Tabel_RIE[[#This Row],[R12]]&gt;=70,Tabel_RIE[[#This Row],[R22]]&lt;70),"Ja","Nee")</f>
        <v>Ja</v>
      </c>
      <c r="AM214" s="179" t="str">
        <f>IF(Tabel_RIE[[#This Row],[R22]]&lt;&gt;"",Tabel_RIE[[#This Row],[R22]],Tabel_RIE[[#This Row],[R12]])</f>
        <v/>
      </c>
    </row>
    <row r="215" spans="2:39" ht="42" customHeight="1">
      <c r="B215" s="164">
        <v>209</v>
      </c>
      <c r="C215" s="165"/>
      <c r="D215" s="166"/>
      <c r="E215" s="166"/>
      <c r="F215" s="166"/>
      <c r="G215" s="167"/>
      <c r="H215" s="167"/>
      <c r="I215" s="166"/>
      <c r="J215" s="166"/>
      <c r="K215" s="168"/>
      <c r="L215" s="169" t="str">
        <f>IF(Tabel_RIE[[#This Row],[E1]]&gt;0,VLOOKUP(Tabel_RIE[[#This Row],[E1]],Tabel_FK_E[],2,FALSE),"")</f>
        <v/>
      </c>
      <c r="M215" s="168"/>
      <c r="N215" s="170" t="str">
        <f>IF(Tabel_RIE[[#This Row],[B1]]&gt;0,VLOOKUP(Tabel_RIE[[#This Row],[B1]],Tabel_FK_B[],2,FALSE),"")</f>
        <v/>
      </c>
      <c r="O215" s="168"/>
      <c r="P215" s="170" t="str">
        <f>IF(Tabel_RIE[[#This Row],[W1]]&gt;0,VLOOKUP(Tabel_RIE[[#This Row],[W1]],Tabel_FK_W[],2,FALSE),"")</f>
        <v/>
      </c>
      <c r="Q215"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15" s="172" t="str">
        <f>IF(OR(Tabel_RIE[[#This Row],[E12]]="",Tabel_RIE[[#This Row],[B12]]="",Tabel_RIE[[#This Row],[W12]]=""),"",Tabel_RIE[[#This Row],[E12]]*Tabel_RIE[[#This Row],[B12]]*Tabel_RIE[[#This Row],[W12]])</f>
        <v/>
      </c>
      <c r="S215" s="173" t="str">
        <f>IF(AND(Tabel_RIE[[#This Row],[E12]]="",Tabel_RIE[[#This Row],[R12]]=""),"",IF(AND(OR(Tabel_RIE[[#This Row],[E12]]="",Tabel_RIE[[#This Row],[E12]]&lt;15),OR(Tabel_RIE[[#This Row],[R12]]="",Tabel_RIE[[#This Row],[R12]]&lt;70)),"n.v.t.",IF(OR(Tabel_RIE[[#This Row],[E12]]&gt;=15,Tabel_RIE[[#This Row],[R12]]&gt;=70),"√","fout")))</f>
        <v/>
      </c>
      <c r="T215" s="174"/>
      <c r="U215" s="175"/>
      <c r="V215" s="175"/>
      <c r="W215" s="176"/>
      <c r="X215" s="177" t="str">
        <f t="shared" si="3"/>
        <v>Bronaanpak:
Collectieve maatregelen:
Individuele maatregelen:
PBM's:</v>
      </c>
      <c r="Y215" s="166"/>
      <c r="Z215" s="178"/>
      <c r="AA215" s="174"/>
      <c r="AB215" s="170" t="str">
        <f>IF(Tabel_RIE[[#This Row],[E2]]&gt;0,VLOOKUP(Tabel_RIE[[#This Row],[E2]],Tabel_FK_E[],2,FALSE),"")</f>
        <v/>
      </c>
      <c r="AC215" s="174"/>
      <c r="AD215" s="170" t="str">
        <f>IF(Tabel_RIE[[#This Row],[B2]]&gt;0,VLOOKUP(Tabel_RIE[[#This Row],[B2]],Tabel_FK_B[],2,FALSE),"")</f>
        <v/>
      </c>
      <c r="AE215" s="174"/>
      <c r="AF215" s="170" t="str">
        <f>IF(Tabel_RIE[[#This Row],[W2]]&gt;0,VLOOKUP(Tabel_RIE[[#This Row],[W2]],Tabel_FK_W[],2,FALSE),"")</f>
        <v/>
      </c>
      <c r="AG215"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215" s="172"/>
      <c r="AI215" s="166"/>
      <c r="AJ215" s="176"/>
      <c r="AK215"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215" s="179" t="str">
        <f>IF(AND(Tabel_RIE[[#This Row],[R12]]&gt;=70,Tabel_RIE[[#This Row],[R22]]&lt;70),"Ja","Nee")</f>
        <v>Ja</v>
      </c>
      <c r="AM215" s="179" t="str">
        <f>IF(Tabel_RIE[[#This Row],[R22]]&lt;&gt;"",Tabel_RIE[[#This Row],[R22]],Tabel_RIE[[#This Row],[R12]])</f>
        <v/>
      </c>
    </row>
    <row r="216" spans="2:39" ht="42" customHeight="1">
      <c r="B216" s="164">
        <v>210</v>
      </c>
      <c r="C216" s="165"/>
      <c r="D216" s="166"/>
      <c r="E216" s="166"/>
      <c r="F216" s="166"/>
      <c r="G216" s="167"/>
      <c r="H216" s="167"/>
      <c r="I216" s="166"/>
      <c r="J216" s="166"/>
      <c r="K216" s="168"/>
      <c r="L216" s="169" t="str">
        <f>IF(Tabel_RIE[[#This Row],[E1]]&gt;0,VLOOKUP(Tabel_RIE[[#This Row],[E1]],Tabel_FK_E[],2,FALSE),"")</f>
        <v/>
      </c>
      <c r="M216" s="168"/>
      <c r="N216" s="170" t="str">
        <f>IF(Tabel_RIE[[#This Row],[B1]]&gt;0,VLOOKUP(Tabel_RIE[[#This Row],[B1]],Tabel_FK_B[],2,FALSE),"")</f>
        <v/>
      </c>
      <c r="O216" s="168"/>
      <c r="P216" s="170" t="str">
        <f>IF(Tabel_RIE[[#This Row],[W1]]&gt;0,VLOOKUP(Tabel_RIE[[#This Row],[W1]],Tabel_FK_W[],2,FALSE),"")</f>
        <v/>
      </c>
      <c r="Q216"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16" s="172" t="str">
        <f>IF(OR(Tabel_RIE[[#This Row],[E12]]="",Tabel_RIE[[#This Row],[B12]]="",Tabel_RIE[[#This Row],[W12]]=""),"",Tabel_RIE[[#This Row],[E12]]*Tabel_RIE[[#This Row],[B12]]*Tabel_RIE[[#This Row],[W12]])</f>
        <v/>
      </c>
      <c r="S216" s="173" t="str">
        <f>IF(AND(Tabel_RIE[[#This Row],[E12]]="",Tabel_RIE[[#This Row],[R12]]=""),"",IF(AND(OR(Tabel_RIE[[#This Row],[E12]]="",Tabel_RIE[[#This Row],[E12]]&lt;15),OR(Tabel_RIE[[#This Row],[R12]]="",Tabel_RIE[[#This Row],[R12]]&lt;70)),"n.v.t.",IF(OR(Tabel_RIE[[#This Row],[E12]]&gt;=15,Tabel_RIE[[#This Row],[R12]]&gt;=70),"√","fout")))</f>
        <v/>
      </c>
      <c r="T216" s="174"/>
      <c r="U216" s="175"/>
      <c r="V216" s="175"/>
      <c r="W216" s="176"/>
      <c r="X216" s="177" t="str">
        <f t="shared" si="3"/>
        <v>Bronaanpak:
Collectieve maatregelen:
Individuele maatregelen:
PBM's:</v>
      </c>
      <c r="Y216" s="166"/>
      <c r="Z216" s="178"/>
      <c r="AA216" s="174"/>
      <c r="AB216" s="170" t="str">
        <f>IF(Tabel_RIE[[#This Row],[E2]]&gt;0,VLOOKUP(Tabel_RIE[[#This Row],[E2]],Tabel_FK_E[],2,FALSE),"")</f>
        <v/>
      </c>
      <c r="AC216" s="174"/>
      <c r="AD216" s="170" t="str">
        <f>IF(Tabel_RIE[[#This Row],[B2]]&gt;0,VLOOKUP(Tabel_RIE[[#This Row],[B2]],Tabel_FK_B[],2,FALSE),"")</f>
        <v/>
      </c>
      <c r="AE216" s="174"/>
      <c r="AF216" s="170" t="str">
        <f>IF(Tabel_RIE[[#This Row],[W2]]&gt;0,VLOOKUP(Tabel_RIE[[#This Row],[W2]],Tabel_FK_W[],2,FALSE),"")</f>
        <v/>
      </c>
      <c r="AG216"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216" s="172"/>
      <c r="AI216" s="166"/>
      <c r="AJ216" s="176"/>
      <c r="AK216"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216" s="179" t="str">
        <f>IF(AND(Tabel_RIE[[#This Row],[R12]]&gt;=70,Tabel_RIE[[#This Row],[R22]]&lt;70),"Ja","Nee")</f>
        <v>Ja</v>
      </c>
      <c r="AM216" s="179" t="str">
        <f>IF(Tabel_RIE[[#This Row],[R22]]&lt;&gt;"",Tabel_RIE[[#This Row],[R22]],Tabel_RIE[[#This Row],[R12]])</f>
        <v/>
      </c>
    </row>
    <row r="217" spans="2:39" ht="42" customHeight="1">
      <c r="B217" s="164">
        <v>211</v>
      </c>
      <c r="C217" s="165"/>
      <c r="D217" s="166"/>
      <c r="E217" s="166"/>
      <c r="F217" s="166"/>
      <c r="G217" s="167"/>
      <c r="H217" s="167"/>
      <c r="I217" s="166"/>
      <c r="J217" s="166"/>
      <c r="K217" s="168"/>
      <c r="L217" s="169" t="str">
        <f>IF(Tabel_RIE[[#This Row],[E1]]&gt;0,VLOOKUP(Tabel_RIE[[#This Row],[E1]],Tabel_FK_E[],2,FALSE),"")</f>
        <v/>
      </c>
      <c r="M217" s="168"/>
      <c r="N217" s="170" t="str">
        <f>IF(Tabel_RIE[[#This Row],[B1]]&gt;0,VLOOKUP(Tabel_RIE[[#This Row],[B1]],Tabel_FK_B[],2,FALSE),"")</f>
        <v/>
      </c>
      <c r="O217" s="168"/>
      <c r="P217" s="170" t="str">
        <f>IF(Tabel_RIE[[#This Row],[W1]]&gt;0,VLOOKUP(Tabel_RIE[[#This Row],[W1]],Tabel_FK_W[],2,FALSE),"")</f>
        <v/>
      </c>
      <c r="Q217"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17" s="172" t="str">
        <f>IF(OR(Tabel_RIE[[#This Row],[E12]]="",Tabel_RIE[[#This Row],[B12]]="",Tabel_RIE[[#This Row],[W12]]=""),"",Tabel_RIE[[#This Row],[E12]]*Tabel_RIE[[#This Row],[B12]]*Tabel_RIE[[#This Row],[W12]])</f>
        <v/>
      </c>
      <c r="S217" s="173" t="str">
        <f>IF(AND(Tabel_RIE[[#This Row],[E12]]="",Tabel_RIE[[#This Row],[R12]]=""),"",IF(AND(OR(Tabel_RIE[[#This Row],[E12]]="",Tabel_RIE[[#This Row],[E12]]&lt;15),OR(Tabel_RIE[[#This Row],[R12]]="",Tabel_RIE[[#This Row],[R12]]&lt;70)),"n.v.t.",IF(OR(Tabel_RIE[[#This Row],[E12]]&gt;=15,Tabel_RIE[[#This Row],[R12]]&gt;=70),"√","fout")))</f>
        <v/>
      </c>
      <c r="T217" s="174"/>
      <c r="U217" s="175"/>
      <c r="V217" s="175"/>
      <c r="W217" s="176"/>
      <c r="X217" s="177" t="str">
        <f t="shared" si="3"/>
        <v>Bronaanpak:
Collectieve maatregelen:
Individuele maatregelen:
PBM's:</v>
      </c>
      <c r="Y217" s="166"/>
      <c r="Z217" s="178"/>
      <c r="AA217" s="174"/>
      <c r="AB217" s="170" t="str">
        <f>IF(Tabel_RIE[[#This Row],[E2]]&gt;0,VLOOKUP(Tabel_RIE[[#This Row],[E2]],Tabel_FK_E[],2,FALSE),"")</f>
        <v/>
      </c>
      <c r="AC217" s="174"/>
      <c r="AD217" s="170" t="str">
        <f>IF(Tabel_RIE[[#This Row],[B2]]&gt;0,VLOOKUP(Tabel_RIE[[#This Row],[B2]],Tabel_FK_B[],2,FALSE),"")</f>
        <v/>
      </c>
      <c r="AE217" s="174"/>
      <c r="AF217" s="170" t="str">
        <f>IF(Tabel_RIE[[#This Row],[W2]]&gt;0,VLOOKUP(Tabel_RIE[[#This Row],[W2]],Tabel_FK_W[],2,FALSE),"")</f>
        <v/>
      </c>
      <c r="AG217"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217" s="172"/>
      <c r="AI217" s="166"/>
      <c r="AJ217" s="176"/>
      <c r="AK217"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217" s="179" t="str">
        <f>IF(AND(Tabel_RIE[[#This Row],[R12]]&gt;=70,Tabel_RIE[[#This Row],[R22]]&lt;70),"Ja","Nee")</f>
        <v>Ja</v>
      </c>
      <c r="AM217" s="179" t="str">
        <f>IF(Tabel_RIE[[#This Row],[R22]]&lt;&gt;"",Tabel_RIE[[#This Row],[R22]],Tabel_RIE[[#This Row],[R12]])</f>
        <v/>
      </c>
    </row>
    <row r="218" spans="2:39" ht="42" customHeight="1">
      <c r="B218" s="164">
        <v>212</v>
      </c>
      <c r="C218" s="165"/>
      <c r="D218" s="166"/>
      <c r="E218" s="166"/>
      <c r="F218" s="166"/>
      <c r="G218" s="167"/>
      <c r="H218" s="167"/>
      <c r="I218" s="166"/>
      <c r="J218" s="166"/>
      <c r="K218" s="168"/>
      <c r="L218" s="169" t="str">
        <f>IF(Tabel_RIE[[#This Row],[E1]]&gt;0,VLOOKUP(Tabel_RIE[[#This Row],[E1]],Tabel_FK_E[],2,FALSE),"")</f>
        <v/>
      </c>
      <c r="M218" s="168"/>
      <c r="N218" s="170" t="str">
        <f>IF(Tabel_RIE[[#This Row],[B1]]&gt;0,VLOOKUP(Tabel_RIE[[#This Row],[B1]],Tabel_FK_B[],2,FALSE),"")</f>
        <v/>
      </c>
      <c r="O218" s="168"/>
      <c r="P218" s="170" t="str">
        <f>IF(Tabel_RIE[[#This Row],[W1]]&gt;0,VLOOKUP(Tabel_RIE[[#This Row],[W1]],Tabel_FK_W[],2,FALSE),"")</f>
        <v/>
      </c>
      <c r="Q218"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18" s="172" t="str">
        <f>IF(OR(Tabel_RIE[[#This Row],[E12]]="",Tabel_RIE[[#This Row],[B12]]="",Tabel_RIE[[#This Row],[W12]]=""),"",Tabel_RIE[[#This Row],[E12]]*Tabel_RIE[[#This Row],[B12]]*Tabel_RIE[[#This Row],[W12]])</f>
        <v/>
      </c>
      <c r="S218" s="173" t="str">
        <f>IF(AND(Tabel_RIE[[#This Row],[E12]]="",Tabel_RIE[[#This Row],[R12]]=""),"",IF(AND(OR(Tabel_RIE[[#This Row],[E12]]="",Tabel_RIE[[#This Row],[E12]]&lt;15),OR(Tabel_RIE[[#This Row],[R12]]="",Tabel_RIE[[#This Row],[R12]]&lt;70)),"n.v.t.",IF(OR(Tabel_RIE[[#This Row],[E12]]&gt;=15,Tabel_RIE[[#This Row],[R12]]&gt;=70),"√","fout")))</f>
        <v/>
      </c>
      <c r="T218" s="174"/>
      <c r="U218" s="175"/>
      <c r="V218" s="175"/>
      <c r="W218" s="176"/>
      <c r="X218" s="177" t="str">
        <f t="shared" si="3"/>
        <v>Bronaanpak:
Collectieve maatregelen:
Individuele maatregelen:
PBM's:</v>
      </c>
      <c r="Y218" s="166"/>
      <c r="Z218" s="178"/>
      <c r="AA218" s="174"/>
      <c r="AB218" s="170" t="str">
        <f>IF(Tabel_RIE[[#This Row],[E2]]&gt;0,VLOOKUP(Tabel_RIE[[#This Row],[E2]],Tabel_FK_E[],2,FALSE),"")</f>
        <v/>
      </c>
      <c r="AC218" s="174"/>
      <c r="AD218" s="170" t="str">
        <f>IF(Tabel_RIE[[#This Row],[B2]]&gt;0,VLOOKUP(Tabel_RIE[[#This Row],[B2]],Tabel_FK_B[],2,FALSE),"")</f>
        <v/>
      </c>
      <c r="AE218" s="174"/>
      <c r="AF218" s="170" t="str">
        <f>IF(Tabel_RIE[[#This Row],[W2]]&gt;0,VLOOKUP(Tabel_RIE[[#This Row],[W2]],Tabel_FK_W[],2,FALSE),"")</f>
        <v/>
      </c>
      <c r="AG218"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218" s="172"/>
      <c r="AI218" s="166"/>
      <c r="AJ218" s="176"/>
      <c r="AK218"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218" s="179" t="str">
        <f>IF(AND(Tabel_RIE[[#This Row],[R12]]&gt;=70,Tabel_RIE[[#This Row],[R22]]&lt;70),"Ja","Nee")</f>
        <v>Ja</v>
      </c>
      <c r="AM218" s="179" t="str">
        <f>IF(Tabel_RIE[[#This Row],[R22]]&lt;&gt;"",Tabel_RIE[[#This Row],[R22]],Tabel_RIE[[#This Row],[R12]])</f>
        <v/>
      </c>
    </row>
    <row r="219" spans="2:39" ht="42" customHeight="1">
      <c r="B219" s="164">
        <v>213</v>
      </c>
      <c r="C219" s="165"/>
      <c r="D219" s="166"/>
      <c r="E219" s="166"/>
      <c r="F219" s="166"/>
      <c r="G219" s="167"/>
      <c r="H219" s="167"/>
      <c r="I219" s="166"/>
      <c r="J219" s="166"/>
      <c r="K219" s="168"/>
      <c r="L219" s="169" t="str">
        <f>IF(Tabel_RIE[[#This Row],[E1]]&gt;0,VLOOKUP(Tabel_RIE[[#This Row],[E1]],Tabel_FK_E[],2,FALSE),"")</f>
        <v/>
      </c>
      <c r="M219" s="168"/>
      <c r="N219" s="170" t="str">
        <f>IF(Tabel_RIE[[#This Row],[B1]]&gt;0,VLOOKUP(Tabel_RIE[[#This Row],[B1]],Tabel_FK_B[],2,FALSE),"")</f>
        <v/>
      </c>
      <c r="O219" s="168"/>
      <c r="P219" s="170" t="str">
        <f>IF(Tabel_RIE[[#This Row],[W1]]&gt;0,VLOOKUP(Tabel_RIE[[#This Row],[W1]],Tabel_FK_W[],2,FALSE),"")</f>
        <v/>
      </c>
      <c r="Q219"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19" s="172" t="str">
        <f>IF(OR(Tabel_RIE[[#This Row],[E12]]="",Tabel_RIE[[#This Row],[B12]]="",Tabel_RIE[[#This Row],[W12]]=""),"",Tabel_RIE[[#This Row],[E12]]*Tabel_RIE[[#This Row],[B12]]*Tabel_RIE[[#This Row],[W12]])</f>
        <v/>
      </c>
      <c r="S219" s="173" t="str">
        <f>IF(AND(Tabel_RIE[[#This Row],[E12]]="",Tabel_RIE[[#This Row],[R12]]=""),"",IF(AND(OR(Tabel_RIE[[#This Row],[E12]]="",Tabel_RIE[[#This Row],[E12]]&lt;15),OR(Tabel_RIE[[#This Row],[R12]]="",Tabel_RIE[[#This Row],[R12]]&lt;70)),"n.v.t.",IF(OR(Tabel_RIE[[#This Row],[E12]]&gt;=15,Tabel_RIE[[#This Row],[R12]]&gt;=70),"√","fout")))</f>
        <v/>
      </c>
      <c r="T219" s="174"/>
      <c r="U219" s="175"/>
      <c r="V219" s="175"/>
      <c r="W219" s="176"/>
      <c r="X219" s="177" t="str">
        <f t="shared" si="3"/>
        <v>Bronaanpak:
Collectieve maatregelen:
Individuele maatregelen:
PBM's:</v>
      </c>
      <c r="Y219" s="166"/>
      <c r="Z219" s="178"/>
      <c r="AA219" s="174"/>
      <c r="AB219" s="170" t="str">
        <f>IF(Tabel_RIE[[#This Row],[E2]]&gt;0,VLOOKUP(Tabel_RIE[[#This Row],[E2]],Tabel_FK_E[],2,FALSE),"")</f>
        <v/>
      </c>
      <c r="AC219" s="174"/>
      <c r="AD219" s="170" t="str">
        <f>IF(Tabel_RIE[[#This Row],[B2]]&gt;0,VLOOKUP(Tabel_RIE[[#This Row],[B2]],Tabel_FK_B[],2,FALSE),"")</f>
        <v/>
      </c>
      <c r="AE219" s="174"/>
      <c r="AF219" s="170" t="str">
        <f>IF(Tabel_RIE[[#This Row],[W2]]&gt;0,VLOOKUP(Tabel_RIE[[#This Row],[W2]],Tabel_FK_W[],2,FALSE),"")</f>
        <v/>
      </c>
      <c r="AG219"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219" s="172"/>
      <c r="AI219" s="166"/>
      <c r="AJ219" s="176"/>
      <c r="AK219"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219" s="179" t="str">
        <f>IF(AND(Tabel_RIE[[#This Row],[R12]]&gt;=70,Tabel_RIE[[#This Row],[R22]]&lt;70),"Ja","Nee")</f>
        <v>Ja</v>
      </c>
      <c r="AM219" s="179" t="str">
        <f>IF(Tabel_RIE[[#This Row],[R22]]&lt;&gt;"",Tabel_RIE[[#This Row],[R22]],Tabel_RIE[[#This Row],[R12]])</f>
        <v/>
      </c>
    </row>
    <row r="220" spans="2:39" ht="42" customHeight="1">
      <c r="B220" s="164">
        <v>214</v>
      </c>
      <c r="C220" s="165"/>
      <c r="D220" s="166"/>
      <c r="E220" s="166"/>
      <c r="F220" s="166"/>
      <c r="G220" s="167"/>
      <c r="H220" s="167"/>
      <c r="I220" s="166"/>
      <c r="J220" s="166"/>
      <c r="K220" s="168"/>
      <c r="L220" s="169" t="str">
        <f>IF(Tabel_RIE[[#This Row],[E1]]&gt;0,VLOOKUP(Tabel_RIE[[#This Row],[E1]],Tabel_FK_E[],2,FALSE),"")</f>
        <v/>
      </c>
      <c r="M220" s="168"/>
      <c r="N220" s="170" t="str">
        <f>IF(Tabel_RIE[[#This Row],[B1]]&gt;0,VLOOKUP(Tabel_RIE[[#This Row],[B1]],Tabel_FK_B[],2,FALSE),"")</f>
        <v/>
      </c>
      <c r="O220" s="168"/>
      <c r="P220" s="170" t="str">
        <f>IF(Tabel_RIE[[#This Row],[W1]]&gt;0,VLOOKUP(Tabel_RIE[[#This Row],[W1]],Tabel_FK_W[],2,FALSE),"")</f>
        <v/>
      </c>
      <c r="Q220"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20" s="172" t="str">
        <f>IF(OR(Tabel_RIE[[#This Row],[E12]]="",Tabel_RIE[[#This Row],[B12]]="",Tabel_RIE[[#This Row],[W12]]=""),"",Tabel_RIE[[#This Row],[E12]]*Tabel_RIE[[#This Row],[B12]]*Tabel_RIE[[#This Row],[W12]])</f>
        <v/>
      </c>
      <c r="S220" s="173" t="str">
        <f>IF(AND(Tabel_RIE[[#This Row],[E12]]="",Tabel_RIE[[#This Row],[R12]]=""),"",IF(AND(OR(Tabel_RIE[[#This Row],[E12]]="",Tabel_RIE[[#This Row],[E12]]&lt;15),OR(Tabel_RIE[[#This Row],[R12]]="",Tabel_RIE[[#This Row],[R12]]&lt;70)),"n.v.t.",IF(OR(Tabel_RIE[[#This Row],[E12]]&gt;=15,Tabel_RIE[[#This Row],[R12]]&gt;=70),"√","fout")))</f>
        <v/>
      </c>
      <c r="T220" s="174"/>
      <c r="U220" s="175"/>
      <c r="V220" s="175"/>
      <c r="W220" s="176"/>
      <c r="X220" s="177" t="str">
        <f t="shared" si="3"/>
        <v>Bronaanpak:
Collectieve maatregelen:
Individuele maatregelen:
PBM's:</v>
      </c>
      <c r="Y220" s="166"/>
      <c r="Z220" s="178"/>
      <c r="AA220" s="174"/>
      <c r="AB220" s="170" t="str">
        <f>IF(Tabel_RIE[[#This Row],[E2]]&gt;0,VLOOKUP(Tabel_RIE[[#This Row],[E2]],Tabel_FK_E[],2,FALSE),"")</f>
        <v/>
      </c>
      <c r="AC220" s="174"/>
      <c r="AD220" s="170" t="str">
        <f>IF(Tabel_RIE[[#This Row],[B2]]&gt;0,VLOOKUP(Tabel_RIE[[#This Row],[B2]],Tabel_FK_B[],2,FALSE),"")</f>
        <v/>
      </c>
      <c r="AE220" s="174"/>
      <c r="AF220" s="170" t="str">
        <f>IF(Tabel_RIE[[#This Row],[W2]]&gt;0,VLOOKUP(Tabel_RIE[[#This Row],[W2]],Tabel_FK_W[],2,FALSE),"")</f>
        <v/>
      </c>
      <c r="AG220"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220" s="172"/>
      <c r="AI220" s="166"/>
      <c r="AJ220" s="176"/>
      <c r="AK220"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220" s="179" t="str">
        <f>IF(AND(Tabel_RIE[[#This Row],[R12]]&gt;=70,Tabel_RIE[[#This Row],[R22]]&lt;70),"Ja","Nee")</f>
        <v>Ja</v>
      </c>
      <c r="AM220" s="179" t="str">
        <f>IF(Tabel_RIE[[#This Row],[R22]]&lt;&gt;"",Tabel_RIE[[#This Row],[R22]],Tabel_RIE[[#This Row],[R12]])</f>
        <v/>
      </c>
    </row>
    <row r="221" spans="2:39" ht="42" customHeight="1">
      <c r="B221" s="164">
        <v>215</v>
      </c>
      <c r="C221" s="165"/>
      <c r="D221" s="166"/>
      <c r="E221" s="166"/>
      <c r="F221" s="166"/>
      <c r="G221" s="167"/>
      <c r="H221" s="167"/>
      <c r="I221" s="166"/>
      <c r="J221" s="166"/>
      <c r="K221" s="168"/>
      <c r="L221" s="169" t="str">
        <f>IF(Tabel_RIE[[#This Row],[E1]]&gt;0,VLOOKUP(Tabel_RIE[[#This Row],[E1]],Tabel_FK_E[],2,FALSE),"")</f>
        <v/>
      </c>
      <c r="M221" s="168"/>
      <c r="N221" s="170" t="str">
        <f>IF(Tabel_RIE[[#This Row],[B1]]&gt;0,VLOOKUP(Tabel_RIE[[#This Row],[B1]],Tabel_FK_B[],2,FALSE),"")</f>
        <v/>
      </c>
      <c r="O221" s="168"/>
      <c r="P221" s="170" t="str">
        <f>IF(Tabel_RIE[[#This Row],[W1]]&gt;0,VLOOKUP(Tabel_RIE[[#This Row],[W1]],Tabel_FK_W[],2,FALSE),"")</f>
        <v/>
      </c>
      <c r="Q221"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21" s="172" t="str">
        <f>IF(OR(Tabel_RIE[[#This Row],[E12]]="",Tabel_RIE[[#This Row],[B12]]="",Tabel_RIE[[#This Row],[W12]]=""),"",Tabel_RIE[[#This Row],[E12]]*Tabel_RIE[[#This Row],[B12]]*Tabel_RIE[[#This Row],[W12]])</f>
        <v/>
      </c>
      <c r="S221" s="173" t="str">
        <f>IF(AND(Tabel_RIE[[#This Row],[E12]]="",Tabel_RIE[[#This Row],[R12]]=""),"",IF(AND(OR(Tabel_RIE[[#This Row],[E12]]="",Tabel_RIE[[#This Row],[E12]]&lt;15),OR(Tabel_RIE[[#This Row],[R12]]="",Tabel_RIE[[#This Row],[R12]]&lt;70)),"n.v.t.",IF(OR(Tabel_RIE[[#This Row],[E12]]&gt;=15,Tabel_RIE[[#This Row],[R12]]&gt;=70),"√","fout")))</f>
        <v/>
      </c>
      <c r="T221" s="174"/>
      <c r="U221" s="175"/>
      <c r="V221" s="175"/>
      <c r="W221" s="176"/>
      <c r="X221" s="177" t="str">
        <f t="shared" si="3"/>
        <v>Bronaanpak:
Collectieve maatregelen:
Individuele maatregelen:
PBM's:</v>
      </c>
      <c r="Y221" s="166"/>
      <c r="Z221" s="178"/>
      <c r="AA221" s="174"/>
      <c r="AB221" s="170" t="str">
        <f>IF(Tabel_RIE[[#This Row],[E2]]&gt;0,VLOOKUP(Tabel_RIE[[#This Row],[E2]],Tabel_FK_E[],2,FALSE),"")</f>
        <v/>
      </c>
      <c r="AC221" s="174"/>
      <c r="AD221" s="170" t="str">
        <f>IF(Tabel_RIE[[#This Row],[B2]]&gt;0,VLOOKUP(Tabel_RIE[[#This Row],[B2]],Tabel_FK_B[],2,FALSE),"")</f>
        <v/>
      </c>
      <c r="AE221" s="174"/>
      <c r="AF221" s="170" t="str">
        <f>IF(Tabel_RIE[[#This Row],[W2]]&gt;0,VLOOKUP(Tabel_RIE[[#This Row],[W2]],Tabel_FK_W[],2,FALSE),"")</f>
        <v/>
      </c>
      <c r="AG221"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221" s="172"/>
      <c r="AI221" s="166"/>
      <c r="AJ221" s="176"/>
      <c r="AK221"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221" s="179" t="str">
        <f>IF(AND(Tabel_RIE[[#This Row],[R12]]&gt;=70,Tabel_RIE[[#This Row],[R22]]&lt;70),"Ja","Nee")</f>
        <v>Ja</v>
      </c>
      <c r="AM221" s="179" t="str">
        <f>IF(Tabel_RIE[[#This Row],[R22]]&lt;&gt;"",Tabel_RIE[[#This Row],[R22]],Tabel_RIE[[#This Row],[R12]])</f>
        <v/>
      </c>
    </row>
    <row r="222" spans="2:39" ht="42" customHeight="1">
      <c r="B222" s="164">
        <v>216</v>
      </c>
      <c r="C222" s="165"/>
      <c r="D222" s="166"/>
      <c r="E222" s="166"/>
      <c r="F222" s="166"/>
      <c r="G222" s="167"/>
      <c r="H222" s="167"/>
      <c r="I222" s="166"/>
      <c r="J222" s="166"/>
      <c r="K222" s="168"/>
      <c r="L222" s="169" t="str">
        <f>IF(Tabel_RIE[[#This Row],[E1]]&gt;0,VLOOKUP(Tabel_RIE[[#This Row],[E1]],Tabel_FK_E[],2,FALSE),"")</f>
        <v/>
      </c>
      <c r="M222" s="168"/>
      <c r="N222" s="170" t="str">
        <f>IF(Tabel_RIE[[#This Row],[B1]]&gt;0,VLOOKUP(Tabel_RIE[[#This Row],[B1]],Tabel_FK_B[],2,FALSE),"")</f>
        <v/>
      </c>
      <c r="O222" s="168"/>
      <c r="P222" s="170" t="str">
        <f>IF(Tabel_RIE[[#This Row],[W1]]&gt;0,VLOOKUP(Tabel_RIE[[#This Row],[W1]],Tabel_FK_W[],2,FALSE),"")</f>
        <v/>
      </c>
      <c r="Q222"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22" s="172" t="str">
        <f>IF(OR(Tabel_RIE[[#This Row],[E12]]="",Tabel_RIE[[#This Row],[B12]]="",Tabel_RIE[[#This Row],[W12]]=""),"",Tabel_RIE[[#This Row],[E12]]*Tabel_RIE[[#This Row],[B12]]*Tabel_RIE[[#This Row],[W12]])</f>
        <v/>
      </c>
      <c r="S222" s="173" t="str">
        <f>IF(AND(Tabel_RIE[[#This Row],[E12]]="",Tabel_RIE[[#This Row],[R12]]=""),"",IF(AND(OR(Tabel_RIE[[#This Row],[E12]]="",Tabel_RIE[[#This Row],[E12]]&lt;15),OR(Tabel_RIE[[#This Row],[R12]]="",Tabel_RIE[[#This Row],[R12]]&lt;70)),"n.v.t.",IF(OR(Tabel_RIE[[#This Row],[E12]]&gt;=15,Tabel_RIE[[#This Row],[R12]]&gt;=70),"√","fout")))</f>
        <v/>
      </c>
      <c r="T222" s="174"/>
      <c r="U222" s="175"/>
      <c r="V222" s="175"/>
      <c r="W222" s="176"/>
      <c r="X222" s="177" t="str">
        <f t="shared" si="3"/>
        <v>Bronaanpak:
Collectieve maatregelen:
Individuele maatregelen:
PBM's:</v>
      </c>
      <c r="Y222" s="166"/>
      <c r="Z222" s="178"/>
      <c r="AA222" s="174"/>
      <c r="AB222" s="170" t="str">
        <f>IF(Tabel_RIE[[#This Row],[E2]]&gt;0,VLOOKUP(Tabel_RIE[[#This Row],[E2]],Tabel_FK_E[],2,FALSE),"")</f>
        <v/>
      </c>
      <c r="AC222" s="174"/>
      <c r="AD222" s="170" t="str">
        <f>IF(Tabel_RIE[[#This Row],[B2]]&gt;0,VLOOKUP(Tabel_RIE[[#This Row],[B2]],Tabel_FK_B[],2,FALSE),"")</f>
        <v/>
      </c>
      <c r="AE222" s="174"/>
      <c r="AF222" s="170" t="str">
        <f>IF(Tabel_RIE[[#This Row],[W2]]&gt;0,VLOOKUP(Tabel_RIE[[#This Row],[W2]],Tabel_FK_W[],2,FALSE),"")</f>
        <v/>
      </c>
      <c r="AG222"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222" s="172"/>
      <c r="AI222" s="166"/>
      <c r="AJ222" s="176"/>
      <c r="AK222"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222" s="179" t="str">
        <f>IF(AND(Tabel_RIE[[#This Row],[R12]]&gt;=70,Tabel_RIE[[#This Row],[R22]]&lt;70),"Ja","Nee")</f>
        <v>Ja</v>
      </c>
      <c r="AM222" s="179" t="str">
        <f>IF(Tabel_RIE[[#This Row],[R22]]&lt;&gt;"",Tabel_RIE[[#This Row],[R22]],Tabel_RIE[[#This Row],[R12]])</f>
        <v/>
      </c>
    </row>
    <row r="223" spans="2:39" ht="42" customHeight="1">
      <c r="B223" s="164">
        <v>217</v>
      </c>
      <c r="C223" s="165"/>
      <c r="D223" s="166"/>
      <c r="E223" s="166"/>
      <c r="F223" s="166"/>
      <c r="G223" s="167"/>
      <c r="H223" s="167"/>
      <c r="I223" s="166"/>
      <c r="J223" s="166"/>
      <c r="K223" s="168"/>
      <c r="L223" s="169" t="str">
        <f>IF(Tabel_RIE[[#This Row],[E1]]&gt;0,VLOOKUP(Tabel_RIE[[#This Row],[E1]],Tabel_FK_E[],2,FALSE),"")</f>
        <v/>
      </c>
      <c r="M223" s="168"/>
      <c r="N223" s="170" t="str">
        <f>IF(Tabel_RIE[[#This Row],[B1]]&gt;0,VLOOKUP(Tabel_RIE[[#This Row],[B1]],Tabel_FK_B[],2,FALSE),"")</f>
        <v/>
      </c>
      <c r="O223" s="168"/>
      <c r="P223" s="170" t="str">
        <f>IF(Tabel_RIE[[#This Row],[W1]]&gt;0,VLOOKUP(Tabel_RIE[[#This Row],[W1]],Tabel_FK_W[],2,FALSE),"")</f>
        <v/>
      </c>
      <c r="Q223"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23" s="172" t="str">
        <f>IF(OR(Tabel_RIE[[#This Row],[E12]]="",Tabel_RIE[[#This Row],[B12]]="",Tabel_RIE[[#This Row],[W12]]=""),"",Tabel_RIE[[#This Row],[E12]]*Tabel_RIE[[#This Row],[B12]]*Tabel_RIE[[#This Row],[W12]])</f>
        <v/>
      </c>
      <c r="S223" s="173" t="str">
        <f>IF(AND(Tabel_RIE[[#This Row],[E12]]="",Tabel_RIE[[#This Row],[R12]]=""),"",IF(AND(OR(Tabel_RIE[[#This Row],[E12]]="",Tabel_RIE[[#This Row],[E12]]&lt;15),OR(Tabel_RIE[[#This Row],[R12]]="",Tabel_RIE[[#This Row],[R12]]&lt;70)),"n.v.t.",IF(OR(Tabel_RIE[[#This Row],[E12]]&gt;=15,Tabel_RIE[[#This Row],[R12]]&gt;=70),"√","fout")))</f>
        <v/>
      </c>
      <c r="T223" s="174"/>
      <c r="U223" s="175"/>
      <c r="V223" s="175"/>
      <c r="W223" s="176"/>
      <c r="X223" s="177" t="str">
        <f t="shared" si="3"/>
        <v>Bronaanpak:
Collectieve maatregelen:
Individuele maatregelen:
PBM's:</v>
      </c>
      <c r="Y223" s="166"/>
      <c r="Z223" s="178"/>
      <c r="AA223" s="174"/>
      <c r="AB223" s="170" t="str">
        <f>IF(Tabel_RIE[[#This Row],[E2]]&gt;0,VLOOKUP(Tabel_RIE[[#This Row],[E2]],Tabel_FK_E[],2,FALSE),"")</f>
        <v/>
      </c>
      <c r="AC223" s="174"/>
      <c r="AD223" s="170" t="str">
        <f>IF(Tabel_RIE[[#This Row],[B2]]&gt;0,VLOOKUP(Tabel_RIE[[#This Row],[B2]],Tabel_FK_B[],2,FALSE),"")</f>
        <v/>
      </c>
      <c r="AE223" s="174"/>
      <c r="AF223" s="170" t="str">
        <f>IF(Tabel_RIE[[#This Row],[W2]]&gt;0,VLOOKUP(Tabel_RIE[[#This Row],[W2]],Tabel_FK_W[],2,FALSE),"")</f>
        <v/>
      </c>
      <c r="AG223"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223" s="172"/>
      <c r="AI223" s="166"/>
      <c r="AJ223" s="176"/>
      <c r="AK223"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223" s="179" t="str">
        <f>IF(AND(Tabel_RIE[[#This Row],[R12]]&gt;=70,Tabel_RIE[[#This Row],[R22]]&lt;70),"Ja","Nee")</f>
        <v>Ja</v>
      </c>
      <c r="AM223" s="179" t="str">
        <f>IF(Tabel_RIE[[#This Row],[R22]]&lt;&gt;"",Tabel_RIE[[#This Row],[R22]],Tabel_RIE[[#This Row],[R12]])</f>
        <v/>
      </c>
    </row>
    <row r="224" spans="2:39" ht="42" customHeight="1">
      <c r="B224" s="164">
        <v>218</v>
      </c>
      <c r="C224" s="165"/>
      <c r="D224" s="166"/>
      <c r="E224" s="166"/>
      <c r="F224" s="166"/>
      <c r="G224" s="167"/>
      <c r="H224" s="167"/>
      <c r="I224" s="166"/>
      <c r="J224" s="166"/>
      <c r="K224" s="168"/>
      <c r="L224" s="169" t="str">
        <f>IF(Tabel_RIE[[#This Row],[E1]]&gt;0,VLOOKUP(Tabel_RIE[[#This Row],[E1]],Tabel_FK_E[],2,FALSE),"")</f>
        <v/>
      </c>
      <c r="M224" s="168"/>
      <c r="N224" s="170" t="str">
        <f>IF(Tabel_RIE[[#This Row],[B1]]&gt;0,VLOOKUP(Tabel_RIE[[#This Row],[B1]],Tabel_FK_B[],2,FALSE),"")</f>
        <v/>
      </c>
      <c r="O224" s="168"/>
      <c r="P224" s="170" t="str">
        <f>IF(Tabel_RIE[[#This Row],[W1]]&gt;0,VLOOKUP(Tabel_RIE[[#This Row],[W1]],Tabel_FK_W[],2,FALSE),"")</f>
        <v/>
      </c>
      <c r="Q224"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24" s="172" t="str">
        <f>IF(OR(Tabel_RIE[[#This Row],[E12]]="",Tabel_RIE[[#This Row],[B12]]="",Tabel_RIE[[#This Row],[W12]]=""),"",Tabel_RIE[[#This Row],[E12]]*Tabel_RIE[[#This Row],[B12]]*Tabel_RIE[[#This Row],[W12]])</f>
        <v/>
      </c>
      <c r="S224" s="173" t="str">
        <f>IF(AND(Tabel_RIE[[#This Row],[E12]]="",Tabel_RIE[[#This Row],[R12]]=""),"",IF(AND(OR(Tabel_RIE[[#This Row],[E12]]="",Tabel_RIE[[#This Row],[E12]]&lt;15),OR(Tabel_RIE[[#This Row],[R12]]="",Tabel_RIE[[#This Row],[R12]]&lt;70)),"n.v.t.",IF(OR(Tabel_RIE[[#This Row],[E12]]&gt;=15,Tabel_RIE[[#This Row],[R12]]&gt;=70),"√","fout")))</f>
        <v/>
      </c>
      <c r="T224" s="174"/>
      <c r="U224" s="175"/>
      <c r="V224" s="175"/>
      <c r="W224" s="176"/>
      <c r="X224" s="177" t="str">
        <f t="shared" si="3"/>
        <v>Bronaanpak:
Collectieve maatregelen:
Individuele maatregelen:
PBM's:</v>
      </c>
      <c r="Y224" s="166"/>
      <c r="Z224" s="178"/>
      <c r="AA224" s="174"/>
      <c r="AB224" s="170" t="str">
        <f>IF(Tabel_RIE[[#This Row],[E2]]&gt;0,VLOOKUP(Tabel_RIE[[#This Row],[E2]],Tabel_FK_E[],2,FALSE),"")</f>
        <v/>
      </c>
      <c r="AC224" s="174"/>
      <c r="AD224" s="170" t="str">
        <f>IF(Tabel_RIE[[#This Row],[B2]]&gt;0,VLOOKUP(Tabel_RIE[[#This Row],[B2]],Tabel_FK_B[],2,FALSE),"")</f>
        <v/>
      </c>
      <c r="AE224" s="174"/>
      <c r="AF224" s="170" t="str">
        <f>IF(Tabel_RIE[[#This Row],[W2]]&gt;0,VLOOKUP(Tabel_RIE[[#This Row],[W2]],Tabel_FK_W[],2,FALSE),"")</f>
        <v/>
      </c>
      <c r="AG224"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224" s="172"/>
      <c r="AI224" s="166"/>
      <c r="AJ224" s="176"/>
      <c r="AK224"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224" s="179" t="str">
        <f>IF(AND(Tabel_RIE[[#This Row],[R12]]&gt;=70,Tabel_RIE[[#This Row],[R22]]&lt;70),"Ja","Nee")</f>
        <v>Ja</v>
      </c>
      <c r="AM224" s="179" t="str">
        <f>IF(Tabel_RIE[[#This Row],[R22]]&lt;&gt;"",Tabel_RIE[[#This Row],[R22]],Tabel_RIE[[#This Row],[R12]])</f>
        <v/>
      </c>
    </row>
    <row r="225" spans="2:39" ht="42" customHeight="1">
      <c r="B225" s="164">
        <v>219</v>
      </c>
      <c r="C225" s="165"/>
      <c r="D225" s="166"/>
      <c r="E225" s="166"/>
      <c r="F225" s="166"/>
      <c r="G225" s="167"/>
      <c r="H225" s="167"/>
      <c r="I225" s="166"/>
      <c r="J225" s="166"/>
      <c r="K225" s="168"/>
      <c r="L225" s="169" t="str">
        <f>IF(Tabel_RIE[[#This Row],[E1]]&gt;0,VLOOKUP(Tabel_RIE[[#This Row],[E1]],Tabel_FK_E[],2,FALSE),"")</f>
        <v/>
      </c>
      <c r="M225" s="168"/>
      <c r="N225" s="170" t="str">
        <f>IF(Tabel_RIE[[#This Row],[B1]]&gt;0,VLOOKUP(Tabel_RIE[[#This Row],[B1]],Tabel_FK_B[],2,FALSE),"")</f>
        <v/>
      </c>
      <c r="O225" s="168"/>
      <c r="P225" s="170" t="str">
        <f>IF(Tabel_RIE[[#This Row],[W1]]&gt;0,VLOOKUP(Tabel_RIE[[#This Row],[W1]],Tabel_FK_W[],2,FALSE),"")</f>
        <v/>
      </c>
      <c r="Q225"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25" s="172" t="str">
        <f>IF(OR(Tabel_RIE[[#This Row],[E12]]="",Tabel_RIE[[#This Row],[B12]]="",Tabel_RIE[[#This Row],[W12]]=""),"",Tabel_RIE[[#This Row],[E12]]*Tabel_RIE[[#This Row],[B12]]*Tabel_RIE[[#This Row],[W12]])</f>
        <v/>
      </c>
      <c r="S225" s="173" t="str">
        <f>IF(AND(Tabel_RIE[[#This Row],[E12]]="",Tabel_RIE[[#This Row],[R12]]=""),"",IF(AND(OR(Tabel_RIE[[#This Row],[E12]]="",Tabel_RIE[[#This Row],[E12]]&lt;15),OR(Tabel_RIE[[#This Row],[R12]]="",Tabel_RIE[[#This Row],[R12]]&lt;70)),"n.v.t.",IF(OR(Tabel_RIE[[#This Row],[E12]]&gt;=15,Tabel_RIE[[#This Row],[R12]]&gt;=70),"√","fout")))</f>
        <v/>
      </c>
      <c r="T225" s="174"/>
      <c r="U225" s="175"/>
      <c r="V225" s="175"/>
      <c r="W225" s="176"/>
      <c r="X225" s="177" t="str">
        <f t="shared" si="3"/>
        <v>Bronaanpak:
Collectieve maatregelen:
Individuele maatregelen:
PBM's:</v>
      </c>
      <c r="Y225" s="166"/>
      <c r="Z225" s="178"/>
      <c r="AA225" s="174"/>
      <c r="AB225" s="170" t="str">
        <f>IF(Tabel_RIE[[#This Row],[E2]]&gt;0,VLOOKUP(Tabel_RIE[[#This Row],[E2]],Tabel_FK_E[],2,FALSE),"")</f>
        <v/>
      </c>
      <c r="AC225" s="174"/>
      <c r="AD225" s="170" t="str">
        <f>IF(Tabel_RIE[[#This Row],[B2]]&gt;0,VLOOKUP(Tabel_RIE[[#This Row],[B2]],Tabel_FK_B[],2,FALSE),"")</f>
        <v/>
      </c>
      <c r="AE225" s="174"/>
      <c r="AF225" s="170" t="str">
        <f>IF(Tabel_RIE[[#This Row],[W2]]&gt;0,VLOOKUP(Tabel_RIE[[#This Row],[W2]],Tabel_FK_W[],2,FALSE),"")</f>
        <v/>
      </c>
      <c r="AG225"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225" s="172"/>
      <c r="AI225" s="166"/>
      <c r="AJ225" s="176"/>
      <c r="AK225"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225" s="179" t="str">
        <f>IF(AND(Tabel_RIE[[#This Row],[R12]]&gt;=70,Tabel_RIE[[#This Row],[R22]]&lt;70),"Ja","Nee")</f>
        <v>Ja</v>
      </c>
      <c r="AM225" s="179" t="str">
        <f>IF(Tabel_RIE[[#This Row],[R22]]&lt;&gt;"",Tabel_RIE[[#This Row],[R22]],Tabel_RIE[[#This Row],[R12]])</f>
        <v/>
      </c>
    </row>
    <row r="226" spans="2:39" ht="42" customHeight="1">
      <c r="B226" s="164">
        <v>220</v>
      </c>
      <c r="C226" s="165"/>
      <c r="D226" s="166"/>
      <c r="E226" s="166"/>
      <c r="F226" s="166"/>
      <c r="G226" s="167"/>
      <c r="H226" s="167"/>
      <c r="I226" s="166"/>
      <c r="J226" s="166"/>
      <c r="K226" s="168"/>
      <c r="L226" s="169" t="str">
        <f>IF(Tabel_RIE[[#This Row],[E1]]&gt;0,VLOOKUP(Tabel_RIE[[#This Row],[E1]],Tabel_FK_E[],2,FALSE),"")</f>
        <v/>
      </c>
      <c r="M226" s="168"/>
      <c r="N226" s="170" t="str">
        <f>IF(Tabel_RIE[[#This Row],[B1]]&gt;0,VLOOKUP(Tabel_RIE[[#This Row],[B1]],Tabel_FK_B[],2,FALSE),"")</f>
        <v/>
      </c>
      <c r="O226" s="168"/>
      <c r="P226" s="170" t="str">
        <f>IF(Tabel_RIE[[#This Row],[W1]]&gt;0,VLOOKUP(Tabel_RIE[[#This Row],[W1]],Tabel_FK_W[],2,FALSE),"")</f>
        <v/>
      </c>
      <c r="Q226"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26" s="172" t="str">
        <f>IF(OR(Tabel_RIE[[#This Row],[E12]]="",Tabel_RIE[[#This Row],[B12]]="",Tabel_RIE[[#This Row],[W12]]=""),"",Tabel_RIE[[#This Row],[E12]]*Tabel_RIE[[#This Row],[B12]]*Tabel_RIE[[#This Row],[W12]])</f>
        <v/>
      </c>
      <c r="S226" s="173" t="str">
        <f>IF(AND(Tabel_RIE[[#This Row],[E12]]="",Tabel_RIE[[#This Row],[R12]]=""),"",IF(AND(OR(Tabel_RIE[[#This Row],[E12]]="",Tabel_RIE[[#This Row],[E12]]&lt;15),OR(Tabel_RIE[[#This Row],[R12]]="",Tabel_RIE[[#This Row],[R12]]&lt;70)),"n.v.t.",IF(OR(Tabel_RIE[[#This Row],[E12]]&gt;=15,Tabel_RIE[[#This Row],[R12]]&gt;=70),"√","fout")))</f>
        <v/>
      </c>
      <c r="T226" s="174"/>
      <c r="U226" s="175"/>
      <c r="V226" s="175"/>
      <c r="W226" s="176"/>
      <c r="X226" s="177" t="str">
        <f t="shared" si="3"/>
        <v>Bronaanpak:
Collectieve maatregelen:
Individuele maatregelen:
PBM's:</v>
      </c>
      <c r="Y226" s="166"/>
      <c r="Z226" s="178"/>
      <c r="AA226" s="174"/>
      <c r="AB226" s="170" t="str">
        <f>IF(Tabel_RIE[[#This Row],[E2]]&gt;0,VLOOKUP(Tabel_RIE[[#This Row],[E2]],Tabel_FK_E[],2,FALSE),"")</f>
        <v/>
      </c>
      <c r="AC226" s="174"/>
      <c r="AD226" s="170" t="str">
        <f>IF(Tabel_RIE[[#This Row],[B2]]&gt;0,VLOOKUP(Tabel_RIE[[#This Row],[B2]],Tabel_FK_B[],2,FALSE),"")</f>
        <v/>
      </c>
      <c r="AE226" s="174"/>
      <c r="AF226" s="170" t="str">
        <f>IF(Tabel_RIE[[#This Row],[W2]]&gt;0,VLOOKUP(Tabel_RIE[[#This Row],[W2]],Tabel_FK_W[],2,FALSE),"")</f>
        <v/>
      </c>
      <c r="AG226"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226" s="172"/>
      <c r="AI226" s="166"/>
      <c r="AJ226" s="176"/>
      <c r="AK226"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226" s="179" t="str">
        <f>IF(AND(Tabel_RIE[[#This Row],[R12]]&gt;=70,Tabel_RIE[[#This Row],[R22]]&lt;70),"Ja","Nee")</f>
        <v>Ja</v>
      </c>
      <c r="AM226" s="179" t="str">
        <f>IF(Tabel_RIE[[#This Row],[R22]]&lt;&gt;"",Tabel_RIE[[#This Row],[R22]],Tabel_RIE[[#This Row],[R12]])</f>
        <v/>
      </c>
    </row>
    <row r="227" spans="2:39" ht="42" customHeight="1">
      <c r="B227" s="164">
        <v>221</v>
      </c>
      <c r="C227" s="165"/>
      <c r="D227" s="166"/>
      <c r="E227" s="166"/>
      <c r="F227" s="166"/>
      <c r="G227" s="167"/>
      <c r="H227" s="167"/>
      <c r="I227" s="166"/>
      <c r="J227" s="166"/>
      <c r="K227" s="168"/>
      <c r="L227" s="169" t="str">
        <f>IF(Tabel_RIE[[#This Row],[E1]]&gt;0,VLOOKUP(Tabel_RIE[[#This Row],[E1]],Tabel_FK_E[],2,FALSE),"")</f>
        <v/>
      </c>
      <c r="M227" s="168"/>
      <c r="N227" s="170" t="str">
        <f>IF(Tabel_RIE[[#This Row],[B1]]&gt;0,VLOOKUP(Tabel_RIE[[#This Row],[B1]],Tabel_FK_B[],2,FALSE),"")</f>
        <v/>
      </c>
      <c r="O227" s="168"/>
      <c r="P227" s="170" t="str">
        <f>IF(Tabel_RIE[[#This Row],[W1]]&gt;0,VLOOKUP(Tabel_RIE[[#This Row],[W1]],Tabel_FK_W[],2,FALSE),"")</f>
        <v/>
      </c>
      <c r="Q227"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27" s="172" t="str">
        <f>IF(OR(Tabel_RIE[[#This Row],[E12]]="",Tabel_RIE[[#This Row],[B12]]="",Tabel_RIE[[#This Row],[W12]]=""),"",Tabel_RIE[[#This Row],[E12]]*Tabel_RIE[[#This Row],[B12]]*Tabel_RIE[[#This Row],[W12]])</f>
        <v/>
      </c>
      <c r="S227" s="173" t="str">
        <f>IF(AND(Tabel_RIE[[#This Row],[E12]]="",Tabel_RIE[[#This Row],[R12]]=""),"",IF(AND(OR(Tabel_RIE[[#This Row],[E12]]="",Tabel_RIE[[#This Row],[E12]]&lt;15),OR(Tabel_RIE[[#This Row],[R12]]="",Tabel_RIE[[#This Row],[R12]]&lt;70)),"n.v.t.",IF(OR(Tabel_RIE[[#This Row],[E12]]&gt;=15,Tabel_RIE[[#This Row],[R12]]&gt;=70),"√","fout")))</f>
        <v/>
      </c>
      <c r="T227" s="174"/>
      <c r="U227" s="175"/>
      <c r="V227" s="175"/>
      <c r="W227" s="176"/>
      <c r="X227" s="177" t="str">
        <f t="shared" si="3"/>
        <v>Bronaanpak:
Collectieve maatregelen:
Individuele maatregelen:
PBM's:</v>
      </c>
      <c r="Y227" s="166"/>
      <c r="Z227" s="178"/>
      <c r="AA227" s="174"/>
      <c r="AB227" s="170" t="str">
        <f>IF(Tabel_RIE[[#This Row],[E2]]&gt;0,VLOOKUP(Tabel_RIE[[#This Row],[E2]],Tabel_FK_E[],2,FALSE),"")</f>
        <v/>
      </c>
      <c r="AC227" s="174"/>
      <c r="AD227" s="170" t="str">
        <f>IF(Tabel_RIE[[#This Row],[B2]]&gt;0,VLOOKUP(Tabel_RIE[[#This Row],[B2]],Tabel_FK_B[],2,FALSE),"")</f>
        <v/>
      </c>
      <c r="AE227" s="174"/>
      <c r="AF227" s="170" t="str">
        <f>IF(Tabel_RIE[[#This Row],[W2]]&gt;0,VLOOKUP(Tabel_RIE[[#This Row],[W2]],Tabel_FK_W[],2,FALSE),"")</f>
        <v/>
      </c>
      <c r="AG227"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227" s="172"/>
      <c r="AI227" s="166"/>
      <c r="AJ227" s="176"/>
      <c r="AK227"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227" s="179" t="str">
        <f>IF(AND(Tabel_RIE[[#This Row],[R12]]&gt;=70,Tabel_RIE[[#This Row],[R22]]&lt;70),"Ja","Nee")</f>
        <v>Ja</v>
      </c>
      <c r="AM227" s="179" t="str">
        <f>IF(Tabel_RIE[[#This Row],[R22]]&lt;&gt;"",Tabel_RIE[[#This Row],[R22]],Tabel_RIE[[#This Row],[R12]])</f>
        <v/>
      </c>
    </row>
    <row r="228" spans="2:39" ht="42" customHeight="1">
      <c r="B228" s="164">
        <v>222</v>
      </c>
      <c r="C228" s="165"/>
      <c r="D228" s="166"/>
      <c r="E228" s="166"/>
      <c r="F228" s="166"/>
      <c r="G228" s="167"/>
      <c r="H228" s="167"/>
      <c r="I228" s="166"/>
      <c r="J228" s="166"/>
      <c r="K228" s="168"/>
      <c r="L228" s="169" t="str">
        <f>IF(Tabel_RIE[[#This Row],[E1]]&gt;0,VLOOKUP(Tabel_RIE[[#This Row],[E1]],Tabel_FK_E[],2,FALSE),"")</f>
        <v/>
      </c>
      <c r="M228" s="168"/>
      <c r="N228" s="170" t="str">
        <f>IF(Tabel_RIE[[#This Row],[B1]]&gt;0,VLOOKUP(Tabel_RIE[[#This Row],[B1]],Tabel_FK_B[],2,FALSE),"")</f>
        <v/>
      </c>
      <c r="O228" s="168"/>
      <c r="P228" s="170" t="str">
        <f>IF(Tabel_RIE[[#This Row],[W1]]&gt;0,VLOOKUP(Tabel_RIE[[#This Row],[W1]],Tabel_FK_W[],2,FALSE),"")</f>
        <v/>
      </c>
      <c r="Q228"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28" s="172" t="str">
        <f>IF(OR(Tabel_RIE[[#This Row],[E12]]="",Tabel_RIE[[#This Row],[B12]]="",Tabel_RIE[[#This Row],[W12]]=""),"",Tabel_RIE[[#This Row],[E12]]*Tabel_RIE[[#This Row],[B12]]*Tabel_RIE[[#This Row],[W12]])</f>
        <v/>
      </c>
      <c r="S228" s="173" t="str">
        <f>IF(AND(Tabel_RIE[[#This Row],[E12]]="",Tabel_RIE[[#This Row],[R12]]=""),"",IF(AND(OR(Tabel_RIE[[#This Row],[E12]]="",Tabel_RIE[[#This Row],[E12]]&lt;15),OR(Tabel_RIE[[#This Row],[R12]]="",Tabel_RIE[[#This Row],[R12]]&lt;70)),"n.v.t.",IF(OR(Tabel_RIE[[#This Row],[E12]]&gt;=15,Tabel_RIE[[#This Row],[R12]]&gt;=70),"√","fout")))</f>
        <v/>
      </c>
      <c r="T228" s="174"/>
      <c r="U228" s="175"/>
      <c r="V228" s="175"/>
      <c r="W228" s="176"/>
      <c r="X228" s="177" t="str">
        <f t="shared" si="3"/>
        <v>Bronaanpak:
Collectieve maatregelen:
Individuele maatregelen:
PBM's:</v>
      </c>
      <c r="Y228" s="166"/>
      <c r="Z228" s="178"/>
      <c r="AA228" s="174"/>
      <c r="AB228" s="170" t="str">
        <f>IF(Tabel_RIE[[#This Row],[E2]]&gt;0,VLOOKUP(Tabel_RIE[[#This Row],[E2]],Tabel_FK_E[],2,FALSE),"")</f>
        <v/>
      </c>
      <c r="AC228" s="174"/>
      <c r="AD228" s="170" t="str">
        <f>IF(Tabel_RIE[[#This Row],[B2]]&gt;0,VLOOKUP(Tabel_RIE[[#This Row],[B2]],Tabel_FK_B[],2,FALSE),"")</f>
        <v/>
      </c>
      <c r="AE228" s="174"/>
      <c r="AF228" s="170" t="str">
        <f>IF(Tabel_RIE[[#This Row],[W2]]&gt;0,VLOOKUP(Tabel_RIE[[#This Row],[W2]],Tabel_FK_W[],2,FALSE),"")</f>
        <v/>
      </c>
      <c r="AG228"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228" s="172"/>
      <c r="AI228" s="166"/>
      <c r="AJ228" s="176"/>
      <c r="AK228"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228" s="179" t="str">
        <f>IF(AND(Tabel_RIE[[#This Row],[R12]]&gt;=70,Tabel_RIE[[#This Row],[R22]]&lt;70),"Ja","Nee")</f>
        <v>Ja</v>
      </c>
      <c r="AM228" s="179" t="str">
        <f>IF(Tabel_RIE[[#This Row],[R22]]&lt;&gt;"",Tabel_RIE[[#This Row],[R22]],Tabel_RIE[[#This Row],[R12]])</f>
        <v/>
      </c>
    </row>
    <row r="229" spans="2:39" ht="42" customHeight="1">
      <c r="B229" s="164">
        <v>223</v>
      </c>
      <c r="C229" s="165"/>
      <c r="D229" s="166"/>
      <c r="E229" s="166"/>
      <c r="F229" s="166"/>
      <c r="G229" s="167"/>
      <c r="H229" s="167"/>
      <c r="I229" s="166"/>
      <c r="J229" s="166"/>
      <c r="K229" s="168"/>
      <c r="L229" s="169" t="str">
        <f>IF(Tabel_RIE[[#This Row],[E1]]&gt;0,VLOOKUP(Tabel_RIE[[#This Row],[E1]],Tabel_FK_E[],2,FALSE),"")</f>
        <v/>
      </c>
      <c r="M229" s="168"/>
      <c r="N229" s="170" t="str">
        <f>IF(Tabel_RIE[[#This Row],[B1]]&gt;0,VLOOKUP(Tabel_RIE[[#This Row],[B1]],Tabel_FK_B[],2,FALSE),"")</f>
        <v/>
      </c>
      <c r="O229" s="168"/>
      <c r="P229" s="170" t="str">
        <f>IF(Tabel_RIE[[#This Row],[W1]]&gt;0,VLOOKUP(Tabel_RIE[[#This Row],[W1]],Tabel_FK_W[],2,FALSE),"")</f>
        <v/>
      </c>
      <c r="Q229"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29" s="172" t="str">
        <f>IF(OR(Tabel_RIE[[#This Row],[E12]]="",Tabel_RIE[[#This Row],[B12]]="",Tabel_RIE[[#This Row],[W12]]=""),"",Tabel_RIE[[#This Row],[E12]]*Tabel_RIE[[#This Row],[B12]]*Tabel_RIE[[#This Row],[W12]])</f>
        <v/>
      </c>
      <c r="S229" s="173" t="str">
        <f>IF(AND(Tabel_RIE[[#This Row],[E12]]="",Tabel_RIE[[#This Row],[R12]]=""),"",IF(AND(OR(Tabel_RIE[[#This Row],[E12]]="",Tabel_RIE[[#This Row],[E12]]&lt;15),OR(Tabel_RIE[[#This Row],[R12]]="",Tabel_RIE[[#This Row],[R12]]&lt;70)),"n.v.t.",IF(OR(Tabel_RIE[[#This Row],[E12]]&gt;=15,Tabel_RIE[[#This Row],[R12]]&gt;=70),"√","fout")))</f>
        <v/>
      </c>
      <c r="T229" s="174"/>
      <c r="U229" s="175"/>
      <c r="V229" s="175"/>
      <c r="W229" s="176"/>
      <c r="X229" s="177" t="str">
        <f t="shared" si="3"/>
        <v>Bronaanpak:
Collectieve maatregelen:
Individuele maatregelen:
PBM's:</v>
      </c>
      <c r="Y229" s="166"/>
      <c r="Z229" s="178"/>
      <c r="AA229" s="174"/>
      <c r="AB229" s="170" t="str">
        <f>IF(Tabel_RIE[[#This Row],[E2]]&gt;0,VLOOKUP(Tabel_RIE[[#This Row],[E2]],Tabel_FK_E[],2,FALSE),"")</f>
        <v/>
      </c>
      <c r="AC229" s="174"/>
      <c r="AD229" s="170" t="str">
        <f>IF(Tabel_RIE[[#This Row],[B2]]&gt;0,VLOOKUP(Tabel_RIE[[#This Row],[B2]],Tabel_FK_B[],2,FALSE),"")</f>
        <v/>
      </c>
      <c r="AE229" s="174"/>
      <c r="AF229" s="170" t="str">
        <f>IF(Tabel_RIE[[#This Row],[W2]]&gt;0,VLOOKUP(Tabel_RIE[[#This Row],[W2]],Tabel_FK_W[],2,FALSE),"")</f>
        <v/>
      </c>
      <c r="AG229"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229" s="172"/>
      <c r="AI229" s="166"/>
      <c r="AJ229" s="176"/>
      <c r="AK229"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229" s="179" t="str">
        <f>IF(AND(Tabel_RIE[[#This Row],[R12]]&gt;=70,Tabel_RIE[[#This Row],[R22]]&lt;70),"Ja","Nee")</f>
        <v>Ja</v>
      </c>
      <c r="AM229" s="179" t="str">
        <f>IF(Tabel_RIE[[#This Row],[R22]]&lt;&gt;"",Tabel_RIE[[#This Row],[R22]],Tabel_RIE[[#This Row],[R12]])</f>
        <v/>
      </c>
    </row>
    <row r="230" spans="2:39" ht="42" customHeight="1">
      <c r="B230" s="164">
        <v>224</v>
      </c>
      <c r="C230" s="165"/>
      <c r="D230" s="166"/>
      <c r="E230" s="166"/>
      <c r="F230" s="166"/>
      <c r="G230" s="167"/>
      <c r="H230" s="167"/>
      <c r="I230" s="166"/>
      <c r="J230" s="166"/>
      <c r="K230" s="168"/>
      <c r="L230" s="169" t="str">
        <f>IF(Tabel_RIE[[#This Row],[E1]]&gt;0,VLOOKUP(Tabel_RIE[[#This Row],[E1]],Tabel_FK_E[],2,FALSE),"")</f>
        <v/>
      </c>
      <c r="M230" s="168"/>
      <c r="N230" s="170" t="str">
        <f>IF(Tabel_RIE[[#This Row],[B1]]&gt;0,VLOOKUP(Tabel_RIE[[#This Row],[B1]],Tabel_FK_B[],2,FALSE),"")</f>
        <v/>
      </c>
      <c r="O230" s="168"/>
      <c r="P230" s="170" t="str">
        <f>IF(Tabel_RIE[[#This Row],[W1]]&gt;0,VLOOKUP(Tabel_RIE[[#This Row],[W1]],Tabel_FK_W[],2,FALSE),"")</f>
        <v/>
      </c>
      <c r="Q230"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30" s="172" t="str">
        <f>IF(OR(Tabel_RIE[[#This Row],[E12]]="",Tabel_RIE[[#This Row],[B12]]="",Tabel_RIE[[#This Row],[W12]]=""),"",Tabel_RIE[[#This Row],[E12]]*Tabel_RIE[[#This Row],[B12]]*Tabel_RIE[[#This Row],[W12]])</f>
        <v/>
      </c>
      <c r="S230" s="173" t="str">
        <f>IF(AND(Tabel_RIE[[#This Row],[E12]]="",Tabel_RIE[[#This Row],[R12]]=""),"",IF(AND(OR(Tabel_RIE[[#This Row],[E12]]="",Tabel_RIE[[#This Row],[E12]]&lt;15),OR(Tabel_RIE[[#This Row],[R12]]="",Tabel_RIE[[#This Row],[R12]]&lt;70)),"n.v.t.",IF(OR(Tabel_RIE[[#This Row],[E12]]&gt;=15,Tabel_RIE[[#This Row],[R12]]&gt;=70),"√","fout")))</f>
        <v/>
      </c>
      <c r="T230" s="174"/>
      <c r="U230" s="175"/>
      <c r="V230" s="175"/>
      <c r="W230" s="176"/>
      <c r="X230" s="177" t="str">
        <f t="shared" si="3"/>
        <v>Bronaanpak:
Collectieve maatregelen:
Individuele maatregelen:
PBM's:</v>
      </c>
      <c r="Y230" s="166"/>
      <c r="Z230" s="178"/>
      <c r="AA230" s="174"/>
      <c r="AB230" s="170" t="str">
        <f>IF(Tabel_RIE[[#This Row],[E2]]&gt;0,VLOOKUP(Tabel_RIE[[#This Row],[E2]],Tabel_FK_E[],2,FALSE),"")</f>
        <v/>
      </c>
      <c r="AC230" s="174"/>
      <c r="AD230" s="170" t="str">
        <f>IF(Tabel_RIE[[#This Row],[B2]]&gt;0,VLOOKUP(Tabel_RIE[[#This Row],[B2]],Tabel_FK_B[],2,FALSE),"")</f>
        <v/>
      </c>
      <c r="AE230" s="174"/>
      <c r="AF230" s="170" t="str">
        <f>IF(Tabel_RIE[[#This Row],[W2]]&gt;0,VLOOKUP(Tabel_RIE[[#This Row],[W2]],Tabel_FK_W[],2,FALSE),"")</f>
        <v/>
      </c>
      <c r="AG230"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230" s="172"/>
      <c r="AI230" s="166"/>
      <c r="AJ230" s="176"/>
      <c r="AK230"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230" s="179" t="str">
        <f>IF(AND(Tabel_RIE[[#This Row],[R12]]&gt;=70,Tabel_RIE[[#This Row],[R22]]&lt;70),"Ja","Nee")</f>
        <v>Ja</v>
      </c>
      <c r="AM230" s="179" t="str">
        <f>IF(Tabel_RIE[[#This Row],[R22]]&lt;&gt;"",Tabel_RIE[[#This Row],[R22]],Tabel_RIE[[#This Row],[R12]])</f>
        <v/>
      </c>
    </row>
    <row r="231" spans="2:39" ht="42" customHeight="1">
      <c r="B231" s="164">
        <v>225</v>
      </c>
      <c r="C231" s="165"/>
      <c r="D231" s="166"/>
      <c r="E231" s="166"/>
      <c r="F231" s="166"/>
      <c r="G231" s="167"/>
      <c r="H231" s="167"/>
      <c r="I231" s="166"/>
      <c r="J231" s="166"/>
      <c r="K231" s="168"/>
      <c r="L231" s="169" t="str">
        <f>IF(Tabel_RIE[[#This Row],[E1]]&gt;0,VLOOKUP(Tabel_RIE[[#This Row],[E1]],Tabel_FK_E[],2,FALSE),"")</f>
        <v/>
      </c>
      <c r="M231" s="168"/>
      <c r="N231" s="170" t="str">
        <f>IF(Tabel_RIE[[#This Row],[B1]]&gt;0,VLOOKUP(Tabel_RIE[[#This Row],[B1]],Tabel_FK_B[],2,FALSE),"")</f>
        <v/>
      </c>
      <c r="O231" s="168"/>
      <c r="P231" s="170" t="str">
        <f>IF(Tabel_RIE[[#This Row],[W1]]&gt;0,VLOOKUP(Tabel_RIE[[#This Row],[W1]],Tabel_FK_W[],2,FALSE),"")</f>
        <v/>
      </c>
      <c r="Q231"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31" s="172" t="str">
        <f>IF(OR(Tabel_RIE[[#This Row],[E12]]="",Tabel_RIE[[#This Row],[B12]]="",Tabel_RIE[[#This Row],[W12]]=""),"",Tabel_RIE[[#This Row],[E12]]*Tabel_RIE[[#This Row],[B12]]*Tabel_RIE[[#This Row],[W12]])</f>
        <v/>
      </c>
      <c r="S231" s="173" t="str">
        <f>IF(AND(Tabel_RIE[[#This Row],[E12]]="",Tabel_RIE[[#This Row],[R12]]=""),"",IF(AND(OR(Tabel_RIE[[#This Row],[E12]]="",Tabel_RIE[[#This Row],[E12]]&lt;15),OR(Tabel_RIE[[#This Row],[R12]]="",Tabel_RIE[[#This Row],[R12]]&lt;70)),"n.v.t.",IF(OR(Tabel_RIE[[#This Row],[E12]]&gt;=15,Tabel_RIE[[#This Row],[R12]]&gt;=70),"√","fout")))</f>
        <v/>
      </c>
      <c r="T231" s="174"/>
      <c r="U231" s="175"/>
      <c r="V231" s="175"/>
      <c r="W231" s="176"/>
      <c r="X231" s="177" t="str">
        <f t="shared" si="3"/>
        <v>Bronaanpak:
Collectieve maatregelen:
Individuele maatregelen:
PBM's:</v>
      </c>
      <c r="Y231" s="166"/>
      <c r="Z231" s="178"/>
      <c r="AA231" s="174"/>
      <c r="AB231" s="170" t="str">
        <f>IF(Tabel_RIE[[#This Row],[E2]]&gt;0,VLOOKUP(Tabel_RIE[[#This Row],[E2]],Tabel_FK_E[],2,FALSE),"")</f>
        <v/>
      </c>
      <c r="AC231" s="174"/>
      <c r="AD231" s="170" t="str">
        <f>IF(Tabel_RIE[[#This Row],[B2]]&gt;0,VLOOKUP(Tabel_RIE[[#This Row],[B2]],Tabel_FK_B[],2,FALSE),"")</f>
        <v/>
      </c>
      <c r="AE231" s="174"/>
      <c r="AF231" s="170" t="str">
        <f>IF(Tabel_RIE[[#This Row],[W2]]&gt;0,VLOOKUP(Tabel_RIE[[#This Row],[W2]],Tabel_FK_W[],2,FALSE),"")</f>
        <v/>
      </c>
      <c r="AG231"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231" s="172"/>
      <c r="AI231" s="166"/>
      <c r="AJ231" s="176"/>
      <c r="AK231"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231" s="179" t="str">
        <f>IF(AND(Tabel_RIE[[#This Row],[R12]]&gt;=70,Tabel_RIE[[#This Row],[R22]]&lt;70),"Ja","Nee")</f>
        <v>Ja</v>
      </c>
      <c r="AM231" s="179" t="str">
        <f>IF(Tabel_RIE[[#This Row],[R22]]&lt;&gt;"",Tabel_RIE[[#This Row],[R22]],Tabel_RIE[[#This Row],[R12]])</f>
        <v/>
      </c>
    </row>
    <row r="232" spans="2:39" ht="42" customHeight="1">
      <c r="B232" s="164">
        <v>226</v>
      </c>
      <c r="C232" s="165"/>
      <c r="D232" s="166"/>
      <c r="E232" s="166"/>
      <c r="F232" s="166"/>
      <c r="G232" s="167"/>
      <c r="H232" s="167"/>
      <c r="I232" s="166"/>
      <c r="J232" s="166"/>
      <c r="K232" s="168"/>
      <c r="L232" s="169" t="str">
        <f>IF(Tabel_RIE[[#This Row],[E1]]&gt;0,VLOOKUP(Tabel_RIE[[#This Row],[E1]],Tabel_FK_E[],2,FALSE),"")</f>
        <v/>
      </c>
      <c r="M232" s="168"/>
      <c r="N232" s="170" t="str">
        <f>IF(Tabel_RIE[[#This Row],[B1]]&gt;0,VLOOKUP(Tabel_RIE[[#This Row],[B1]],Tabel_FK_B[],2,FALSE),"")</f>
        <v/>
      </c>
      <c r="O232" s="168"/>
      <c r="P232" s="170" t="str">
        <f>IF(Tabel_RIE[[#This Row],[W1]]&gt;0,VLOOKUP(Tabel_RIE[[#This Row],[W1]],Tabel_FK_W[],2,FALSE),"")</f>
        <v/>
      </c>
      <c r="Q232"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32" s="172" t="str">
        <f>IF(OR(Tabel_RIE[[#This Row],[E12]]="",Tabel_RIE[[#This Row],[B12]]="",Tabel_RIE[[#This Row],[W12]]=""),"",Tabel_RIE[[#This Row],[E12]]*Tabel_RIE[[#This Row],[B12]]*Tabel_RIE[[#This Row],[W12]])</f>
        <v/>
      </c>
      <c r="S232" s="173" t="str">
        <f>IF(AND(Tabel_RIE[[#This Row],[E12]]="",Tabel_RIE[[#This Row],[R12]]=""),"",IF(AND(OR(Tabel_RIE[[#This Row],[E12]]="",Tabel_RIE[[#This Row],[E12]]&lt;15),OR(Tabel_RIE[[#This Row],[R12]]="",Tabel_RIE[[#This Row],[R12]]&lt;70)),"n.v.t.",IF(OR(Tabel_RIE[[#This Row],[E12]]&gt;=15,Tabel_RIE[[#This Row],[R12]]&gt;=70),"√","fout")))</f>
        <v/>
      </c>
      <c r="T232" s="174"/>
      <c r="U232" s="175"/>
      <c r="V232" s="175"/>
      <c r="W232" s="176"/>
      <c r="X232" s="177" t="str">
        <f t="shared" si="3"/>
        <v>Bronaanpak:
Collectieve maatregelen:
Individuele maatregelen:
PBM's:</v>
      </c>
      <c r="Y232" s="166"/>
      <c r="Z232" s="178"/>
      <c r="AA232" s="174"/>
      <c r="AB232" s="170" t="str">
        <f>IF(Tabel_RIE[[#This Row],[E2]]&gt;0,VLOOKUP(Tabel_RIE[[#This Row],[E2]],Tabel_FK_E[],2,FALSE),"")</f>
        <v/>
      </c>
      <c r="AC232" s="174"/>
      <c r="AD232" s="170" t="str">
        <f>IF(Tabel_RIE[[#This Row],[B2]]&gt;0,VLOOKUP(Tabel_RIE[[#This Row],[B2]],Tabel_FK_B[],2,FALSE),"")</f>
        <v/>
      </c>
      <c r="AE232" s="174"/>
      <c r="AF232" s="170" t="str">
        <f>IF(Tabel_RIE[[#This Row],[W2]]&gt;0,VLOOKUP(Tabel_RIE[[#This Row],[W2]],Tabel_FK_W[],2,FALSE),"")</f>
        <v/>
      </c>
      <c r="AG232"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232" s="172"/>
      <c r="AI232" s="166"/>
      <c r="AJ232" s="176"/>
      <c r="AK232"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232" s="179" t="str">
        <f>IF(AND(Tabel_RIE[[#This Row],[R12]]&gt;=70,Tabel_RIE[[#This Row],[R22]]&lt;70),"Ja","Nee")</f>
        <v>Ja</v>
      </c>
      <c r="AM232" s="179" t="str">
        <f>IF(Tabel_RIE[[#This Row],[R22]]&lt;&gt;"",Tabel_RIE[[#This Row],[R22]],Tabel_RIE[[#This Row],[R12]])</f>
        <v/>
      </c>
    </row>
    <row r="233" spans="2:39" ht="42" customHeight="1">
      <c r="B233" s="164">
        <v>227</v>
      </c>
      <c r="C233" s="165"/>
      <c r="D233" s="166"/>
      <c r="E233" s="166"/>
      <c r="F233" s="166"/>
      <c r="G233" s="167"/>
      <c r="H233" s="167"/>
      <c r="I233" s="166"/>
      <c r="J233" s="166"/>
      <c r="K233" s="168"/>
      <c r="L233" s="169" t="str">
        <f>IF(Tabel_RIE[[#This Row],[E1]]&gt;0,VLOOKUP(Tabel_RIE[[#This Row],[E1]],Tabel_FK_E[],2,FALSE),"")</f>
        <v/>
      </c>
      <c r="M233" s="168"/>
      <c r="N233" s="170" t="str">
        <f>IF(Tabel_RIE[[#This Row],[B1]]&gt;0,VLOOKUP(Tabel_RIE[[#This Row],[B1]],Tabel_FK_B[],2,FALSE),"")</f>
        <v/>
      </c>
      <c r="O233" s="168"/>
      <c r="P233" s="170" t="str">
        <f>IF(Tabel_RIE[[#This Row],[W1]]&gt;0,VLOOKUP(Tabel_RIE[[#This Row],[W1]],Tabel_FK_W[],2,FALSE),"")</f>
        <v/>
      </c>
      <c r="Q233"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33" s="172" t="str">
        <f>IF(OR(Tabel_RIE[[#This Row],[E12]]="",Tabel_RIE[[#This Row],[B12]]="",Tabel_RIE[[#This Row],[W12]]=""),"",Tabel_RIE[[#This Row],[E12]]*Tabel_RIE[[#This Row],[B12]]*Tabel_RIE[[#This Row],[W12]])</f>
        <v/>
      </c>
      <c r="S233" s="173" t="str">
        <f>IF(AND(Tabel_RIE[[#This Row],[E12]]="",Tabel_RIE[[#This Row],[R12]]=""),"",IF(AND(OR(Tabel_RIE[[#This Row],[E12]]="",Tabel_RIE[[#This Row],[E12]]&lt;15),OR(Tabel_RIE[[#This Row],[R12]]="",Tabel_RIE[[#This Row],[R12]]&lt;70)),"n.v.t.",IF(OR(Tabel_RIE[[#This Row],[E12]]&gt;=15,Tabel_RIE[[#This Row],[R12]]&gt;=70),"√","fout")))</f>
        <v/>
      </c>
      <c r="T233" s="174"/>
      <c r="U233" s="175"/>
      <c r="V233" s="175"/>
      <c r="W233" s="176"/>
      <c r="X233" s="177" t="str">
        <f t="shared" si="3"/>
        <v>Bronaanpak:
Collectieve maatregelen:
Individuele maatregelen:
PBM's:</v>
      </c>
      <c r="Y233" s="166"/>
      <c r="Z233" s="178"/>
      <c r="AA233" s="174"/>
      <c r="AB233" s="170" t="str">
        <f>IF(Tabel_RIE[[#This Row],[E2]]&gt;0,VLOOKUP(Tabel_RIE[[#This Row],[E2]],Tabel_FK_E[],2,FALSE),"")</f>
        <v/>
      </c>
      <c r="AC233" s="174"/>
      <c r="AD233" s="170" t="str">
        <f>IF(Tabel_RIE[[#This Row],[B2]]&gt;0,VLOOKUP(Tabel_RIE[[#This Row],[B2]],Tabel_FK_B[],2,FALSE),"")</f>
        <v/>
      </c>
      <c r="AE233" s="174"/>
      <c r="AF233" s="170" t="str">
        <f>IF(Tabel_RIE[[#This Row],[W2]]&gt;0,VLOOKUP(Tabel_RIE[[#This Row],[W2]],Tabel_FK_W[],2,FALSE),"")</f>
        <v/>
      </c>
      <c r="AG233"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233" s="172"/>
      <c r="AI233" s="166"/>
      <c r="AJ233" s="176"/>
      <c r="AK233"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233" s="179" t="str">
        <f>IF(AND(Tabel_RIE[[#This Row],[R12]]&gt;=70,Tabel_RIE[[#This Row],[R22]]&lt;70),"Ja","Nee")</f>
        <v>Ja</v>
      </c>
      <c r="AM233" s="179" t="str">
        <f>IF(Tabel_RIE[[#This Row],[R22]]&lt;&gt;"",Tabel_RIE[[#This Row],[R22]],Tabel_RIE[[#This Row],[R12]])</f>
        <v/>
      </c>
    </row>
    <row r="234" spans="2:39" ht="42" customHeight="1">
      <c r="B234" s="164">
        <v>228</v>
      </c>
      <c r="C234" s="165"/>
      <c r="D234" s="166"/>
      <c r="E234" s="166"/>
      <c r="F234" s="166"/>
      <c r="G234" s="167"/>
      <c r="H234" s="167"/>
      <c r="I234" s="166"/>
      <c r="J234" s="166"/>
      <c r="K234" s="168"/>
      <c r="L234" s="169" t="str">
        <f>IF(Tabel_RIE[[#This Row],[E1]]&gt;0,VLOOKUP(Tabel_RIE[[#This Row],[E1]],Tabel_FK_E[],2,FALSE),"")</f>
        <v/>
      </c>
      <c r="M234" s="168"/>
      <c r="N234" s="170" t="str">
        <f>IF(Tabel_RIE[[#This Row],[B1]]&gt;0,VLOOKUP(Tabel_RIE[[#This Row],[B1]],Tabel_FK_B[],2,FALSE),"")</f>
        <v/>
      </c>
      <c r="O234" s="168"/>
      <c r="P234" s="170" t="str">
        <f>IF(Tabel_RIE[[#This Row],[W1]]&gt;0,VLOOKUP(Tabel_RIE[[#This Row],[W1]],Tabel_FK_W[],2,FALSE),"")</f>
        <v/>
      </c>
      <c r="Q234"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34" s="172" t="str">
        <f>IF(OR(Tabel_RIE[[#This Row],[E12]]="",Tabel_RIE[[#This Row],[B12]]="",Tabel_RIE[[#This Row],[W12]]=""),"",Tabel_RIE[[#This Row],[E12]]*Tabel_RIE[[#This Row],[B12]]*Tabel_RIE[[#This Row],[W12]])</f>
        <v/>
      </c>
      <c r="S234" s="173" t="str">
        <f>IF(AND(Tabel_RIE[[#This Row],[E12]]="",Tabel_RIE[[#This Row],[R12]]=""),"",IF(AND(OR(Tabel_RIE[[#This Row],[E12]]="",Tabel_RIE[[#This Row],[E12]]&lt;15),OR(Tabel_RIE[[#This Row],[R12]]="",Tabel_RIE[[#This Row],[R12]]&lt;70)),"n.v.t.",IF(OR(Tabel_RIE[[#This Row],[E12]]&gt;=15,Tabel_RIE[[#This Row],[R12]]&gt;=70),"√","fout")))</f>
        <v/>
      </c>
      <c r="T234" s="174"/>
      <c r="U234" s="175"/>
      <c r="V234" s="175"/>
      <c r="W234" s="176"/>
      <c r="X234" s="177" t="str">
        <f t="shared" si="3"/>
        <v>Bronaanpak:
Collectieve maatregelen:
Individuele maatregelen:
PBM's:</v>
      </c>
      <c r="Y234" s="166"/>
      <c r="Z234" s="178"/>
      <c r="AA234" s="174"/>
      <c r="AB234" s="170" t="str">
        <f>IF(Tabel_RIE[[#This Row],[E2]]&gt;0,VLOOKUP(Tabel_RIE[[#This Row],[E2]],Tabel_FK_E[],2,FALSE),"")</f>
        <v/>
      </c>
      <c r="AC234" s="174"/>
      <c r="AD234" s="170" t="str">
        <f>IF(Tabel_RIE[[#This Row],[B2]]&gt;0,VLOOKUP(Tabel_RIE[[#This Row],[B2]],Tabel_FK_B[],2,FALSE),"")</f>
        <v/>
      </c>
      <c r="AE234" s="174"/>
      <c r="AF234" s="170" t="str">
        <f>IF(Tabel_RIE[[#This Row],[W2]]&gt;0,VLOOKUP(Tabel_RIE[[#This Row],[W2]],Tabel_FK_W[],2,FALSE),"")</f>
        <v/>
      </c>
      <c r="AG234"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234" s="172"/>
      <c r="AI234" s="166"/>
      <c r="AJ234" s="176"/>
      <c r="AK234"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234" s="179" t="str">
        <f>IF(AND(Tabel_RIE[[#This Row],[R12]]&gt;=70,Tabel_RIE[[#This Row],[R22]]&lt;70),"Ja","Nee")</f>
        <v>Ja</v>
      </c>
      <c r="AM234" s="179" t="str">
        <f>IF(Tabel_RIE[[#This Row],[R22]]&lt;&gt;"",Tabel_RIE[[#This Row],[R22]],Tabel_RIE[[#This Row],[R12]])</f>
        <v/>
      </c>
    </row>
    <row r="235" spans="2:39" ht="42" customHeight="1">
      <c r="B235" s="164">
        <v>229</v>
      </c>
      <c r="C235" s="165"/>
      <c r="D235" s="166"/>
      <c r="E235" s="166"/>
      <c r="F235" s="166"/>
      <c r="G235" s="167"/>
      <c r="H235" s="167"/>
      <c r="I235" s="166"/>
      <c r="J235" s="166"/>
      <c r="K235" s="168"/>
      <c r="L235" s="169" t="str">
        <f>IF(Tabel_RIE[[#This Row],[E1]]&gt;0,VLOOKUP(Tabel_RIE[[#This Row],[E1]],Tabel_FK_E[],2,FALSE),"")</f>
        <v/>
      </c>
      <c r="M235" s="168"/>
      <c r="N235" s="170" t="str">
        <f>IF(Tabel_RIE[[#This Row],[B1]]&gt;0,VLOOKUP(Tabel_RIE[[#This Row],[B1]],Tabel_FK_B[],2,FALSE),"")</f>
        <v/>
      </c>
      <c r="O235" s="168"/>
      <c r="P235" s="170" t="str">
        <f>IF(Tabel_RIE[[#This Row],[W1]]&gt;0,VLOOKUP(Tabel_RIE[[#This Row],[W1]],Tabel_FK_W[],2,FALSE),"")</f>
        <v/>
      </c>
      <c r="Q235"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35" s="172" t="str">
        <f>IF(OR(Tabel_RIE[[#This Row],[E12]]="",Tabel_RIE[[#This Row],[B12]]="",Tabel_RIE[[#This Row],[W12]]=""),"",Tabel_RIE[[#This Row],[E12]]*Tabel_RIE[[#This Row],[B12]]*Tabel_RIE[[#This Row],[W12]])</f>
        <v/>
      </c>
      <c r="S235" s="173" t="str">
        <f>IF(AND(Tabel_RIE[[#This Row],[E12]]="",Tabel_RIE[[#This Row],[R12]]=""),"",IF(AND(OR(Tabel_RIE[[#This Row],[E12]]="",Tabel_RIE[[#This Row],[E12]]&lt;15),OR(Tabel_RIE[[#This Row],[R12]]="",Tabel_RIE[[#This Row],[R12]]&lt;70)),"n.v.t.",IF(OR(Tabel_RIE[[#This Row],[E12]]&gt;=15,Tabel_RIE[[#This Row],[R12]]&gt;=70),"√","fout")))</f>
        <v/>
      </c>
      <c r="T235" s="174"/>
      <c r="U235" s="175"/>
      <c r="V235" s="175"/>
      <c r="W235" s="176"/>
      <c r="X235" s="177" t="str">
        <f t="shared" si="3"/>
        <v>Bronaanpak:
Collectieve maatregelen:
Individuele maatregelen:
PBM's:</v>
      </c>
      <c r="Y235" s="166"/>
      <c r="Z235" s="178"/>
      <c r="AA235" s="174"/>
      <c r="AB235" s="170" t="str">
        <f>IF(Tabel_RIE[[#This Row],[E2]]&gt;0,VLOOKUP(Tabel_RIE[[#This Row],[E2]],Tabel_FK_E[],2,FALSE),"")</f>
        <v/>
      </c>
      <c r="AC235" s="174"/>
      <c r="AD235" s="170" t="str">
        <f>IF(Tabel_RIE[[#This Row],[B2]]&gt;0,VLOOKUP(Tabel_RIE[[#This Row],[B2]],Tabel_FK_B[],2,FALSE),"")</f>
        <v/>
      </c>
      <c r="AE235" s="174"/>
      <c r="AF235" s="170" t="str">
        <f>IF(Tabel_RIE[[#This Row],[W2]]&gt;0,VLOOKUP(Tabel_RIE[[#This Row],[W2]],Tabel_FK_W[],2,FALSE),"")</f>
        <v/>
      </c>
      <c r="AG235"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235" s="172"/>
      <c r="AI235" s="166"/>
      <c r="AJ235" s="176"/>
      <c r="AK235"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235" s="179" t="str">
        <f>IF(AND(Tabel_RIE[[#This Row],[R12]]&gt;=70,Tabel_RIE[[#This Row],[R22]]&lt;70),"Ja","Nee")</f>
        <v>Ja</v>
      </c>
      <c r="AM235" s="179" t="str">
        <f>IF(Tabel_RIE[[#This Row],[R22]]&lt;&gt;"",Tabel_RIE[[#This Row],[R22]],Tabel_RIE[[#This Row],[R12]])</f>
        <v/>
      </c>
    </row>
    <row r="236" spans="2:39" ht="42" customHeight="1">
      <c r="B236" s="164">
        <v>230</v>
      </c>
      <c r="C236" s="165"/>
      <c r="D236" s="166"/>
      <c r="E236" s="166"/>
      <c r="F236" s="166"/>
      <c r="G236" s="167"/>
      <c r="H236" s="167"/>
      <c r="I236" s="166"/>
      <c r="J236" s="166"/>
      <c r="K236" s="168"/>
      <c r="L236" s="169" t="str">
        <f>IF(Tabel_RIE[[#This Row],[E1]]&gt;0,VLOOKUP(Tabel_RIE[[#This Row],[E1]],Tabel_FK_E[],2,FALSE),"")</f>
        <v/>
      </c>
      <c r="M236" s="168"/>
      <c r="N236" s="170" t="str">
        <f>IF(Tabel_RIE[[#This Row],[B1]]&gt;0,VLOOKUP(Tabel_RIE[[#This Row],[B1]],Tabel_FK_B[],2,FALSE),"")</f>
        <v/>
      </c>
      <c r="O236" s="168"/>
      <c r="P236" s="170" t="str">
        <f>IF(Tabel_RIE[[#This Row],[W1]]&gt;0,VLOOKUP(Tabel_RIE[[#This Row],[W1]],Tabel_FK_W[],2,FALSE),"")</f>
        <v/>
      </c>
      <c r="Q236"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36" s="172" t="str">
        <f>IF(OR(Tabel_RIE[[#This Row],[E12]]="",Tabel_RIE[[#This Row],[B12]]="",Tabel_RIE[[#This Row],[W12]]=""),"",Tabel_RIE[[#This Row],[E12]]*Tabel_RIE[[#This Row],[B12]]*Tabel_RIE[[#This Row],[W12]])</f>
        <v/>
      </c>
      <c r="S236" s="173" t="str">
        <f>IF(AND(Tabel_RIE[[#This Row],[E12]]="",Tabel_RIE[[#This Row],[R12]]=""),"",IF(AND(OR(Tabel_RIE[[#This Row],[E12]]="",Tabel_RIE[[#This Row],[E12]]&lt;15),OR(Tabel_RIE[[#This Row],[R12]]="",Tabel_RIE[[#This Row],[R12]]&lt;70)),"n.v.t.",IF(OR(Tabel_RIE[[#This Row],[E12]]&gt;=15,Tabel_RIE[[#This Row],[R12]]&gt;=70),"√","fout")))</f>
        <v/>
      </c>
      <c r="T236" s="174"/>
      <c r="U236" s="175"/>
      <c r="V236" s="175"/>
      <c r="W236" s="176"/>
      <c r="X236" s="177" t="str">
        <f t="shared" si="3"/>
        <v>Bronaanpak:
Collectieve maatregelen:
Individuele maatregelen:
PBM's:</v>
      </c>
      <c r="Y236" s="166"/>
      <c r="Z236" s="178"/>
      <c r="AA236" s="174"/>
      <c r="AB236" s="170" t="str">
        <f>IF(Tabel_RIE[[#This Row],[E2]]&gt;0,VLOOKUP(Tabel_RIE[[#This Row],[E2]],Tabel_FK_E[],2,FALSE),"")</f>
        <v/>
      </c>
      <c r="AC236" s="174"/>
      <c r="AD236" s="170" t="str">
        <f>IF(Tabel_RIE[[#This Row],[B2]]&gt;0,VLOOKUP(Tabel_RIE[[#This Row],[B2]],Tabel_FK_B[],2,FALSE),"")</f>
        <v/>
      </c>
      <c r="AE236" s="174"/>
      <c r="AF236" s="170" t="str">
        <f>IF(Tabel_RIE[[#This Row],[W2]]&gt;0,VLOOKUP(Tabel_RIE[[#This Row],[W2]],Tabel_FK_W[],2,FALSE),"")</f>
        <v/>
      </c>
      <c r="AG236"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236" s="172"/>
      <c r="AI236" s="166"/>
      <c r="AJ236" s="176"/>
      <c r="AK236"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236" s="179" t="str">
        <f>IF(AND(Tabel_RIE[[#This Row],[R12]]&gt;=70,Tabel_RIE[[#This Row],[R22]]&lt;70),"Ja","Nee")</f>
        <v>Ja</v>
      </c>
      <c r="AM236" s="179" t="str">
        <f>IF(Tabel_RIE[[#This Row],[R22]]&lt;&gt;"",Tabel_RIE[[#This Row],[R22]],Tabel_RIE[[#This Row],[R12]])</f>
        <v/>
      </c>
    </row>
    <row r="237" spans="2:39" ht="42" customHeight="1">
      <c r="B237" s="164">
        <v>231</v>
      </c>
      <c r="C237" s="165"/>
      <c r="D237" s="166"/>
      <c r="E237" s="166"/>
      <c r="F237" s="166"/>
      <c r="G237" s="167"/>
      <c r="H237" s="167"/>
      <c r="I237" s="166"/>
      <c r="J237" s="166"/>
      <c r="K237" s="168"/>
      <c r="L237" s="169" t="str">
        <f>IF(Tabel_RIE[[#This Row],[E1]]&gt;0,VLOOKUP(Tabel_RIE[[#This Row],[E1]],Tabel_FK_E[],2,FALSE),"")</f>
        <v/>
      </c>
      <c r="M237" s="168"/>
      <c r="N237" s="170" t="str">
        <f>IF(Tabel_RIE[[#This Row],[B1]]&gt;0,VLOOKUP(Tabel_RIE[[#This Row],[B1]],Tabel_FK_B[],2,FALSE),"")</f>
        <v/>
      </c>
      <c r="O237" s="168"/>
      <c r="P237" s="170" t="str">
        <f>IF(Tabel_RIE[[#This Row],[W1]]&gt;0,VLOOKUP(Tabel_RIE[[#This Row],[W1]],Tabel_FK_W[],2,FALSE),"")</f>
        <v/>
      </c>
      <c r="Q237"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37" s="172" t="str">
        <f>IF(OR(Tabel_RIE[[#This Row],[E12]]="",Tabel_RIE[[#This Row],[B12]]="",Tabel_RIE[[#This Row],[W12]]=""),"",Tabel_RIE[[#This Row],[E12]]*Tabel_RIE[[#This Row],[B12]]*Tabel_RIE[[#This Row],[W12]])</f>
        <v/>
      </c>
      <c r="S237" s="173" t="str">
        <f>IF(AND(Tabel_RIE[[#This Row],[E12]]="",Tabel_RIE[[#This Row],[R12]]=""),"",IF(AND(OR(Tabel_RIE[[#This Row],[E12]]="",Tabel_RIE[[#This Row],[E12]]&lt;15),OR(Tabel_RIE[[#This Row],[R12]]="",Tabel_RIE[[#This Row],[R12]]&lt;70)),"n.v.t.",IF(OR(Tabel_RIE[[#This Row],[E12]]&gt;=15,Tabel_RIE[[#This Row],[R12]]&gt;=70),"√","fout")))</f>
        <v/>
      </c>
      <c r="T237" s="174"/>
      <c r="U237" s="175"/>
      <c r="V237" s="175"/>
      <c r="W237" s="176"/>
      <c r="X237" s="177" t="str">
        <f t="shared" si="3"/>
        <v>Bronaanpak:
Collectieve maatregelen:
Individuele maatregelen:
PBM's:</v>
      </c>
      <c r="Y237" s="166"/>
      <c r="Z237" s="178"/>
      <c r="AA237" s="174"/>
      <c r="AB237" s="170" t="str">
        <f>IF(Tabel_RIE[[#This Row],[E2]]&gt;0,VLOOKUP(Tabel_RIE[[#This Row],[E2]],Tabel_FK_E[],2,FALSE),"")</f>
        <v/>
      </c>
      <c r="AC237" s="174"/>
      <c r="AD237" s="170" t="str">
        <f>IF(Tabel_RIE[[#This Row],[B2]]&gt;0,VLOOKUP(Tabel_RIE[[#This Row],[B2]],Tabel_FK_B[],2,FALSE),"")</f>
        <v/>
      </c>
      <c r="AE237" s="174"/>
      <c r="AF237" s="170" t="str">
        <f>IF(Tabel_RIE[[#This Row],[W2]]&gt;0,VLOOKUP(Tabel_RIE[[#This Row],[W2]],Tabel_FK_W[],2,FALSE),"")</f>
        <v/>
      </c>
      <c r="AG237"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237" s="172"/>
      <c r="AI237" s="166"/>
      <c r="AJ237" s="176"/>
      <c r="AK237"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237" s="179" t="str">
        <f>IF(AND(Tabel_RIE[[#This Row],[R12]]&gt;=70,Tabel_RIE[[#This Row],[R22]]&lt;70),"Ja","Nee")</f>
        <v>Ja</v>
      </c>
      <c r="AM237" s="179" t="str">
        <f>IF(Tabel_RIE[[#This Row],[R22]]&lt;&gt;"",Tabel_RIE[[#This Row],[R22]],Tabel_RIE[[#This Row],[R12]])</f>
        <v/>
      </c>
    </row>
    <row r="238" spans="2:39" ht="42" customHeight="1">
      <c r="B238" s="164">
        <v>232</v>
      </c>
      <c r="C238" s="165"/>
      <c r="D238" s="166"/>
      <c r="E238" s="166"/>
      <c r="F238" s="166"/>
      <c r="G238" s="167"/>
      <c r="H238" s="167"/>
      <c r="I238" s="166"/>
      <c r="J238" s="166"/>
      <c r="K238" s="168"/>
      <c r="L238" s="169" t="str">
        <f>IF(Tabel_RIE[[#This Row],[E1]]&gt;0,VLOOKUP(Tabel_RIE[[#This Row],[E1]],Tabel_FK_E[],2,FALSE),"")</f>
        <v/>
      </c>
      <c r="M238" s="168"/>
      <c r="N238" s="170" t="str">
        <f>IF(Tabel_RIE[[#This Row],[B1]]&gt;0,VLOOKUP(Tabel_RIE[[#This Row],[B1]],Tabel_FK_B[],2,FALSE),"")</f>
        <v/>
      </c>
      <c r="O238" s="168"/>
      <c r="P238" s="170" t="str">
        <f>IF(Tabel_RIE[[#This Row],[W1]]&gt;0,VLOOKUP(Tabel_RIE[[#This Row],[W1]],Tabel_FK_W[],2,FALSE),"")</f>
        <v/>
      </c>
      <c r="Q238"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38" s="172" t="str">
        <f>IF(OR(Tabel_RIE[[#This Row],[E12]]="",Tabel_RIE[[#This Row],[B12]]="",Tabel_RIE[[#This Row],[W12]]=""),"",Tabel_RIE[[#This Row],[E12]]*Tabel_RIE[[#This Row],[B12]]*Tabel_RIE[[#This Row],[W12]])</f>
        <v/>
      </c>
      <c r="S238" s="173" t="str">
        <f>IF(AND(Tabel_RIE[[#This Row],[E12]]="",Tabel_RIE[[#This Row],[R12]]=""),"",IF(AND(OR(Tabel_RIE[[#This Row],[E12]]="",Tabel_RIE[[#This Row],[E12]]&lt;15),OR(Tabel_RIE[[#This Row],[R12]]="",Tabel_RIE[[#This Row],[R12]]&lt;70)),"n.v.t.",IF(OR(Tabel_RIE[[#This Row],[E12]]&gt;=15,Tabel_RIE[[#This Row],[R12]]&gt;=70),"√","fout")))</f>
        <v/>
      </c>
      <c r="T238" s="174"/>
      <c r="U238" s="175"/>
      <c r="V238" s="175"/>
      <c r="W238" s="176"/>
      <c r="X238" s="177" t="str">
        <f t="shared" si="3"/>
        <v>Bronaanpak:
Collectieve maatregelen:
Individuele maatregelen:
PBM's:</v>
      </c>
      <c r="Y238" s="166"/>
      <c r="Z238" s="178"/>
      <c r="AA238" s="174"/>
      <c r="AB238" s="170" t="str">
        <f>IF(Tabel_RIE[[#This Row],[E2]]&gt;0,VLOOKUP(Tabel_RIE[[#This Row],[E2]],Tabel_FK_E[],2,FALSE),"")</f>
        <v/>
      </c>
      <c r="AC238" s="174"/>
      <c r="AD238" s="170" t="str">
        <f>IF(Tabel_RIE[[#This Row],[B2]]&gt;0,VLOOKUP(Tabel_RIE[[#This Row],[B2]],Tabel_FK_B[],2,FALSE),"")</f>
        <v/>
      </c>
      <c r="AE238" s="174"/>
      <c r="AF238" s="170" t="str">
        <f>IF(Tabel_RIE[[#This Row],[W2]]&gt;0,VLOOKUP(Tabel_RIE[[#This Row],[W2]],Tabel_FK_W[],2,FALSE),"")</f>
        <v/>
      </c>
      <c r="AG238"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238" s="172"/>
      <c r="AI238" s="166"/>
      <c r="AJ238" s="176"/>
      <c r="AK238"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238" s="179" t="str">
        <f>IF(AND(Tabel_RIE[[#This Row],[R12]]&gt;=70,Tabel_RIE[[#This Row],[R22]]&lt;70),"Ja","Nee")</f>
        <v>Ja</v>
      </c>
      <c r="AM238" s="179" t="str">
        <f>IF(Tabel_RIE[[#This Row],[R22]]&lt;&gt;"",Tabel_RIE[[#This Row],[R22]],Tabel_RIE[[#This Row],[R12]])</f>
        <v/>
      </c>
    </row>
    <row r="239" spans="2:39" ht="42" customHeight="1">
      <c r="B239" s="164">
        <v>233</v>
      </c>
      <c r="C239" s="165"/>
      <c r="D239" s="166"/>
      <c r="E239" s="166"/>
      <c r="F239" s="166"/>
      <c r="G239" s="167"/>
      <c r="H239" s="167"/>
      <c r="I239" s="166"/>
      <c r="J239" s="166"/>
      <c r="K239" s="168"/>
      <c r="L239" s="169" t="str">
        <f>IF(Tabel_RIE[[#This Row],[E1]]&gt;0,VLOOKUP(Tabel_RIE[[#This Row],[E1]],Tabel_FK_E[],2,FALSE),"")</f>
        <v/>
      </c>
      <c r="M239" s="168"/>
      <c r="N239" s="170" t="str">
        <f>IF(Tabel_RIE[[#This Row],[B1]]&gt;0,VLOOKUP(Tabel_RIE[[#This Row],[B1]],Tabel_FK_B[],2,FALSE),"")</f>
        <v/>
      </c>
      <c r="O239" s="168"/>
      <c r="P239" s="170" t="str">
        <f>IF(Tabel_RIE[[#This Row],[W1]]&gt;0,VLOOKUP(Tabel_RIE[[#This Row],[W1]],Tabel_FK_W[],2,FALSE),"")</f>
        <v/>
      </c>
      <c r="Q239"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39" s="172" t="str">
        <f>IF(OR(Tabel_RIE[[#This Row],[E12]]="",Tabel_RIE[[#This Row],[B12]]="",Tabel_RIE[[#This Row],[W12]]=""),"",Tabel_RIE[[#This Row],[E12]]*Tabel_RIE[[#This Row],[B12]]*Tabel_RIE[[#This Row],[W12]])</f>
        <v/>
      </c>
      <c r="S239" s="173" t="str">
        <f>IF(AND(Tabel_RIE[[#This Row],[E12]]="",Tabel_RIE[[#This Row],[R12]]=""),"",IF(AND(OR(Tabel_RIE[[#This Row],[E12]]="",Tabel_RIE[[#This Row],[E12]]&lt;15),OR(Tabel_RIE[[#This Row],[R12]]="",Tabel_RIE[[#This Row],[R12]]&lt;70)),"n.v.t.",IF(OR(Tabel_RIE[[#This Row],[E12]]&gt;=15,Tabel_RIE[[#This Row],[R12]]&gt;=70),"√","fout")))</f>
        <v/>
      </c>
      <c r="T239" s="174"/>
      <c r="U239" s="175"/>
      <c r="V239" s="175"/>
      <c r="W239" s="176"/>
      <c r="X239" s="177" t="str">
        <f t="shared" si="3"/>
        <v>Bronaanpak:
Collectieve maatregelen:
Individuele maatregelen:
PBM's:</v>
      </c>
      <c r="Y239" s="166"/>
      <c r="Z239" s="178"/>
      <c r="AA239" s="174"/>
      <c r="AB239" s="170" t="str">
        <f>IF(Tabel_RIE[[#This Row],[E2]]&gt;0,VLOOKUP(Tabel_RIE[[#This Row],[E2]],Tabel_FK_E[],2,FALSE),"")</f>
        <v/>
      </c>
      <c r="AC239" s="174"/>
      <c r="AD239" s="170" t="str">
        <f>IF(Tabel_RIE[[#This Row],[B2]]&gt;0,VLOOKUP(Tabel_RIE[[#This Row],[B2]],Tabel_FK_B[],2,FALSE),"")</f>
        <v/>
      </c>
      <c r="AE239" s="174"/>
      <c r="AF239" s="170" t="str">
        <f>IF(Tabel_RIE[[#This Row],[W2]]&gt;0,VLOOKUP(Tabel_RIE[[#This Row],[W2]],Tabel_FK_W[],2,FALSE),"")</f>
        <v/>
      </c>
      <c r="AG239"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239" s="172"/>
      <c r="AI239" s="166"/>
      <c r="AJ239" s="176"/>
      <c r="AK239"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239" s="179" t="str">
        <f>IF(AND(Tabel_RIE[[#This Row],[R12]]&gt;=70,Tabel_RIE[[#This Row],[R22]]&lt;70),"Ja","Nee")</f>
        <v>Ja</v>
      </c>
      <c r="AM239" s="179" t="str">
        <f>IF(Tabel_RIE[[#This Row],[R22]]&lt;&gt;"",Tabel_RIE[[#This Row],[R22]],Tabel_RIE[[#This Row],[R12]])</f>
        <v/>
      </c>
    </row>
    <row r="240" spans="2:39" ht="42" customHeight="1">
      <c r="B240" s="164">
        <v>234</v>
      </c>
      <c r="C240" s="165"/>
      <c r="D240" s="166"/>
      <c r="E240" s="166"/>
      <c r="F240" s="166"/>
      <c r="G240" s="167"/>
      <c r="H240" s="167"/>
      <c r="I240" s="166"/>
      <c r="J240" s="166"/>
      <c r="K240" s="168"/>
      <c r="L240" s="169" t="str">
        <f>IF(Tabel_RIE[[#This Row],[E1]]&gt;0,VLOOKUP(Tabel_RIE[[#This Row],[E1]],Tabel_FK_E[],2,FALSE),"")</f>
        <v/>
      </c>
      <c r="M240" s="168"/>
      <c r="N240" s="170" t="str">
        <f>IF(Tabel_RIE[[#This Row],[B1]]&gt;0,VLOOKUP(Tabel_RIE[[#This Row],[B1]],Tabel_FK_B[],2,FALSE),"")</f>
        <v/>
      </c>
      <c r="O240" s="168"/>
      <c r="P240" s="170" t="str">
        <f>IF(Tabel_RIE[[#This Row],[W1]]&gt;0,VLOOKUP(Tabel_RIE[[#This Row],[W1]],Tabel_FK_W[],2,FALSE),"")</f>
        <v/>
      </c>
      <c r="Q240"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40" s="172" t="str">
        <f>IF(OR(Tabel_RIE[[#This Row],[E12]]="",Tabel_RIE[[#This Row],[B12]]="",Tabel_RIE[[#This Row],[W12]]=""),"",Tabel_RIE[[#This Row],[E12]]*Tabel_RIE[[#This Row],[B12]]*Tabel_RIE[[#This Row],[W12]])</f>
        <v/>
      </c>
      <c r="S240" s="173" t="str">
        <f>IF(AND(Tabel_RIE[[#This Row],[E12]]="",Tabel_RIE[[#This Row],[R12]]=""),"",IF(AND(OR(Tabel_RIE[[#This Row],[E12]]="",Tabel_RIE[[#This Row],[E12]]&lt;15),OR(Tabel_RIE[[#This Row],[R12]]="",Tabel_RIE[[#This Row],[R12]]&lt;70)),"n.v.t.",IF(OR(Tabel_RIE[[#This Row],[E12]]&gt;=15,Tabel_RIE[[#This Row],[R12]]&gt;=70),"√","fout")))</f>
        <v/>
      </c>
      <c r="T240" s="174"/>
      <c r="U240" s="175"/>
      <c r="V240" s="175"/>
      <c r="W240" s="176"/>
      <c r="X240" s="177" t="str">
        <f t="shared" si="3"/>
        <v>Bronaanpak:
Collectieve maatregelen:
Individuele maatregelen:
PBM's:</v>
      </c>
      <c r="Y240" s="166"/>
      <c r="Z240" s="178"/>
      <c r="AA240" s="174"/>
      <c r="AB240" s="170" t="str">
        <f>IF(Tabel_RIE[[#This Row],[E2]]&gt;0,VLOOKUP(Tabel_RIE[[#This Row],[E2]],Tabel_FK_E[],2,FALSE),"")</f>
        <v/>
      </c>
      <c r="AC240" s="174"/>
      <c r="AD240" s="170" t="str">
        <f>IF(Tabel_RIE[[#This Row],[B2]]&gt;0,VLOOKUP(Tabel_RIE[[#This Row],[B2]],Tabel_FK_B[],2,FALSE),"")</f>
        <v/>
      </c>
      <c r="AE240" s="174"/>
      <c r="AF240" s="170" t="str">
        <f>IF(Tabel_RIE[[#This Row],[W2]]&gt;0,VLOOKUP(Tabel_RIE[[#This Row],[W2]],Tabel_FK_W[],2,FALSE),"")</f>
        <v/>
      </c>
      <c r="AG240"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240" s="172"/>
      <c r="AI240" s="166"/>
      <c r="AJ240" s="176"/>
      <c r="AK240"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240" s="179" t="str">
        <f>IF(AND(Tabel_RIE[[#This Row],[R12]]&gt;=70,Tabel_RIE[[#This Row],[R22]]&lt;70),"Ja","Nee")</f>
        <v>Ja</v>
      </c>
      <c r="AM240" s="179" t="str">
        <f>IF(Tabel_RIE[[#This Row],[R22]]&lt;&gt;"",Tabel_RIE[[#This Row],[R22]],Tabel_RIE[[#This Row],[R12]])</f>
        <v/>
      </c>
    </row>
    <row r="241" spans="2:39" ht="42" customHeight="1">
      <c r="B241" s="164">
        <v>235</v>
      </c>
      <c r="C241" s="165"/>
      <c r="D241" s="166"/>
      <c r="E241" s="166"/>
      <c r="F241" s="166"/>
      <c r="G241" s="167"/>
      <c r="H241" s="167"/>
      <c r="I241" s="166"/>
      <c r="J241" s="166"/>
      <c r="K241" s="168"/>
      <c r="L241" s="169" t="str">
        <f>IF(Tabel_RIE[[#This Row],[E1]]&gt;0,VLOOKUP(Tabel_RIE[[#This Row],[E1]],Tabel_FK_E[],2,FALSE),"")</f>
        <v/>
      </c>
      <c r="M241" s="168"/>
      <c r="N241" s="170" t="str">
        <f>IF(Tabel_RIE[[#This Row],[B1]]&gt;0,VLOOKUP(Tabel_RIE[[#This Row],[B1]],Tabel_FK_B[],2,FALSE),"")</f>
        <v/>
      </c>
      <c r="O241" s="168"/>
      <c r="P241" s="170" t="str">
        <f>IF(Tabel_RIE[[#This Row],[W1]]&gt;0,VLOOKUP(Tabel_RIE[[#This Row],[W1]],Tabel_FK_W[],2,FALSE),"")</f>
        <v/>
      </c>
      <c r="Q241"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41" s="172" t="str">
        <f>IF(OR(Tabel_RIE[[#This Row],[E12]]="",Tabel_RIE[[#This Row],[B12]]="",Tabel_RIE[[#This Row],[W12]]=""),"",Tabel_RIE[[#This Row],[E12]]*Tabel_RIE[[#This Row],[B12]]*Tabel_RIE[[#This Row],[W12]])</f>
        <v/>
      </c>
      <c r="S241" s="173" t="str">
        <f>IF(AND(Tabel_RIE[[#This Row],[E12]]="",Tabel_RIE[[#This Row],[R12]]=""),"",IF(AND(OR(Tabel_RIE[[#This Row],[E12]]="",Tabel_RIE[[#This Row],[E12]]&lt;15),OR(Tabel_RIE[[#This Row],[R12]]="",Tabel_RIE[[#This Row],[R12]]&lt;70)),"n.v.t.",IF(OR(Tabel_RIE[[#This Row],[E12]]&gt;=15,Tabel_RIE[[#This Row],[R12]]&gt;=70),"√","fout")))</f>
        <v/>
      </c>
      <c r="T241" s="174"/>
      <c r="U241" s="175"/>
      <c r="V241" s="175"/>
      <c r="W241" s="176"/>
      <c r="X241" s="177" t="str">
        <f t="shared" si="3"/>
        <v>Bronaanpak:
Collectieve maatregelen:
Individuele maatregelen:
PBM's:</v>
      </c>
      <c r="Y241" s="166"/>
      <c r="Z241" s="178"/>
      <c r="AA241" s="174"/>
      <c r="AB241" s="170" t="str">
        <f>IF(Tabel_RIE[[#This Row],[E2]]&gt;0,VLOOKUP(Tabel_RIE[[#This Row],[E2]],Tabel_FK_E[],2,FALSE),"")</f>
        <v/>
      </c>
      <c r="AC241" s="174"/>
      <c r="AD241" s="170" t="str">
        <f>IF(Tabel_RIE[[#This Row],[B2]]&gt;0,VLOOKUP(Tabel_RIE[[#This Row],[B2]],Tabel_FK_B[],2,FALSE),"")</f>
        <v/>
      </c>
      <c r="AE241" s="174"/>
      <c r="AF241" s="170" t="str">
        <f>IF(Tabel_RIE[[#This Row],[W2]]&gt;0,VLOOKUP(Tabel_RIE[[#This Row],[W2]],Tabel_FK_W[],2,FALSE),"")</f>
        <v/>
      </c>
      <c r="AG241"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241" s="172"/>
      <c r="AI241" s="166"/>
      <c r="AJ241" s="176"/>
      <c r="AK241"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241" s="179" t="str">
        <f>IF(AND(Tabel_RIE[[#This Row],[R12]]&gt;=70,Tabel_RIE[[#This Row],[R22]]&lt;70),"Ja","Nee")</f>
        <v>Ja</v>
      </c>
      <c r="AM241" s="179" t="str">
        <f>IF(Tabel_RIE[[#This Row],[R22]]&lt;&gt;"",Tabel_RIE[[#This Row],[R22]],Tabel_RIE[[#This Row],[R12]])</f>
        <v/>
      </c>
    </row>
    <row r="242" spans="2:39" ht="42" customHeight="1">
      <c r="B242" s="164">
        <v>236</v>
      </c>
      <c r="C242" s="165"/>
      <c r="D242" s="166"/>
      <c r="E242" s="166"/>
      <c r="F242" s="166"/>
      <c r="G242" s="167"/>
      <c r="H242" s="167"/>
      <c r="I242" s="166"/>
      <c r="J242" s="166"/>
      <c r="K242" s="168"/>
      <c r="L242" s="169" t="str">
        <f>IF(Tabel_RIE[[#This Row],[E1]]&gt;0,VLOOKUP(Tabel_RIE[[#This Row],[E1]],Tabel_FK_E[],2,FALSE),"")</f>
        <v/>
      </c>
      <c r="M242" s="168"/>
      <c r="N242" s="170" t="str">
        <f>IF(Tabel_RIE[[#This Row],[B1]]&gt;0,VLOOKUP(Tabel_RIE[[#This Row],[B1]],Tabel_FK_B[],2,FALSE),"")</f>
        <v/>
      </c>
      <c r="O242" s="168"/>
      <c r="P242" s="170" t="str">
        <f>IF(Tabel_RIE[[#This Row],[W1]]&gt;0,VLOOKUP(Tabel_RIE[[#This Row],[W1]],Tabel_FK_W[],2,FALSE),"")</f>
        <v/>
      </c>
      <c r="Q242"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42" s="172" t="str">
        <f>IF(OR(Tabel_RIE[[#This Row],[E12]]="",Tabel_RIE[[#This Row],[B12]]="",Tabel_RIE[[#This Row],[W12]]=""),"",Tabel_RIE[[#This Row],[E12]]*Tabel_RIE[[#This Row],[B12]]*Tabel_RIE[[#This Row],[W12]])</f>
        <v/>
      </c>
      <c r="S242" s="173" t="str">
        <f>IF(AND(Tabel_RIE[[#This Row],[E12]]="",Tabel_RIE[[#This Row],[R12]]=""),"",IF(AND(OR(Tabel_RIE[[#This Row],[E12]]="",Tabel_RIE[[#This Row],[E12]]&lt;15),OR(Tabel_RIE[[#This Row],[R12]]="",Tabel_RIE[[#This Row],[R12]]&lt;70)),"n.v.t.",IF(OR(Tabel_RIE[[#This Row],[E12]]&gt;=15,Tabel_RIE[[#This Row],[R12]]&gt;=70),"√","fout")))</f>
        <v/>
      </c>
      <c r="T242" s="174"/>
      <c r="U242" s="175"/>
      <c r="V242" s="175"/>
      <c r="W242" s="176"/>
      <c r="X242" s="177" t="str">
        <f t="shared" si="3"/>
        <v>Bronaanpak:
Collectieve maatregelen:
Individuele maatregelen:
PBM's:</v>
      </c>
      <c r="Y242" s="166"/>
      <c r="Z242" s="178"/>
      <c r="AA242" s="174"/>
      <c r="AB242" s="170" t="str">
        <f>IF(Tabel_RIE[[#This Row],[E2]]&gt;0,VLOOKUP(Tabel_RIE[[#This Row],[E2]],Tabel_FK_E[],2,FALSE),"")</f>
        <v/>
      </c>
      <c r="AC242" s="174"/>
      <c r="AD242" s="170" t="str">
        <f>IF(Tabel_RIE[[#This Row],[B2]]&gt;0,VLOOKUP(Tabel_RIE[[#This Row],[B2]],Tabel_FK_B[],2,FALSE),"")</f>
        <v/>
      </c>
      <c r="AE242" s="174"/>
      <c r="AF242" s="170" t="str">
        <f>IF(Tabel_RIE[[#This Row],[W2]]&gt;0,VLOOKUP(Tabel_RIE[[#This Row],[W2]],Tabel_FK_W[],2,FALSE),"")</f>
        <v/>
      </c>
      <c r="AG242"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242" s="172"/>
      <c r="AI242" s="166"/>
      <c r="AJ242" s="176"/>
      <c r="AK242"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242" s="179" t="str">
        <f>IF(AND(Tabel_RIE[[#This Row],[R12]]&gt;=70,Tabel_RIE[[#This Row],[R22]]&lt;70),"Ja","Nee")</f>
        <v>Ja</v>
      </c>
      <c r="AM242" s="179" t="str">
        <f>IF(Tabel_RIE[[#This Row],[R22]]&lt;&gt;"",Tabel_RIE[[#This Row],[R22]],Tabel_RIE[[#This Row],[R12]])</f>
        <v/>
      </c>
    </row>
    <row r="243" spans="2:39" ht="42" customHeight="1">
      <c r="B243" s="164">
        <v>237</v>
      </c>
      <c r="C243" s="165"/>
      <c r="D243" s="166"/>
      <c r="E243" s="166"/>
      <c r="F243" s="166"/>
      <c r="G243" s="167"/>
      <c r="H243" s="167"/>
      <c r="I243" s="166"/>
      <c r="J243" s="166"/>
      <c r="K243" s="168"/>
      <c r="L243" s="169" t="str">
        <f>IF(Tabel_RIE[[#This Row],[E1]]&gt;0,VLOOKUP(Tabel_RIE[[#This Row],[E1]],Tabel_FK_E[],2,FALSE),"")</f>
        <v/>
      </c>
      <c r="M243" s="168"/>
      <c r="N243" s="170" t="str">
        <f>IF(Tabel_RIE[[#This Row],[B1]]&gt;0,VLOOKUP(Tabel_RIE[[#This Row],[B1]],Tabel_FK_B[],2,FALSE),"")</f>
        <v/>
      </c>
      <c r="O243" s="168"/>
      <c r="P243" s="170" t="str">
        <f>IF(Tabel_RIE[[#This Row],[W1]]&gt;0,VLOOKUP(Tabel_RIE[[#This Row],[W1]],Tabel_FK_W[],2,FALSE),"")</f>
        <v/>
      </c>
      <c r="Q243"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43" s="172" t="str">
        <f>IF(OR(Tabel_RIE[[#This Row],[E12]]="",Tabel_RIE[[#This Row],[B12]]="",Tabel_RIE[[#This Row],[W12]]=""),"",Tabel_RIE[[#This Row],[E12]]*Tabel_RIE[[#This Row],[B12]]*Tabel_RIE[[#This Row],[W12]])</f>
        <v/>
      </c>
      <c r="S243" s="173" t="str">
        <f>IF(AND(Tabel_RIE[[#This Row],[E12]]="",Tabel_RIE[[#This Row],[R12]]=""),"",IF(AND(OR(Tabel_RIE[[#This Row],[E12]]="",Tabel_RIE[[#This Row],[E12]]&lt;15),OR(Tabel_RIE[[#This Row],[R12]]="",Tabel_RIE[[#This Row],[R12]]&lt;70)),"n.v.t.",IF(OR(Tabel_RIE[[#This Row],[E12]]&gt;=15,Tabel_RIE[[#This Row],[R12]]&gt;=70),"√","fout")))</f>
        <v/>
      </c>
      <c r="T243" s="174"/>
      <c r="U243" s="175"/>
      <c r="V243" s="175"/>
      <c r="W243" s="176"/>
      <c r="X243" s="177" t="str">
        <f t="shared" si="3"/>
        <v>Bronaanpak:
Collectieve maatregelen:
Individuele maatregelen:
PBM's:</v>
      </c>
      <c r="Y243" s="166"/>
      <c r="Z243" s="178"/>
      <c r="AA243" s="174"/>
      <c r="AB243" s="170" t="str">
        <f>IF(Tabel_RIE[[#This Row],[E2]]&gt;0,VLOOKUP(Tabel_RIE[[#This Row],[E2]],Tabel_FK_E[],2,FALSE),"")</f>
        <v/>
      </c>
      <c r="AC243" s="174"/>
      <c r="AD243" s="170" t="str">
        <f>IF(Tabel_RIE[[#This Row],[B2]]&gt;0,VLOOKUP(Tabel_RIE[[#This Row],[B2]],Tabel_FK_B[],2,FALSE),"")</f>
        <v/>
      </c>
      <c r="AE243" s="174"/>
      <c r="AF243" s="170" t="str">
        <f>IF(Tabel_RIE[[#This Row],[W2]]&gt;0,VLOOKUP(Tabel_RIE[[#This Row],[W2]],Tabel_FK_W[],2,FALSE),"")</f>
        <v/>
      </c>
      <c r="AG243"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243" s="172"/>
      <c r="AI243" s="166"/>
      <c r="AJ243" s="176"/>
      <c r="AK243"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243" s="179" t="str">
        <f>IF(AND(Tabel_RIE[[#This Row],[R12]]&gt;=70,Tabel_RIE[[#This Row],[R22]]&lt;70),"Ja","Nee")</f>
        <v>Ja</v>
      </c>
      <c r="AM243" s="179" t="str">
        <f>IF(Tabel_RIE[[#This Row],[R22]]&lt;&gt;"",Tabel_RIE[[#This Row],[R22]],Tabel_RIE[[#This Row],[R12]])</f>
        <v/>
      </c>
    </row>
    <row r="244" spans="2:39" ht="42" customHeight="1">
      <c r="B244" s="164">
        <v>238</v>
      </c>
      <c r="C244" s="165"/>
      <c r="D244" s="166"/>
      <c r="E244" s="166"/>
      <c r="F244" s="166"/>
      <c r="G244" s="167"/>
      <c r="H244" s="167"/>
      <c r="I244" s="166"/>
      <c r="J244" s="166"/>
      <c r="K244" s="168"/>
      <c r="L244" s="169" t="str">
        <f>IF(Tabel_RIE[[#This Row],[E1]]&gt;0,VLOOKUP(Tabel_RIE[[#This Row],[E1]],Tabel_FK_E[],2,FALSE),"")</f>
        <v/>
      </c>
      <c r="M244" s="168"/>
      <c r="N244" s="170" t="str">
        <f>IF(Tabel_RIE[[#This Row],[B1]]&gt;0,VLOOKUP(Tabel_RIE[[#This Row],[B1]],Tabel_FK_B[],2,FALSE),"")</f>
        <v/>
      </c>
      <c r="O244" s="168"/>
      <c r="P244" s="170" t="str">
        <f>IF(Tabel_RIE[[#This Row],[W1]]&gt;0,VLOOKUP(Tabel_RIE[[#This Row],[W1]],Tabel_FK_W[],2,FALSE),"")</f>
        <v/>
      </c>
      <c r="Q244"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44" s="172" t="str">
        <f>IF(OR(Tabel_RIE[[#This Row],[E12]]="",Tabel_RIE[[#This Row],[B12]]="",Tabel_RIE[[#This Row],[W12]]=""),"",Tabel_RIE[[#This Row],[E12]]*Tabel_RIE[[#This Row],[B12]]*Tabel_RIE[[#This Row],[W12]])</f>
        <v/>
      </c>
      <c r="S244" s="173" t="str">
        <f>IF(AND(Tabel_RIE[[#This Row],[E12]]="",Tabel_RIE[[#This Row],[R12]]=""),"",IF(AND(OR(Tabel_RIE[[#This Row],[E12]]="",Tabel_RIE[[#This Row],[E12]]&lt;15),OR(Tabel_RIE[[#This Row],[R12]]="",Tabel_RIE[[#This Row],[R12]]&lt;70)),"n.v.t.",IF(OR(Tabel_RIE[[#This Row],[E12]]&gt;=15,Tabel_RIE[[#This Row],[R12]]&gt;=70),"√","fout")))</f>
        <v/>
      </c>
      <c r="T244" s="174"/>
      <c r="U244" s="175"/>
      <c r="V244" s="175"/>
      <c r="W244" s="176"/>
      <c r="X244" s="177" t="str">
        <f t="shared" si="3"/>
        <v>Bronaanpak:
Collectieve maatregelen:
Individuele maatregelen:
PBM's:</v>
      </c>
      <c r="Y244" s="166"/>
      <c r="Z244" s="178"/>
      <c r="AA244" s="174"/>
      <c r="AB244" s="170" t="str">
        <f>IF(Tabel_RIE[[#This Row],[E2]]&gt;0,VLOOKUP(Tabel_RIE[[#This Row],[E2]],Tabel_FK_E[],2,FALSE),"")</f>
        <v/>
      </c>
      <c r="AC244" s="174"/>
      <c r="AD244" s="170" t="str">
        <f>IF(Tabel_RIE[[#This Row],[B2]]&gt;0,VLOOKUP(Tabel_RIE[[#This Row],[B2]],Tabel_FK_B[],2,FALSE),"")</f>
        <v/>
      </c>
      <c r="AE244" s="174"/>
      <c r="AF244" s="170" t="str">
        <f>IF(Tabel_RIE[[#This Row],[W2]]&gt;0,VLOOKUP(Tabel_RIE[[#This Row],[W2]],Tabel_FK_W[],2,FALSE),"")</f>
        <v/>
      </c>
      <c r="AG244"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244" s="172"/>
      <c r="AI244" s="166"/>
      <c r="AJ244" s="176"/>
      <c r="AK244"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244" s="179" t="str">
        <f>IF(AND(Tabel_RIE[[#This Row],[R12]]&gt;=70,Tabel_RIE[[#This Row],[R22]]&lt;70),"Ja","Nee")</f>
        <v>Ja</v>
      </c>
      <c r="AM244" s="179" t="str">
        <f>IF(Tabel_RIE[[#This Row],[R22]]&lt;&gt;"",Tabel_RIE[[#This Row],[R22]],Tabel_RIE[[#This Row],[R12]])</f>
        <v/>
      </c>
    </row>
    <row r="245" spans="2:39" ht="42" customHeight="1">
      <c r="B245" s="164">
        <v>239</v>
      </c>
      <c r="C245" s="165"/>
      <c r="D245" s="166"/>
      <c r="E245" s="166"/>
      <c r="F245" s="166"/>
      <c r="G245" s="167"/>
      <c r="H245" s="167"/>
      <c r="I245" s="166"/>
      <c r="J245" s="166"/>
      <c r="K245" s="168"/>
      <c r="L245" s="169" t="str">
        <f>IF(Tabel_RIE[[#This Row],[E1]]&gt;0,VLOOKUP(Tabel_RIE[[#This Row],[E1]],Tabel_FK_E[],2,FALSE),"")</f>
        <v/>
      </c>
      <c r="M245" s="168"/>
      <c r="N245" s="170" t="str">
        <f>IF(Tabel_RIE[[#This Row],[B1]]&gt;0,VLOOKUP(Tabel_RIE[[#This Row],[B1]],Tabel_FK_B[],2,FALSE),"")</f>
        <v/>
      </c>
      <c r="O245" s="168"/>
      <c r="P245" s="170" t="str">
        <f>IF(Tabel_RIE[[#This Row],[W1]]&gt;0,VLOOKUP(Tabel_RIE[[#This Row],[W1]],Tabel_FK_W[],2,FALSE),"")</f>
        <v/>
      </c>
      <c r="Q245"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45" s="172" t="str">
        <f>IF(OR(Tabel_RIE[[#This Row],[E12]]="",Tabel_RIE[[#This Row],[B12]]="",Tabel_RIE[[#This Row],[W12]]=""),"",Tabel_RIE[[#This Row],[E12]]*Tabel_RIE[[#This Row],[B12]]*Tabel_RIE[[#This Row],[W12]])</f>
        <v/>
      </c>
      <c r="S245" s="173" t="str">
        <f>IF(AND(Tabel_RIE[[#This Row],[E12]]="",Tabel_RIE[[#This Row],[R12]]=""),"",IF(AND(OR(Tabel_RIE[[#This Row],[E12]]="",Tabel_RIE[[#This Row],[E12]]&lt;15),OR(Tabel_RIE[[#This Row],[R12]]="",Tabel_RIE[[#This Row],[R12]]&lt;70)),"n.v.t.",IF(OR(Tabel_RIE[[#This Row],[E12]]&gt;=15,Tabel_RIE[[#This Row],[R12]]&gt;=70),"√","fout")))</f>
        <v/>
      </c>
      <c r="T245" s="174"/>
      <c r="U245" s="175"/>
      <c r="V245" s="175"/>
      <c r="W245" s="176"/>
      <c r="X245" s="177" t="str">
        <f t="shared" si="3"/>
        <v>Bronaanpak:
Collectieve maatregelen:
Individuele maatregelen:
PBM's:</v>
      </c>
      <c r="Y245" s="166"/>
      <c r="Z245" s="178"/>
      <c r="AA245" s="174"/>
      <c r="AB245" s="170" t="str">
        <f>IF(Tabel_RIE[[#This Row],[E2]]&gt;0,VLOOKUP(Tabel_RIE[[#This Row],[E2]],Tabel_FK_E[],2,FALSE),"")</f>
        <v/>
      </c>
      <c r="AC245" s="174"/>
      <c r="AD245" s="170" t="str">
        <f>IF(Tabel_RIE[[#This Row],[B2]]&gt;0,VLOOKUP(Tabel_RIE[[#This Row],[B2]],Tabel_FK_B[],2,FALSE),"")</f>
        <v/>
      </c>
      <c r="AE245" s="174"/>
      <c r="AF245" s="170" t="str">
        <f>IF(Tabel_RIE[[#This Row],[W2]]&gt;0,VLOOKUP(Tabel_RIE[[#This Row],[W2]],Tabel_FK_W[],2,FALSE),"")</f>
        <v/>
      </c>
      <c r="AG245"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245" s="172"/>
      <c r="AI245" s="166"/>
      <c r="AJ245" s="176"/>
      <c r="AK245"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245" s="179" t="str">
        <f>IF(AND(Tabel_RIE[[#This Row],[R12]]&gt;=70,Tabel_RIE[[#This Row],[R22]]&lt;70),"Ja","Nee")</f>
        <v>Ja</v>
      </c>
      <c r="AM245" s="179" t="str">
        <f>IF(Tabel_RIE[[#This Row],[R22]]&lt;&gt;"",Tabel_RIE[[#This Row],[R22]],Tabel_RIE[[#This Row],[R12]])</f>
        <v/>
      </c>
    </row>
    <row r="246" spans="2:39" ht="42" customHeight="1">
      <c r="B246" s="164">
        <v>240</v>
      </c>
      <c r="C246" s="165"/>
      <c r="D246" s="166"/>
      <c r="E246" s="166"/>
      <c r="F246" s="166"/>
      <c r="G246" s="167"/>
      <c r="H246" s="167"/>
      <c r="I246" s="166"/>
      <c r="J246" s="166"/>
      <c r="K246" s="168"/>
      <c r="L246" s="169" t="str">
        <f>IF(Tabel_RIE[[#This Row],[E1]]&gt;0,VLOOKUP(Tabel_RIE[[#This Row],[E1]],Tabel_FK_E[],2,FALSE),"")</f>
        <v/>
      </c>
      <c r="M246" s="168"/>
      <c r="N246" s="170" t="str">
        <f>IF(Tabel_RIE[[#This Row],[B1]]&gt;0,VLOOKUP(Tabel_RIE[[#This Row],[B1]],Tabel_FK_B[],2,FALSE),"")</f>
        <v/>
      </c>
      <c r="O246" s="168"/>
      <c r="P246" s="170" t="str">
        <f>IF(Tabel_RIE[[#This Row],[W1]]&gt;0,VLOOKUP(Tabel_RIE[[#This Row],[W1]],Tabel_FK_W[],2,FALSE),"")</f>
        <v/>
      </c>
      <c r="Q246"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46" s="172" t="str">
        <f>IF(OR(Tabel_RIE[[#This Row],[E12]]="",Tabel_RIE[[#This Row],[B12]]="",Tabel_RIE[[#This Row],[W12]]=""),"",Tabel_RIE[[#This Row],[E12]]*Tabel_RIE[[#This Row],[B12]]*Tabel_RIE[[#This Row],[W12]])</f>
        <v/>
      </c>
      <c r="S246" s="173" t="str">
        <f>IF(AND(Tabel_RIE[[#This Row],[E12]]="",Tabel_RIE[[#This Row],[R12]]=""),"",IF(AND(OR(Tabel_RIE[[#This Row],[E12]]="",Tabel_RIE[[#This Row],[E12]]&lt;15),OR(Tabel_RIE[[#This Row],[R12]]="",Tabel_RIE[[#This Row],[R12]]&lt;70)),"n.v.t.",IF(OR(Tabel_RIE[[#This Row],[E12]]&gt;=15,Tabel_RIE[[#This Row],[R12]]&gt;=70),"√","fout")))</f>
        <v/>
      </c>
      <c r="T246" s="174"/>
      <c r="U246" s="175"/>
      <c r="V246" s="175"/>
      <c r="W246" s="176"/>
      <c r="X246" s="177" t="str">
        <f t="shared" si="3"/>
        <v>Bronaanpak:
Collectieve maatregelen:
Individuele maatregelen:
PBM's:</v>
      </c>
      <c r="Y246" s="166"/>
      <c r="Z246" s="178"/>
      <c r="AA246" s="174"/>
      <c r="AB246" s="170" t="str">
        <f>IF(Tabel_RIE[[#This Row],[E2]]&gt;0,VLOOKUP(Tabel_RIE[[#This Row],[E2]],Tabel_FK_E[],2,FALSE),"")</f>
        <v/>
      </c>
      <c r="AC246" s="174"/>
      <c r="AD246" s="170" t="str">
        <f>IF(Tabel_RIE[[#This Row],[B2]]&gt;0,VLOOKUP(Tabel_RIE[[#This Row],[B2]],Tabel_FK_B[],2,FALSE),"")</f>
        <v/>
      </c>
      <c r="AE246" s="174"/>
      <c r="AF246" s="170" t="str">
        <f>IF(Tabel_RIE[[#This Row],[W2]]&gt;0,VLOOKUP(Tabel_RIE[[#This Row],[W2]],Tabel_FK_W[],2,FALSE),"")</f>
        <v/>
      </c>
      <c r="AG246"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246" s="172"/>
      <c r="AI246" s="166"/>
      <c r="AJ246" s="176"/>
      <c r="AK246"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246" s="179" t="str">
        <f>IF(AND(Tabel_RIE[[#This Row],[R12]]&gt;=70,Tabel_RIE[[#This Row],[R22]]&lt;70),"Ja","Nee")</f>
        <v>Ja</v>
      </c>
      <c r="AM246" s="179" t="str">
        <f>IF(Tabel_RIE[[#This Row],[R22]]&lt;&gt;"",Tabel_RIE[[#This Row],[R22]],Tabel_RIE[[#This Row],[R12]])</f>
        <v/>
      </c>
    </row>
    <row r="247" spans="2:39" ht="42" customHeight="1">
      <c r="B247" s="164">
        <v>241</v>
      </c>
      <c r="C247" s="165"/>
      <c r="D247" s="166"/>
      <c r="E247" s="166"/>
      <c r="F247" s="166"/>
      <c r="G247" s="167"/>
      <c r="H247" s="167"/>
      <c r="I247" s="166"/>
      <c r="J247" s="166"/>
      <c r="K247" s="168"/>
      <c r="L247" s="169" t="str">
        <f>IF(Tabel_RIE[[#This Row],[E1]]&gt;0,VLOOKUP(Tabel_RIE[[#This Row],[E1]],Tabel_FK_E[],2,FALSE),"")</f>
        <v/>
      </c>
      <c r="M247" s="168"/>
      <c r="N247" s="170" t="str">
        <f>IF(Tabel_RIE[[#This Row],[B1]]&gt;0,VLOOKUP(Tabel_RIE[[#This Row],[B1]],Tabel_FK_B[],2,FALSE),"")</f>
        <v/>
      </c>
      <c r="O247" s="168"/>
      <c r="P247" s="170" t="str">
        <f>IF(Tabel_RIE[[#This Row],[W1]]&gt;0,VLOOKUP(Tabel_RIE[[#This Row],[W1]],Tabel_FK_W[],2,FALSE),"")</f>
        <v/>
      </c>
      <c r="Q247"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47" s="172" t="str">
        <f>IF(OR(Tabel_RIE[[#This Row],[E12]]="",Tabel_RIE[[#This Row],[B12]]="",Tabel_RIE[[#This Row],[W12]]=""),"",Tabel_RIE[[#This Row],[E12]]*Tabel_RIE[[#This Row],[B12]]*Tabel_RIE[[#This Row],[W12]])</f>
        <v/>
      </c>
      <c r="S247" s="173" t="str">
        <f>IF(AND(Tabel_RIE[[#This Row],[E12]]="",Tabel_RIE[[#This Row],[R12]]=""),"",IF(AND(OR(Tabel_RIE[[#This Row],[E12]]="",Tabel_RIE[[#This Row],[E12]]&lt;15),OR(Tabel_RIE[[#This Row],[R12]]="",Tabel_RIE[[#This Row],[R12]]&lt;70)),"n.v.t.",IF(OR(Tabel_RIE[[#This Row],[E12]]&gt;=15,Tabel_RIE[[#This Row],[R12]]&gt;=70),"√","fout")))</f>
        <v/>
      </c>
      <c r="T247" s="174"/>
      <c r="U247" s="175"/>
      <c r="V247" s="175"/>
      <c r="W247" s="176"/>
      <c r="X247" s="177" t="str">
        <f t="shared" si="3"/>
        <v>Bronaanpak:
Collectieve maatregelen:
Individuele maatregelen:
PBM's:</v>
      </c>
      <c r="Y247" s="166"/>
      <c r="Z247" s="178"/>
      <c r="AA247" s="174"/>
      <c r="AB247" s="170" t="str">
        <f>IF(Tabel_RIE[[#This Row],[E2]]&gt;0,VLOOKUP(Tabel_RIE[[#This Row],[E2]],Tabel_FK_E[],2,FALSE),"")</f>
        <v/>
      </c>
      <c r="AC247" s="174"/>
      <c r="AD247" s="170" t="str">
        <f>IF(Tabel_RIE[[#This Row],[B2]]&gt;0,VLOOKUP(Tabel_RIE[[#This Row],[B2]],Tabel_FK_B[],2,FALSE),"")</f>
        <v/>
      </c>
      <c r="AE247" s="174"/>
      <c r="AF247" s="170" t="str">
        <f>IF(Tabel_RIE[[#This Row],[W2]]&gt;0,VLOOKUP(Tabel_RIE[[#This Row],[W2]],Tabel_FK_W[],2,FALSE),"")</f>
        <v/>
      </c>
      <c r="AG247"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247" s="172"/>
      <c r="AI247" s="166"/>
      <c r="AJ247" s="176"/>
      <c r="AK247"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247" s="179" t="str">
        <f>IF(AND(Tabel_RIE[[#This Row],[R12]]&gt;=70,Tabel_RIE[[#This Row],[R22]]&lt;70),"Ja","Nee")</f>
        <v>Ja</v>
      </c>
      <c r="AM247" s="179" t="str">
        <f>IF(Tabel_RIE[[#This Row],[R22]]&lt;&gt;"",Tabel_RIE[[#This Row],[R22]],Tabel_RIE[[#This Row],[R12]])</f>
        <v/>
      </c>
    </row>
    <row r="248" spans="2:39" ht="42" customHeight="1">
      <c r="B248" s="164">
        <v>242</v>
      </c>
      <c r="C248" s="165"/>
      <c r="D248" s="166"/>
      <c r="E248" s="166"/>
      <c r="F248" s="166"/>
      <c r="G248" s="167"/>
      <c r="H248" s="167"/>
      <c r="I248" s="166"/>
      <c r="J248" s="166"/>
      <c r="K248" s="168"/>
      <c r="L248" s="169" t="str">
        <f>IF(Tabel_RIE[[#This Row],[E1]]&gt;0,VLOOKUP(Tabel_RIE[[#This Row],[E1]],Tabel_FK_E[],2,FALSE),"")</f>
        <v/>
      </c>
      <c r="M248" s="168"/>
      <c r="N248" s="170" t="str">
        <f>IF(Tabel_RIE[[#This Row],[B1]]&gt;0,VLOOKUP(Tabel_RIE[[#This Row],[B1]],Tabel_FK_B[],2,FALSE),"")</f>
        <v/>
      </c>
      <c r="O248" s="168"/>
      <c r="P248" s="170" t="str">
        <f>IF(Tabel_RIE[[#This Row],[W1]]&gt;0,VLOOKUP(Tabel_RIE[[#This Row],[W1]],Tabel_FK_W[],2,FALSE),"")</f>
        <v/>
      </c>
      <c r="Q248"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48" s="172" t="str">
        <f>IF(OR(Tabel_RIE[[#This Row],[E12]]="",Tabel_RIE[[#This Row],[B12]]="",Tabel_RIE[[#This Row],[W12]]=""),"",Tabel_RIE[[#This Row],[E12]]*Tabel_RIE[[#This Row],[B12]]*Tabel_RIE[[#This Row],[W12]])</f>
        <v/>
      </c>
      <c r="S248" s="173" t="str">
        <f>IF(AND(Tabel_RIE[[#This Row],[E12]]="",Tabel_RIE[[#This Row],[R12]]=""),"",IF(AND(OR(Tabel_RIE[[#This Row],[E12]]="",Tabel_RIE[[#This Row],[E12]]&lt;15),OR(Tabel_RIE[[#This Row],[R12]]="",Tabel_RIE[[#This Row],[R12]]&lt;70)),"n.v.t.",IF(OR(Tabel_RIE[[#This Row],[E12]]&gt;=15,Tabel_RIE[[#This Row],[R12]]&gt;=70),"√","fout")))</f>
        <v/>
      </c>
      <c r="T248" s="174"/>
      <c r="U248" s="175"/>
      <c r="V248" s="175"/>
      <c r="W248" s="176"/>
      <c r="X248" s="177" t="str">
        <f t="shared" si="3"/>
        <v>Bronaanpak:
Collectieve maatregelen:
Individuele maatregelen:
PBM's:</v>
      </c>
      <c r="Y248" s="166"/>
      <c r="Z248" s="178"/>
      <c r="AA248" s="174"/>
      <c r="AB248" s="170" t="str">
        <f>IF(Tabel_RIE[[#This Row],[E2]]&gt;0,VLOOKUP(Tabel_RIE[[#This Row],[E2]],Tabel_FK_E[],2,FALSE),"")</f>
        <v/>
      </c>
      <c r="AC248" s="174"/>
      <c r="AD248" s="170" t="str">
        <f>IF(Tabel_RIE[[#This Row],[B2]]&gt;0,VLOOKUP(Tabel_RIE[[#This Row],[B2]],Tabel_FK_B[],2,FALSE),"")</f>
        <v/>
      </c>
      <c r="AE248" s="174"/>
      <c r="AF248" s="170" t="str">
        <f>IF(Tabel_RIE[[#This Row],[W2]]&gt;0,VLOOKUP(Tabel_RIE[[#This Row],[W2]],Tabel_FK_W[],2,FALSE),"")</f>
        <v/>
      </c>
      <c r="AG248"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248" s="172"/>
      <c r="AI248" s="166"/>
      <c r="AJ248" s="176"/>
      <c r="AK248"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248" s="179" t="str">
        <f>IF(AND(Tabel_RIE[[#This Row],[R12]]&gt;=70,Tabel_RIE[[#This Row],[R22]]&lt;70),"Ja","Nee")</f>
        <v>Ja</v>
      </c>
      <c r="AM248" s="179" t="str">
        <f>IF(Tabel_RIE[[#This Row],[R22]]&lt;&gt;"",Tabel_RIE[[#This Row],[R22]],Tabel_RIE[[#This Row],[R12]])</f>
        <v/>
      </c>
    </row>
    <row r="249" spans="2:39" ht="42" customHeight="1">
      <c r="B249" s="164">
        <v>243</v>
      </c>
      <c r="C249" s="165"/>
      <c r="D249" s="166"/>
      <c r="E249" s="166"/>
      <c r="F249" s="166"/>
      <c r="G249" s="167"/>
      <c r="H249" s="167"/>
      <c r="I249" s="166"/>
      <c r="J249" s="166"/>
      <c r="K249" s="168"/>
      <c r="L249" s="169" t="str">
        <f>IF(Tabel_RIE[[#This Row],[E1]]&gt;0,VLOOKUP(Tabel_RIE[[#This Row],[E1]],Tabel_FK_E[],2,FALSE),"")</f>
        <v/>
      </c>
      <c r="M249" s="168"/>
      <c r="N249" s="170" t="str">
        <f>IF(Tabel_RIE[[#This Row],[B1]]&gt;0,VLOOKUP(Tabel_RIE[[#This Row],[B1]],Tabel_FK_B[],2,FALSE),"")</f>
        <v/>
      </c>
      <c r="O249" s="168"/>
      <c r="P249" s="170" t="str">
        <f>IF(Tabel_RIE[[#This Row],[W1]]&gt;0,VLOOKUP(Tabel_RIE[[#This Row],[W1]],Tabel_FK_W[],2,FALSE),"")</f>
        <v/>
      </c>
      <c r="Q249"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49" s="172" t="str">
        <f>IF(OR(Tabel_RIE[[#This Row],[E12]]="",Tabel_RIE[[#This Row],[B12]]="",Tabel_RIE[[#This Row],[W12]]=""),"",Tabel_RIE[[#This Row],[E12]]*Tabel_RIE[[#This Row],[B12]]*Tabel_RIE[[#This Row],[W12]])</f>
        <v/>
      </c>
      <c r="S249" s="173" t="str">
        <f>IF(AND(Tabel_RIE[[#This Row],[E12]]="",Tabel_RIE[[#This Row],[R12]]=""),"",IF(AND(OR(Tabel_RIE[[#This Row],[E12]]="",Tabel_RIE[[#This Row],[E12]]&lt;15),OR(Tabel_RIE[[#This Row],[R12]]="",Tabel_RIE[[#This Row],[R12]]&lt;70)),"n.v.t.",IF(OR(Tabel_RIE[[#This Row],[E12]]&gt;=15,Tabel_RIE[[#This Row],[R12]]&gt;=70),"√","fout")))</f>
        <v/>
      </c>
      <c r="T249" s="174"/>
      <c r="U249" s="175"/>
      <c r="V249" s="175"/>
      <c r="W249" s="176"/>
      <c r="X249" s="177" t="str">
        <f t="shared" si="3"/>
        <v>Bronaanpak:
Collectieve maatregelen:
Individuele maatregelen:
PBM's:</v>
      </c>
      <c r="Y249" s="166"/>
      <c r="Z249" s="178"/>
      <c r="AA249" s="174"/>
      <c r="AB249" s="170" t="str">
        <f>IF(Tabel_RIE[[#This Row],[E2]]&gt;0,VLOOKUP(Tabel_RIE[[#This Row],[E2]],Tabel_FK_E[],2,FALSE),"")</f>
        <v/>
      </c>
      <c r="AC249" s="174"/>
      <c r="AD249" s="170" t="str">
        <f>IF(Tabel_RIE[[#This Row],[B2]]&gt;0,VLOOKUP(Tabel_RIE[[#This Row],[B2]],Tabel_FK_B[],2,FALSE),"")</f>
        <v/>
      </c>
      <c r="AE249" s="174"/>
      <c r="AF249" s="170" t="str">
        <f>IF(Tabel_RIE[[#This Row],[W2]]&gt;0,VLOOKUP(Tabel_RIE[[#This Row],[W2]],Tabel_FK_W[],2,FALSE),"")</f>
        <v/>
      </c>
      <c r="AG249"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249" s="172"/>
      <c r="AI249" s="166"/>
      <c r="AJ249" s="176"/>
      <c r="AK249"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249" s="179" t="str">
        <f>IF(AND(Tabel_RIE[[#This Row],[R12]]&gt;=70,Tabel_RIE[[#This Row],[R22]]&lt;70),"Ja","Nee")</f>
        <v>Ja</v>
      </c>
      <c r="AM249" s="179" t="str">
        <f>IF(Tabel_RIE[[#This Row],[R22]]&lt;&gt;"",Tabel_RIE[[#This Row],[R22]],Tabel_RIE[[#This Row],[R12]])</f>
        <v/>
      </c>
    </row>
    <row r="250" spans="2:39" ht="42" customHeight="1">
      <c r="B250" s="164">
        <v>244</v>
      </c>
      <c r="C250" s="165"/>
      <c r="D250" s="166"/>
      <c r="E250" s="166"/>
      <c r="F250" s="166"/>
      <c r="G250" s="167"/>
      <c r="H250" s="167"/>
      <c r="I250" s="166"/>
      <c r="J250" s="166"/>
      <c r="K250" s="168"/>
      <c r="L250" s="169" t="str">
        <f>IF(Tabel_RIE[[#This Row],[E1]]&gt;0,VLOOKUP(Tabel_RIE[[#This Row],[E1]],Tabel_FK_E[],2,FALSE),"")</f>
        <v/>
      </c>
      <c r="M250" s="168"/>
      <c r="N250" s="170" t="str">
        <f>IF(Tabel_RIE[[#This Row],[B1]]&gt;0,VLOOKUP(Tabel_RIE[[#This Row],[B1]],Tabel_FK_B[],2,FALSE),"")</f>
        <v/>
      </c>
      <c r="O250" s="168"/>
      <c r="P250" s="170" t="str">
        <f>IF(Tabel_RIE[[#This Row],[W1]]&gt;0,VLOOKUP(Tabel_RIE[[#This Row],[W1]],Tabel_FK_W[],2,FALSE),"")</f>
        <v/>
      </c>
      <c r="Q250"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50" s="172" t="str">
        <f>IF(OR(Tabel_RIE[[#This Row],[E12]]="",Tabel_RIE[[#This Row],[B12]]="",Tabel_RIE[[#This Row],[W12]]=""),"",Tabel_RIE[[#This Row],[E12]]*Tabel_RIE[[#This Row],[B12]]*Tabel_RIE[[#This Row],[W12]])</f>
        <v/>
      </c>
      <c r="S250" s="173" t="str">
        <f>IF(AND(Tabel_RIE[[#This Row],[E12]]="",Tabel_RIE[[#This Row],[R12]]=""),"",IF(AND(OR(Tabel_RIE[[#This Row],[E12]]="",Tabel_RIE[[#This Row],[E12]]&lt;15),OR(Tabel_RIE[[#This Row],[R12]]="",Tabel_RIE[[#This Row],[R12]]&lt;70)),"n.v.t.",IF(OR(Tabel_RIE[[#This Row],[E12]]&gt;=15,Tabel_RIE[[#This Row],[R12]]&gt;=70),"√","fout")))</f>
        <v/>
      </c>
      <c r="T250" s="174"/>
      <c r="U250" s="175"/>
      <c r="V250" s="175"/>
      <c r="W250" s="176"/>
      <c r="X250" s="177" t="str">
        <f t="shared" si="3"/>
        <v>Bronaanpak:
Collectieve maatregelen:
Individuele maatregelen:
PBM's:</v>
      </c>
      <c r="Y250" s="166"/>
      <c r="Z250" s="178"/>
      <c r="AA250" s="174"/>
      <c r="AB250" s="170" t="str">
        <f>IF(Tabel_RIE[[#This Row],[E2]]&gt;0,VLOOKUP(Tabel_RIE[[#This Row],[E2]],Tabel_FK_E[],2,FALSE),"")</f>
        <v/>
      </c>
      <c r="AC250" s="174"/>
      <c r="AD250" s="170" t="str">
        <f>IF(Tabel_RIE[[#This Row],[B2]]&gt;0,VLOOKUP(Tabel_RIE[[#This Row],[B2]],Tabel_FK_B[],2,FALSE),"")</f>
        <v/>
      </c>
      <c r="AE250" s="174"/>
      <c r="AF250" s="170" t="str">
        <f>IF(Tabel_RIE[[#This Row],[W2]]&gt;0,VLOOKUP(Tabel_RIE[[#This Row],[W2]],Tabel_FK_W[],2,FALSE),"")</f>
        <v/>
      </c>
      <c r="AG250"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250" s="172"/>
      <c r="AI250" s="166"/>
      <c r="AJ250" s="176"/>
      <c r="AK250"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250" s="179" t="str">
        <f>IF(AND(Tabel_RIE[[#This Row],[R12]]&gt;=70,Tabel_RIE[[#This Row],[R22]]&lt;70),"Ja","Nee")</f>
        <v>Ja</v>
      </c>
      <c r="AM250" s="179" t="str">
        <f>IF(Tabel_RIE[[#This Row],[R22]]&lt;&gt;"",Tabel_RIE[[#This Row],[R22]],Tabel_RIE[[#This Row],[R12]])</f>
        <v/>
      </c>
    </row>
    <row r="251" spans="2:39" ht="42" customHeight="1">
      <c r="B251" s="164">
        <v>245</v>
      </c>
      <c r="C251" s="165"/>
      <c r="D251" s="166"/>
      <c r="E251" s="166"/>
      <c r="F251" s="166"/>
      <c r="G251" s="167"/>
      <c r="H251" s="167"/>
      <c r="I251" s="166"/>
      <c r="J251" s="166"/>
      <c r="K251" s="168"/>
      <c r="L251" s="169" t="str">
        <f>IF(Tabel_RIE[[#This Row],[E1]]&gt;0,VLOOKUP(Tabel_RIE[[#This Row],[E1]],Tabel_FK_E[],2,FALSE),"")</f>
        <v/>
      </c>
      <c r="M251" s="168"/>
      <c r="N251" s="170" t="str">
        <f>IF(Tabel_RIE[[#This Row],[B1]]&gt;0,VLOOKUP(Tabel_RIE[[#This Row],[B1]],Tabel_FK_B[],2,FALSE),"")</f>
        <v/>
      </c>
      <c r="O251" s="168"/>
      <c r="P251" s="170" t="str">
        <f>IF(Tabel_RIE[[#This Row],[W1]]&gt;0,VLOOKUP(Tabel_RIE[[#This Row],[W1]],Tabel_FK_W[],2,FALSE),"")</f>
        <v/>
      </c>
      <c r="Q251"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51" s="172" t="str">
        <f>IF(OR(Tabel_RIE[[#This Row],[E12]]="",Tabel_RIE[[#This Row],[B12]]="",Tabel_RIE[[#This Row],[W12]]=""),"",Tabel_RIE[[#This Row],[E12]]*Tabel_RIE[[#This Row],[B12]]*Tabel_RIE[[#This Row],[W12]])</f>
        <v/>
      </c>
      <c r="S251" s="173" t="str">
        <f>IF(AND(Tabel_RIE[[#This Row],[E12]]="",Tabel_RIE[[#This Row],[R12]]=""),"",IF(AND(OR(Tabel_RIE[[#This Row],[E12]]="",Tabel_RIE[[#This Row],[E12]]&lt;15),OR(Tabel_RIE[[#This Row],[R12]]="",Tabel_RIE[[#This Row],[R12]]&lt;70)),"n.v.t.",IF(OR(Tabel_RIE[[#This Row],[E12]]&gt;=15,Tabel_RIE[[#This Row],[R12]]&gt;=70),"√","fout")))</f>
        <v/>
      </c>
      <c r="T251" s="174"/>
      <c r="U251" s="175"/>
      <c r="V251" s="175"/>
      <c r="W251" s="176"/>
      <c r="X251" s="177" t="str">
        <f t="shared" si="3"/>
        <v>Bronaanpak:
Collectieve maatregelen:
Individuele maatregelen:
PBM's:</v>
      </c>
      <c r="Y251" s="166"/>
      <c r="Z251" s="178"/>
      <c r="AA251" s="174"/>
      <c r="AB251" s="170" t="str">
        <f>IF(Tabel_RIE[[#This Row],[E2]]&gt;0,VLOOKUP(Tabel_RIE[[#This Row],[E2]],Tabel_FK_E[],2,FALSE),"")</f>
        <v/>
      </c>
      <c r="AC251" s="174"/>
      <c r="AD251" s="170" t="str">
        <f>IF(Tabel_RIE[[#This Row],[B2]]&gt;0,VLOOKUP(Tabel_RIE[[#This Row],[B2]],Tabel_FK_B[],2,FALSE),"")</f>
        <v/>
      </c>
      <c r="AE251" s="174"/>
      <c r="AF251" s="170" t="str">
        <f>IF(Tabel_RIE[[#This Row],[W2]]&gt;0,VLOOKUP(Tabel_RIE[[#This Row],[W2]],Tabel_FK_W[],2,FALSE),"")</f>
        <v/>
      </c>
      <c r="AG251"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251" s="172"/>
      <c r="AI251" s="166"/>
      <c r="AJ251" s="176"/>
      <c r="AK251"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251" s="179" t="str">
        <f>IF(AND(Tabel_RIE[[#This Row],[R12]]&gt;=70,Tabel_RIE[[#This Row],[R22]]&lt;70),"Ja","Nee")</f>
        <v>Ja</v>
      </c>
      <c r="AM251" s="179" t="str">
        <f>IF(Tabel_RIE[[#This Row],[R22]]&lt;&gt;"",Tabel_RIE[[#This Row],[R22]],Tabel_RIE[[#This Row],[R12]])</f>
        <v/>
      </c>
    </row>
    <row r="252" spans="2:39" ht="42" customHeight="1">
      <c r="B252" s="164">
        <v>246</v>
      </c>
      <c r="C252" s="165"/>
      <c r="D252" s="166"/>
      <c r="E252" s="166"/>
      <c r="F252" s="166"/>
      <c r="G252" s="167"/>
      <c r="H252" s="167"/>
      <c r="I252" s="166"/>
      <c r="J252" s="166"/>
      <c r="K252" s="168"/>
      <c r="L252" s="169" t="str">
        <f>IF(Tabel_RIE[[#This Row],[E1]]&gt;0,VLOOKUP(Tabel_RIE[[#This Row],[E1]],Tabel_FK_E[],2,FALSE),"")</f>
        <v/>
      </c>
      <c r="M252" s="168"/>
      <c r="N252" s="170" t="str">
        <f>IF(Tabel_RIE[[#This Row],[B1]]&gt;0,VLOOKUP(Tabel_RIE[[#This Row],[B1]],Tabel_FK_B[],2,FALSE),"")</f>
        <v/>
      </c>
      <c r="O252" s="168"/>
      <c r="P252" s="170" t="str">
        <f>IF(Tabel_RIE[[#This Row],[W1]]&gt;0,VLOOKUP(Tabel_RIE[[#This Row],[W1]],Tabel_FK_W[],2,FALSE),"")</f>
        <v/>
      </c>
      <c r="Q252"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52" s="172" t="str">
        <f>IF(OR(Tabel_RIE[[#This Row],[E12]]="",Tabel_RIE[[#This Row],[B12]]="",Tabel_RIE[[#This Row],[W12]]=""),"",Tabel_RIE[[#This Row],[E12]]*Tabel_RIE[[#This Row],[B12]]*Tabel_RIE[[#This Row],[W12]])</f>
        <v/>
      </c>
      <c r="S252" s="173" t="str">
        <f>IF(AND(Tabel_RIE[[#This Row],[E12]]="",Tabel_RIE[[#This Row],[R12]]=""),"",IF(AND(OR(Tabel_RIE[[#This Row],[E12]]="",Tabel_RIE[[#This Row],[E12]]&lt;15),OR(Tabel_RIE[[#This Row],[R12]]="",Tabel_RIE[[#This Row],[R12]]&lt;70)),"n.v.t.",IF(OR(Tabel_RIE[[#This Row],[E12]]&gt;=15,Tabel_RIE[[#This Row],[R12]]&gt;=70),"√","fout")))</f>
        <v/>
      </c>
      <c r="T252" s="174"/>
      <c r="U252" s="175"/>
      <c r="V252" s="175"/>
      <c r="W252" s="176"/>
      <c r="X252" s="177" t="str">
        <f t="shared" si="3"/>
        <v>Bronaanpak:
Collectieve maatregelen:
Individuele maatregelen:
PBM's:</v>
      </c>
      <c r="Y252" s="166"/>
      <c r="Z252" s="178"/>
      <c r="AA252" s="174"/>
      <c r="AB252" s="170" t="str">
        <f>IF(Tabel_RIE[[#This Row],[E2]]&gt;0,VLOOKUP(Tabel_RIE[[#This Row],[E2]],Tabel_FK_E[],2,FALSE),"")</f>
        <v/>
      </c>
      <c r="AC252" s="174"/>
      <c r="AD252" s="170" t="str">
        <f>IF(Tabel_RIE[[#This Row],[B2]]&gt;0,VLOOKUP(Tabel_RIE[[#This Row],[B2]],Tabel_FK_B[],2,FALSE),"")</f>
        <v/>
      </c>
      <c r="AE252" s="174"/>
      <c r="AF252" s="170" t="str">
        <f>IF(Tabel_RIE[[#This Row],[W2]]&gt;0,VLOOKUP(Tabel_RIE[[#This Row],[W2]],Tabel_FK_W[],2,FALSE),"")</f>
        <v/>
      </c>
      <c r="AG252"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252" s="172"/>
      <c r="AI252" s="166"/>
      <c r="AJ252" s="176"/>
      <c r="AK252"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252" s="179" t="str">
        <f>IF(AND(Tabel_RIE[[#This Row],[R12]]&gt;=70,Tabel_RIE[[#This Row],[R22]]&lt;70),"Ja","Nee")</f>
        <v>Ja</v>
      </c>
      <c r="AM252" s="179" t="str">
        <f>IF(Tabel_RIE[[#This Row],[R22]]&lt;&gt;"",Tabel_RIE[[#This Row],[R22]],Tabel_RIE[[#This Row],[R12]])</f>
        <v/>
      </c>
    </row>
    <row r="253" spans="2:39" ht="42" customHeight="1">
      <c r="B253" s="164">
        <v>247</v>
      </c>
      <c r="C253" s="165"/>
      <c r="D253" s="166"/>
      <c r="E253" s="166"/>
      <c r="F253" s="166"/>
      <c r="G253" s="167"/>
      <c r="H253" s="167"/>
      <c r="I253" s="166"/>
      <c r="J253" s="166"/>
      <c r="K253" s="168"/>
      <c r="L253" s="169" t="str">
        <f>IF(Tabel_RIE[[#This Row],[E1]]&gt;0,VLOOKUP(Tabel_RIE[[#This Row],[E1]],Tabel_FK_E[],2,FALSE),"")</f>
        <v/>
      </c>
      <c r="M253" s="168"/>
      <c r="N253" s="170" t="str">
        <f>IF(Tabel_RIE[[#This Row],[B1]]&gt;0,VLOOKUP(Tabel_RIE[[#This Row],[B1]],Tabel_FK_B[],2,FALSE),"")</f>
        <v/>
      </c>
      <c r="O253" s="168"/>
      <c r="P253" s="170" t="str">
        <f>IF(Tabel_RIE[[#This Row],[W1]]&gt;0,VLOOKUP(Tabel_RIE[[#This Row],[W1]],Tabel_FK_W[],2,FALSE),"")</f>
        <v/>
      </c>
      <c r="Q253"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53" s="172" t="str">
        <f>IF(OR(Tabel_RIE[[#This Row],[E12]]="",Tabel_RIE[[#This Row],[B12]]="",Tabel_RIE[[#This Row],[W12]]=""),"",Tabel_RIE[[#This Row],[E12]]*Tabel_RIE[[#This Row],[B12]]*Tabel_RIE[[#This Row],[W12]])</f>
        <v/>
      </c>
      <c r="S253" s="173" t="str">
        <f>IF(AND(Tabel_RIE[[#This Row],[E12]]="",Tabel_RIE[[#This Row],[R12]]=""),"",IF(AND(OR(Tabel_RIE[[#This Row],[E12]]="",Tabel_RIE[[#This Row],[E12]]&lt;15),OR(Tabel_RIE[[#This Row],[R12]]="",Tabel_RIE[[#This Row],[R12]]&lt;70)),"n.v.t.",IF(OR(Tabel_RIE[[#This Row],[E12]]&gt;=15,Tabel_RIE[[#This Row],[R12]]&gt;=70),"√","fout")))</f>
        <v/>
      </c>
      <c r="T253" s="174"/>
      <c r="U253" s="175"/>
      <c r="V253" s="175"/>
      <c r="W253" s="176"/>
      <c r="X253" s="177" t="str">
        <f t="shared" si="3"/>
        <v>Bronaanpak:
Collectieve maatregelen:
Individuele maatregelen:
PBM's:</v>
      </c>
      <c r="Y253" s="166"/>
      <c r="Z253" s="178"/>
      <c r="AA253" s="174"/>
      <c r="AB253" s="170" t="str">
        <f>IF(Tabel_RIE[[#This Row],[E2]]&gt;0,VLOOKUP(Tabel_RIE[[#This Row],[E2]],Tabel_FK_E[],2,FALSE),"")</f>
        <v/>
      </c>
      <c r="AC253" s="174"/>
      <c r="AD253" s="170" t="str">
        <f>IF(Tabel_RIE[[#This Row],[B2]]&gt;0,VLOOKUP(Tabel_RIE[[#This Row],[B2]],Tabel_FK_B[],2,FALSE),"")</f>
        <v/>
      </c>
      <c r="AE253" s="174"/>
      <c r="AF253" s="170" t="str">
        <f>IF(Tabel_RIE[[#This Row],[W2]]&gt;0,VLOOKUP(Tabel_RIE[[#This Row],[W2]],Tabel_FK_W[],2,FALSE),"")</f>
        <v/>
      </c>
      <c r="AG253"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253" s="172"/>
      <c r="AI253" s="166"/>
      <c r="AJ253" s="176"/>
      <c r="AK253"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253" s="179" t="str">
        <f>IF(AND(Tabel_RIE[[#This Row],[R12]]&gt;=70,Tabel_RIE[[#This Row],[R22]]&lt;70),"Ja","Nee")</f>
        <v>Ja</v>
      </c>
      <c r="AM253" s="179" t="str">
        <f>IF(Tabel_RIE[[#This Row],[R22]]&lt;&gt;"",Tabel_RIE[[#This Row],[R22]],Tabel_RIE[[#This Row],[R12]])</f>
        <v/>
      </c>
    </row>
    <row r="254" spans="2:39" ht="42" customHeight="1">
      <c r="B254" s="164">
        <v>248</v>
      </c>
      <c r="C254" s="165"/>
      <c r="D254" s="166"/>
      <c r="E254" s="166"/>
      <c r="F254" s="166"/>
      <c r="G254" s="167"/>
      <c r="H254" s="167"/>
      <c r="I254" s="166"/>
      <c r="J254" s="166"/>
      <c r="K254" s="168"/>
      <c r="L254" s="169" t="str">
        <f>IF(Tabel_RIE[[#This Row],[E1]]&gt;0,VLOOKUP(Tabel_RIE[[#This Row],[E1]],Tabel_FK_E[],2,FALSE),"")</f>
        <v/>
      </c>
      <c r="M254" s="168"/>
      <c r="N254" s="170" t="str">
        <f>IF(Tabel_RIE[[#This Row],[B1]]&gt;0,VLOOKUP(Tabel_RIE[[#This Row],[B1]],Tabel_FK_B[],2,FALSE),"")</f>
        <v/>
      </c>
      <c r="O254" s="168"/>
      <c r="P254" s="170" t="str">
        <f>IF(Tabel_RIE[[#This Row],[W1]]&gt;0,VLOOKUP(Tabel_RIE[[#This Row],[W1]],Tabel_FK_W[],2,FALSE),"")</f>
        <v/>
      </c>
      <c r="Q254"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54" s="172" t="str">
        <f>IF(OR(Tabel_RIE[[#This Row],[E12]]="",Tabel_RIE[[#This Row],[B12]]="",Tabel_RIE[[#This Row],[W12]]=""),"",Tabel_RIE[[#This Row],[E12]]*Tabel_RIE[[#This Row],[B12]]*Tabel_RIE[[#This Row],[W12]])</f>
        <v/>
      </c>
      <c r="S254" s="173" t="str">
        <f>IF(AND(Tabel_RIE[[#This Row],[E12]]="",Tabel_RIE[[#This Row],[R12]]=""),"",IF(AND(OR(Tabel_RIE[[#This Row],[E12]]="",Tabel_RIE[[#This Row],[E12]]&lt;15),OR(Tabel_RIE[[#This Row],[R12]]="",Tabel_RIE[[#This Row],[R12]]&lt;70)),"n.v.t.",IF(OR(Tabel_RIE[[#This Row],[E12]]&gt;=15,Tabel_RIE[[#This Row],[R12]]&gt;=70),"√","fout")))</f>
        <v/>
      </c>
      <c r="T254" s="174"/>
      <c r="U254" s="175"/>
      <c r="V254" s="175"/>
      <c r="W254" s="176"/>
      <c r="X254" s="177" t="str">
        <f t="shared" si="3"/>
        <v>Bronaanpak:
Collectieve maatregelen:
Individuele maatregelen:
PBM's:</v>
      </c>
      <c r="Y254" s="166"/>
      <c r="Z254" s="178"/>
      <c r="AA254" s="174"/>
      <c r="AB254" s="170" t="str">
        <f>IF(Tabel_RIE[[#This Row],[E2]]&gt;0,VLOOKUP(Tabel_RIE[[#This Row],[E2]],Tabel_FK_E[],2,FALSE),"")</f>
        <v/>
      </c>
      <c r="AC254" s="174"/>
      <c r="AD254" s="170" t="str">
        <f>IF(Tabel_RIE[[#This Row],[B2]]&gt;0,VLOOKUP(Tabel_RIE[[#This Row],[B2]],Tabel_FK_B[],2,FALSE),"")</f>
        <v/>
      </c>
      <c r="AE254" s="174"/>
      <c r="AF254" s="170" t="str">
        <f>IF(Tabel_RIE[[#This Row],[W2]]&gt;0,VLOOKUP(Tabel_RIE[[#This Row],[W2]],Tabel_FK_W[],2,FALSE),"")</f>
        <v/>
      </c>
      <c r="AG254"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254" s="172"/>
      <c r="AI254" s="166"/>
      <c r="AJ254" s="176"/>
      <c r="AK254"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254" s="179" t="str">
        <f>IF(AND(Tabel_RIE[[#This Row],[R12]]&gt;=70,Tabel_RIE[[#This Row],[R22]]&lt;70),"Ja","Nee")</f>
        <v>Ja</v>
      </c>
      <c r="AM254" s="179" t="str">
        <f>IF(Tabel_RIE[[#This Row],[R22]]&lt;&gt;"",Tabel_RIE[[#This Row],[R22]],Tabel_RIE[[#This Row],[R12]])</f>
        <v/>
      </c>
    </row>
    <row r="255" spans="2:39" ht="42" customHeight="1">
      <c r="B255" s="164">
        <v>249</v>
      </c>
      <c r="C255" s="165"/>
      <c r="D255" s="166"/>
      <c r="E255" s="166"/>
      <c r="F255" s="166"/>
      <c r="G255" s="167"/>
      <c r="H255" s="167"/>
      <c r="I255" s="166"/>
      <c r="J255" s="166"/>
      <c r="K255" s="168"/>
      <c r="L255" s="169" t="str">
        <f>IF(Tabel_RIE[[#This Row],[E1]]&gt;0,VLOOKUP(Tabel_RIE[[#This Row],[E1]],Tabel_FK_E[],2,FALSE),"")</f>
        <v/>
      </c>
      <c r="M255" s="168"/>
      <c r="N255" s="170" t="str">
        <f>IF(Tabel_RIE[[#This Row],[B1]]&gt;0,VLOOKUP(Tabel_RIE[[#This Row],[B1]],Tabel_FK_B[],2,FALSE),"")</f>
        <v/>
      </c>
      <c r="O255" s="168"/>
      <c r="P255" s="170" t="str">
        <f>IF(Tabel_RIE[[#This Row],[W1]]&gt;0,VLOOKUP(Tabel_RIE[[#This Row],[W1]],Tabel_FK_W[],2,FALSE),"")</f>
        <v/>
      </c>
      <c r="Q255"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55" s="172" t="str">
        <f>IF(OR(Tabel_RIE[[#This Row],[E12]]="",Tabel_RIE[[#This Row],[B12]]="",Tabel_RIE[[#This Row],[W12]]=""),"",Tabel_RIE[[#This Row],[E12]]*Tabel_RIE[[#This Row],[B12]]*Tabel_RIE[[#This Row],[W12]])</f>
        <v/>
      </c>
      <c r="S255" s="173" t="str">
        <f>IF(AND(Tabel_RIE[[#This Row],[E12]]="",Tabel_RIE[[#This Row],[R12]]=""),"",IF(AND(OR(Tabel_RIE[[#This Row],[E12]]="",Tabel_RIE[[#This Row],[E12]]&lt;15),OR(Tabel_RIE[[#This Row],[R12]]="",Tabel_RIE[[#This Row],[R12]]&lt;70)),"n.v.t.",IF(OR(Tabel_RIE[[#This Row],[E12]]&gt;=15,Tabel_RIE[[#This Row],[R12]]&gt;=70),"√","fout")))</f>
        <v/>
      </c>
      <c r="T255" s="174"/>
      <c r="U255" s="175"/>
      <c r="V255" s="175"/>
      <c r="W255" s="176"/>
      <c r="X255" s="177" t="str">
        <f t="shared" si="3"/>
        <v>Bronaanpak:
Collectieve maatregelen:
Individuele maatregelen:
PBM's:</v>
      </c>
      <c r="Y255" s="166"/>
      <c r="Z255" s="178"/>
      <c r="AA255" s="174"/>
      <c r="AB255" s="170" t="str">
        <f>IF(Tabel_RIE[[#This Row],[E2]]&gt;0,VLOOKUP(Tabel_RIE[[#This Row],[E2]],Tabel_FK_E[],2,FALSE),"")</f>
        <v/>
      </c>
      <c r="AC255" s="174"/>
      <c r="AD255" s="170" t="str">
        <f>IF(Tabel_RIE[[#This Row],[B2]]&gt;0,VLOOKUP(Tabel_RIE[[#This Row],[B2]],Tabel_FK_B[],2,FALSE),"")</f>
        <v/>
      </c>
      <c r="AE255" s="174"/>
      <c r="AF255" s="170" t="str">
        <f>IF(Tabel_RIE[[#This Row],[W2]]&gt;0,VLOOKUP(Tabel_RIE[[#This Row],[W2]],Tabel_FK_W[],2,FALSE),"")</f>
        <v/>
      </c>
      <c r="AG255"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255" s="172"/>
      <c r="AI255" s="166"/>
      <c r="AJ255" s="176"/>
      <c r="AK255"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255" s="179" t="str">
        <f>IF(AND(Tabel_RIE[[#This Row],[R12]]&gt;=70,Tabel_RIE[[#This Row],[R22]]&lt;70),"Ja","Nee")</f>
        <v>Ja</v>
      </c>
      <c r="AM255" s="179" t="str">
        <f>IF(Tabel_RIE[[#This Row],[R22]]&lt;&gt;"",Tabel_RIE[[#This Row],[R22]],Tabel_RIE[[#This Row],[R12]])</f>
        <v/>
      </c>
    </row>
    <row r="256" spans="2:39" ht="42" customHeight="1">
      <c r="B256" s="164">
        <v>250</v>
      </c>
      <c r="C256" s="165"/>
      <c r="D256" s="166"/>
      <c r="E256" s="166"/>
      <c r="F256" s="166"/>
      <c r="G256" s="167"/>
      <c r="H256" s="167"/>
      <c r="I256" s="166"/>
      <c r="J256" s="166"/>
      <c r="K256" s="168"/>
      <c r="L256" s="169" t="str">
        <f>IF(Tabel_RIE[[#This Row],[E1]]&gt;0,VLOOKUP(Tabel_RIE[[#This Row],[E1]],Tabel_FK_E[],2,FALSE),"")</f>
        <v/>
      </c>
      <c r="M256" s="168"/>
      <c r="N256" s="170" t="str">
        <f>IF(Tabel_RIE[[#This Row],[B1]]&gt;0,VLOOKUP(Tabel_RIE[[#This Row],[B1]],Tabel_FK_B[],2,FALSE),"")</f>
        <v/>
      </c>
      <c r="O256" s="168"/>
      <c r="P256" s="170" t="str">
        <f>IF(Tabel_RIE[[#This Row],[W1]]&gt;0,VLOOKUP(Tabel_RIE[[#This Row],[W1]],Tabel_FK_W[],2,FALSE),"")</f>
        <v/>
      </c>
      <c r="Q256" s="171" t="str">
        <f>IF(Tabel_RIE[[#This Row],[R12]]="","",CONCATENATE("Risico: ",VLOOKUP(IF(Tabel_RIE[[#This Row],[R12]]&lt;20,"&lt;20",IF(AND(Tabel_RIE[[#This Row],[R12]]&gt;=20,Tabel_RIE[[#This Row],[R12]]&lt;70),"20-70",IF(AND(Tabel_RIE[[#This Row],[R12]]&gt;=70,Tabel_RIE[[#This Row],[R12]]&lt;200),"70-200",IF(AND(Tabel_RIE[[#This Row],[R12]]&gt;=200,Tabel_RIE[[#This Row],[R12]]&lt;400),"200-400",IF(Tabel_RIE[[#This Row],[R12]]&gt;=400,"&gt;400","fout"))))),Tabel_FK_R[],2,FALSE),"." &amp; CHAR(10) &amp; "Te nemen maatregel: ",VLOOKUP(IF(Tabel_RIE[[#This Row],[R12]]&lt;20,"&lt;20",IF(AND(Tabel_RIE[[#This Row],[R12]]&gt;=20,Tabel_RIE[[#This Row],[R12]]&lt;70),"20-70",IF(AND(Tabel_RIE[[#This Row],[R12]]&gt;=70,Tabel_RIE[[#This Row],[R12]]&lt;200),"70-200",IF(AND(Tabel_RIE[[#This Row],[R12]]&gt;=200,Tabel_RIE[[#This Row],[R12]]&lt;400),"200-400",IF(Tabel_RIE[[#This Row],[R12]]&gt;=400,"&gt;400","fout"))))),Tabel_FK_R[],3,FALSE)))</f>
        <v/>
      </c>
      <c r="R256" s="172" t="str">
        <f>IF(OR(Tabel_RIE[[#This Row],[E12]]="",Tabel_RIE[[#This Row],[B12]]="",Tabel_RIE[[#This Row],[W12]]=""),"",Tabel_RIE[[#This Row],[E12]]*Tabel_RIE[[#This Row],[B12]]*Tabel_RIE[[#This Row],[W12]])</f>
        <v/>
      </c>
      <c r="S256" s="173" t="str">
        <f>IF(AND(Tabel_RIE[[#This Row],[E12]]="",Tabel_RIE[[#This Row],[R12]]=""),"",IF(AND(OR(Tabel_RIE[[#This Row],[E12]]="",Tabel_RIE[[#This Row],[E12]]&lt;15),OR(Tabel_RIE[[#This Row],[R12]]="",Tabel_RIE[[#This Row],[R12]]&lt;70)),"n.v.t.",IF(OR(Tabel_RIE[[#This Row],[E12]]&gt;=15,Tabel_RIE[[#This Row],[R12]]&gt;=70),"√","fout")))</f>
        <v/>
      </c>
      <c r="T256" s="174"/>
      <c r="U256" s="175"/>
      <c r="V256" s="175"/>
      <c r="W256" s="176"/>
      <c r="X256" s="177" t="str">
        <f t="shared" si="3"/>
        <v>Bronaanpak:
Collectieve maatregelen:
Individuele maatregelen:
PBM's:</v>
      </c>
      <c r="Y256" s="166"/>
      <c r="Z256" s="178"/>
      <c r="AA256" s="174"/>
      <c r="AB256" s="170" t="str">
        <f>IF(Tabel_RIE[[#This Row],[E2]]&gt;0,VLOOKUP(Tabel_RIE[[#This Row],[E2]],Tabel_FK_E[],2,FALSE),"")</f>
        <v/>
      </c>
      <c r="AC256" s="174"/>
      <c r="AD256" s="170" t="str">
        <f>IF(Tabel_RIE[[#This Row],[B2]]&gt;0,VLOOKUP(Tabel_RIE[[#This Row],[B2]],Tabel_FK_B[],2,FALSE),"")</f>
        <v/>
      </c>
      <c r="AE256" s="174"/>
      <c r="AF256" s="170" t="str">
        <f>IF(Tabel_RIE[[#This Row],[W2]]&gt;0,VLOOKUP(Tabel_RIE[[#This Row],[W2]],Tabel_FK_W[],2,FALSE),"")</f>
        <v/>
      </c>
      <c r="AG256" s="124" t="str">
        <f>IF(Tabel_RIE[[#This Row],[R22]]="","",CONCATENATE("Risico: ",VLOOKUP(IF(Tabel_RIE[[#This Row],[R22]]&lt;20,"&lt;20",IF(AND(Tabel_RIE[[#This Row],[R22]]&gt;=20,Tabel_RIE[[#This Row],[R22]]&lt;70),"20-70",IF(AND(Tabel_RIE[[#This Row],[R22]]&gt;=70,Tabel_RIE[[#This Row],[R22]]&lt;200),"70-200",IF(AND(Tabel_RIE[[#This Row],[R22]]&gt;=200,Tabel_RIE[[#This Row],[R22]]&lt;400),"70-200",IF(Tabel_RIE[[#This Row],[R22]]&gt;=400,"70-200","fout"))))),Tabel_FK_R[],2,FALSE),"." &amp; CHAR(10) &amp; "Te nemen maatregel: ",VLOOKUP(IF(Tabel_RIE[[#This Row],[R22]]&lt;20,"&lt;20",IF(AND(Tabel_RIE[[#This Row],[R22]]&gt;=20,Tabel_RIE[[#This Row],[R22]]&lt;70),"20-70",IF(AND(Tabel_RIE[[#This Row],[R22]]&gt;=70,Tabel_RIE[[#This Row],[R22]]&lt;200),"70-200",IF(AND(Tabel_RIE[[#This Row],[R22]]&gt;=200,Tabel_RIE[[#This Row],[R22]]&lt;400),"70-200",IF(Tabel_RIE[[#This Row],[R22]]&gt;=400,"70-200","fout"))))),Tabel_FK_R[],3,FALSE)))</f>
        <v/>
      </c>
      <c r="AH256" s="172"/>
      <c r="AI256" s="166"/>
      <c r="AJ256" s="176"/>
      <c r="AK256" s="179" t="str">
        <f>IF(AND(Tabel_RIE[[#This Row],[Locatie / specifieke plek]]&lt;&gt;"",Tabel_RIE[[#This Row],[Gevaar]]&lt;&gt;"",Tabel_RIE[[#This Row],[Risico / beschrijving]]&lt;&gt;"",Tabel_RIE[[#This Row],[Mogelijke oorzaken]]&lt;&gt;"",Tabel_RIE[[#This Row],[Mogelijke effecten]]&lt;&gt;"",Tabel_RIE[[#This Row],[R12]]&lt;&gt;"",Tabel_RIE[[#This Row],[Allocatie]]&lt;&gt;""),"Ja","Nee")</f>
        <v>Nee</v>
      </c>
      <c r="AL256" s="179" t="str">
        <f>IF(AND(Tabel_RIE[[#This Row],[R12]]&gt;=70,Tabel_RIE[[#This Row],[R22]]&lt;70),"Ja","Nee")</f>
        <v>Ja</v>
      </c>
      <c r="AM256" s="179" t="str">
        <f>IF(Tabel_RIE[[#This Row],[R22]]&lt;&gt;"",Tabel_RIE[[#This Row],[R22]],Tabel_RIE[[#This Row],[R12]])</f>
        <v/>
      </c>
    </row>
  </sheetData>
  <mergeCells count="35">
    <mergeCell ref="B1:H1"/>
    <mergeCell ref="Q5:R5"/>
    <mergeCell ref="AG5:AH5"/>
    <mergeCell ref="X5:Y5"/>
    <mergeCell ref="B3:B4"/>
    <mergeCell ref="C3:C4"/>
    <mergeCell ref="D3:D4"/>
    <mergeCell ref="E3:E4"/>
    <mergeCell ref="F3:F4"/>
    <mergeCell ref="G3:G4"/>
    <mergeCell ref="H3:H4"/>
    <mergeCell ref="I3:I4"/>
    <mergeCell ref="J3:J4"/>
    <mergeCell ref="S3:S4"/>
    <mergeCell ref="T3:T4"/>
    <mergeCell ref="U3:U4"/>
    <mergeCell ref="M4:N4"/>
    <mergeCell ref="O4:P4"/>
    <mergeCell ref="Q4:R4"/>
    <mergeCell ref="AA4:AB4"/>
    <mergeCell ref="K3:R3"/>
    <mergeCell ref="X3:Y4"/>
    <mergeCell ref="Z3:Z4"/>
    <mergeCell ref="AA3:AH3"/>
    <mergeCell ref="K4:L4"/>
    <mergeCell ref="AC4:AD4"/>
    <mergeCell ref="V3:V4"/>
    <mergeCell ref="Q1:Q2"/>
    <mergeCell ref="W3:W4"/>
    <mergeCell ref="AE4:AF4"/>
    <mergeCell ref="AG4:AH4"/>
    <mergeCell ref="X2:AJ2"/>
    <mergeCell ref="AI3:AI4"/>
    <mergeCell ref="AJ3:AJ4"/>
    <mergeCell ref="S1:S2"/>
  </mergeCells>
  <conditionalFormatting sqref="AH7:AH256">
    <cfRule type="containsBlanks" priority="3932" stopIfTrue="1">
      <formula>LEN(TRIM(AH7))=0</formula>
    </cfRule>
    <cfRule type="expression" dxfId="3271" priority="3933">
      <formula>AH7&lt;20</formula>
    </cfRule>
    <cfRule type="expression" dxfId="3270" priority="3934">
      <formula>AND(AH7&gt;=20,AH7&lt;70)</formula>
    </cfRule>
    <cfRule type="expression" dxfId="3269" priority="3935">
      <formula>AND(AH7&gt;=70,AH7&lt;200)</formula>
    </cfRule>
    <cfRule type="expression" dxfId="3268" priority="6235">
      <formula>AND(AH7&gt;=200,AH7&lt;400)</formula>
    </cfRule>
    <cfRule type="expression" dxfId="3267" priority="6236">
      <formula>AH7&gt;400</formula>
    </cfRule>
  </conditionalFormatting>
  <conditionalFormatting sqref="R76 R7 R9:R10 R78:R256 R12 R14:R74">
    <cfRule type="containsBlanks" priority="3698" stopIfTrue="1">
      <formula>LEN(TRIM(R7))=0</formula>
    </cfRule>
    <cfRule type="expression" dxfId="3266" priority="3699">
      <formula>R7&lt;20</formula>
    </cfRule>
    <cfRule type="expression" dxfId="3265" priority="3701">
      <formula>AND(R7&gt;=20,R7&lt;70)</formula>
    </cfRule>
    <cfRule type="expression" dxfId="3264" priority="3702">
      <formula>AND(R7&gt;=70,R7&lt;200)</formula>
    </cfRule>
    <cfRule type="expression" dxfId="3263" priority="3703">
      <formula>AND(R7&gt;=200,R7&lt;400)</formula>
    </cfRule>
    <cfRule type="expression" dxfId="3262" priority="3704">
      <formula>R7&gt;=400</formula>
    </cfRule>
  </conditionalFormatting>
  <conditionalFormatting sqref="S76 S7 S9:S10 S78:S256 S12 S14:S74">
    <cfRule type="containsText" dxfId="3261" priority="3697" operator="containsText" text="√">
      <formula>NOT(ISERROR(SEARCH("√",S7)))</formula>
    </cfRule>
  </conditionalFormatting>
  <conditionalFormatting sqref="R38">
    <cfRule type="containsBlanks" priority="3684" stopIfTrue="1">
      <formula>LEN(TRIM(R38))=0</formula>
    </cfRule>
    <cfRule type="expression" dxfId="3260" priority="3685">
      <formula>R38&lt;20</formula>
    </cfRule>
    <cfRule type="expression" dxfId="3259" priority="3686">
      <formula>AND(R38&gt;=20,R38&lt;70)</formula>
    </cfRule>
    <cfRule type="expression" dxfId="3258" priority="3687">
      <formula>AND(R38&gt;=70,R38&lt;200)</formula>
    </cfRule>
    <cfRule type="expression" dxfId="3257" priority="3688">
      <formula>AND(R38&gt;=200,R38&lt;400)</formula>
    </cfRule>
    <cfRule type="expression" dxfId="3256" priority="3689">
      <formula>R38&gt;=400</formula>
    </cfRule>
  </conditionalFormatting>
  <conditionalFormatting sqref="S38">
    <cfRule type="containsText" dxfId="3255" priority="3683" operator="containsText" text="√">
      <formula>NOT(ISERROR(SEARCH("√",S38)))</formula>
    </cfRule>
  </conditionalFormatting>
  <conditionalFormatting sqref="R35">
    <cfRule type="containsBlanks" priority="3677" stopIfTrue="1">
      <formula>LEN(TRIM(R35))=0</formula>
    </cfRule>
    <cfRule type="expression" dxfId="3254" priority="3678">
      <formula>R35&lt;20</formula>
    </cfRule>
    <cfRule type="expression" dxfId="3253" priority="3679">
      <formula>AND(R35&gt;=20,R35&lt;70)</formula>
    </cfRule>
    <cfRule type="expression" dxfId="3252" priority="3680">
      <formula>AND(R35&gt;=70,R35&lt;200)</formula>
    </cfRule>
    <cfRule type="expression" dxfId="3251" priority="3681">
      <formula>AND(R35&gt;=200,R35&lt;400)</formula>
    </cfRule>
    <cfRule type="expression" dxfId="3250" priority="3682">
      <formula>R35&gt;=400</formula>
    </cfRule>
  </conditionalFormatting>
  <conditionalFormatting sqref="S35">
    <cfRule type="containsText" dxfId="3249" priority="3676" operator="containsText" text="√">
      <formula>NOT(ISERROR(SEARCH("√",S35)))</formula>
    </cfRule>
  </conditionalFormatting>
  <conditionalFormatting sqref="R37">
    <cfRule type="containsBlanks" priority="3670" stopIfTrue="1">
      <formula>LEN(TRIM(R37))=0</formula>
    </cfRule>
    <cfRule type="expression" dxfId="3248" priority="3671">
      <formula>R37&lt;20</formula>
    </cfRule>
    <cfRule type="expression" dxfId="3247" priority="3672">
      <formula>AND(R37&gt;=20,R37&lt;70)</formula>
    </cfRule>
    <cfRule type="expression" dxfId="3246" priority="3673">
      <formula>AND(R37&gt;=70,R37&lt;200)</formula>
    </cfRule>
    <cfRule type="expression" dxfId="3245" priority="3674">
      <formula>AND(R37&gt;=200,R37&lt;400)</formula>
    </cfRule>
    <cfRule type="expression" dxfId="3244" priority="3675">
      <formula>R37&gt;=400</formula>
    </cfRule>
  </conditionalFormatting>
  <conditionalFormatting sqref="S37">
    <cfRule type="containsText" dxfId="3243" priority="3669" operator="containsText" text="√">
      <formula>NOT(ISERROR(SEARCH("√",S37)))</formula>
    </cfRule>
  </conditionalFormatting>
  <conditionalFormatting sqref="R75">
    <cfRule type="containsBlanks" priority="3663" stopIfTrue="1">
      <formula>LEN(TRIM(R75))=0</formula>
    </cfRule>
    <cfRule type="expression" dxfId="3242" priority="3664">
      <formula>R75&lt;20</formula>
    </cfRule>
    <cfRule type="expression" dxfId="3241" priority="3665">
      <formula>AND(R75&gt;=20,R75&lt;70)</formula>
    </cfRule>
    <cfRule type="expression" dxfId="3240" priority="3666">
      <formula>AND(R75&gt;=70,R75&lt;200)</formula>
    </cfRule>
    <cfRule type="expression" dxfId="3239" priority="3667">
      <formula>AND(R75&gt;=200,R75&lt;400)</formula>
    </cfRule>
    <cfRule type="expression" dxfId="3238" priority="3668">
      <formula>R75&gt;=400</formula>
    </cfRule>
  </conditionalFormatting>
  <conditionalFormatting sqref="S75">
    <cfRule type="containsText" dxfId="3237" priority="3662" operator="containsText" text="√">
      <formula>NOT(ISERROR(SEARCH("√",S75)))</formula>
    </cfRule>
  </conditionalFormatting>
  <conditionalFormatting sqref="R37">
    <cfRule type="containsBlanks" priority="3656" stopIfTrue="1">
      <formula>LEN(TRIM(R37))=0</formula>
    </cfRule>
    <cfRule type="expression" dxfId="3236" priority="3657">
      <formula>R37&lt;20</formula>
    </cfRule>
    <cfRule type="expression" dxfId="3235" priority="3658">
      <formula>AND(R37&gt;=20,R37&lt;70)</formula>
    </cfRule>
    <cfRule type="expression" dxfId="3234" priority="3659">
      <formula>AND(R37&gt;=70,R37&lt;200)</formula>
    </cfRule>
    <cfRule type="expression" dxfId="3233" priority="3660">
      <formula>AND(R37&gt;=200,R37&lt;400)</formula>
    </cfRule>
    <cfRule type="expression" dxfId="3232" priority="3661">
      <formula>R37&gt;=400</formula>
    </cfRule>
  </conditionalFormatting>
  <conditionalFormatting sqref="S37">
    <cfRule type="containsText" dxfId="3231" priority="3655" operator="containsText" text="√">
      <formula>NOT(ISERROR(SEARCH("√",S37)))</formula>
    </cfRule>
  </conditionalFormatting>
  <conditionalFormatting sqref="R39">
    <cfRule type="containsBlanks" priority="3649" stopIfTrue="1">
      <formula>LEN(TRIM(R39))=0</formula>
    </cfRule>
    <cfRule type="expression" dxfId="3230" priority="3650">
      <formula>R39&lt;20</formula>
    </cfRule>
    <cfRule type="expression" dxfId="3229" priority="3651">
      <formula>AND(R39&gt;=20,R39&lt;70)</formula>
    </cfRule>
    <cfRule type="expression" dxfId="3228" priority="3652">
      <formula>AND(R39&gt;=70,R39&lt;200)</formula>
    </cfRule>
    <cfRule type="expression" dxfId="3227" priority="3653">
      <formula>AND(R39&gt;=200,R39&lt;400)</formula>
    </cfRule>
    <cfRule type="expression" dxfId="3226" priority="3654">
      <formula>R39&gt;=400</formula>
    </cfRule>
  </conditionalFormatting>
  <conditionalFormatting sqref="S39">
    <cfRule type="containsText" dxfId="3225" priority="3648" operator="containsText" text="√">
      <formula>NOT(ISERROR(SEARCH("√",S39)))</formula>
    </cfRule>
  </conditionalFormatting>
  <conditionalFormatting sqref="R38">
    <cfRule type="containsBlanks" priority="3635" stopIfTrue="1">
      <formula>LEN(TRIM(R38))=0</formula>
    </cfRule>
    <cfRule type="expression" dxfId="3224" priority="3636">
      <formula>R38&lt;20</formula>
    </cfRule>
    <cfRule type="expression" dxfId="3223" priority="3637">
      <formula>AND(R38&gt;=20,R38&lt;70)</formula>
    </cfRule>
    <cfRule type="expression" dxfId="3222" priority="3638">
      <formula>AND(R38&gt;=70,R38&lt;200)</formula>
    </cfRule>
    <cfRule type="expression" dxfId="3221" priority="3639">
      <formula>AND(R38&gt;=200,R38&lt;400)</formula>
    </cfRule>
    <cfRule type="expression" dxfId="3220" priority="3640">
      <formula>R38&gt;=400</formula>
    </cfRule>
  </conditionalFormatting>
  <conditionalFormatting sqref="S38">
    <cfRule type="containsText" dxfId="3219" priority="3634" operator="containsText" text="√">
      <formula>NOT(ISERROR(SEARCH("√",S38)))</formula>
    </cfRule>
  </conditionalFormatting>
  <conditionalFormatting sqref="R8">
    <cfRule type="containsBlanks" priority="3628" stopIfTrue="1">
      <formula>LEN(TRIM(R8))=0</formula>
    </cfRule>
    <cfRule type="expression" dxfId="3218" priority="3629">
      <formula>R8&lt;20</formula>
    </cfRule>
    <cfRule type="expression" dxfId="3217" priority="3630">
      <formula>AND(R8&gt;=20,R8&lt;70)</formula>
    </cfRule>
    <cfRule type="expression" dxfId="3216" priority="3631">
      <formula>AND(R8&gt;=70,R8&lt;200)</formula>
    </cfRule>
    <cfRule type="expression" dxfId="3215" priority="3632">
      <formula>AND(R8&gt;=200,R8&lt;400)</formula>
    </cfRule>
    <cfRule type="expression" dxfId="3214" priority="3633">
      <formula>R8&gt;=400</formula>
    </cfRule>
  </conditionalFormatting>
  <conditionalFormatting sqref="S8">
    <cfRule type="containsText" dxfId="3213" priority="3627" operator="containsText" text="√">
      <formula>NOT(ISERROR(SEARCH("√",S8)))</formula>
    </cfRule>
  </conditionalFormatting>
  <conditionalFormatting sqref="R37">
    <cfRule type="containsBlanks" priority="3621" stopIfTrue="1">
      <formula>LEN(TRIM(R37))=0</formula>
    </cfRule>
    <cfRule type="expression" dxfId="3212" priority="3622">
      <formula>R37&lt;20</formula>
    </cfRule>
    <cfRule type="expression" dxfId="3211" priority="3623">
      <formula>AND(R37&gt;=20,R37&lt;70)</formula>
    </cfRule>
    <cfRule type="expression" dxfId="3210" priority="3624">
      <formula>AND(R37&gt;=70,R37&lt;200)</formula>
    </cfRule>
    <cfRule type="expression" dxfId="3209" priority="3625">
      <formula>AND(R37&gt;=200,R37&lt;400)</formula>
    </cfRule>
    <cfRule type="expression" dxfId="3208" priority="3626">
      <formula>R37&gt;=400</formula>
    </cfRule>
  </conditionalFormatting>
  <conditionalFormatting sqref="S37">
    <cfRule type="containsText" dxfId="3207" priority="3620" operator="containsText" text="√">
      <formula>NOT(ISERROR(SEARCH("√",S37)))</formula>
    </cfRule>
  </conditionalFormatting>
  <conditionalFormatting sqref="R39">
    <cfRule type="containsBlanks" priority="3614" stopIfTrue="1">
      <formula>LEN(TRIM(R39))=0</formula>
    </cfRule>
    <cfRule type="expression" dxfId="3206" priority="3615">
      <formula>R39&lt;20</formula>
    </cfRule>
    <cfRule type="expression" dxfId="3205" priority="3616">
      <formula>AND(R39&gt;=20,R39&lt;70)</formula>
    </cfRule>
    <cfRule type="expression" dxfId="3204" priority="3617">
      <formula>AND(R39&gt;=70,R39&lt;200)</formula>
    </cfRule>
    <cfRule type="expression" dxfId="3203" priority="3618">
      <formula>AND(R39&gt;=200,R39&lt;400)</formula>
    </cfRule>
    <cfRule type="expression" dxfId="3202" priority="3619">
      <formula>R39&gt;=400</formula>
    </cfRule>
  </conditionalFormatting>
  <conditionalFormatting sqref="S39">
    <cfRule type="containsText" dxfId="3201" priority="3613" operator="containsText" text="√">
      <formula>NOT(ISERROR(SEARCH("√",S39)))</formula>
    </cfRule>
  </conditionalFormatting>
  <conditionalFormatting sqref="R38">
    <cfRule type="containsBlanks" priority="3600" stopIfTrue="1">
      <formula>LEN(TRIM(R38))=0</formula>
    </cfRule>
    <cfRule type="expression" dxfId="3200" priority="3601">
      <formula>R38&lt;20</formula>
    </cfRule>
    <cfRule type="expression" dxfId="3199" priority="3602">
      <formula>AND(R38&gt;=20,R38&lt;70)</formula>
    </cfRule>
    <cfRule type="expression" dxfId="3198" priority="3603">
      <formula>AND(R38&gt;=70,R38&lt;200)</formula>
    </cfRule>
    <cfRule type="expression" dxfId="3197" priority="3604">
      <formula>AND(R38&gt;=200,R38&lt;400)</formula>
    </cfRule>
    <cfRule type="expression" dxfId="3196" priority="3605">
      <formula>R38&gt;=400</formula>
    </cfRule>
  </conditionalFormatting>
  <conditionalFormatting sqref="S38">
    <cfRule type="containsText" dxfId="3195" priority="3599" operator="containsText" text="√">
      <formula>NOT(ISERROR(SEARCH("√",S38)))</formula>
    </cfRule>
  </conditionalFormatting>
  <conditionalFormatting sqref="R38">
    <cfRule type="containsBlanks" priority="3593" stopIfTrue="1">
      <formula>LEN(TRIM(R38))=0</formula>
    </cfRule>
    <cfRule type="expression" dxfId="3194" priority="3594">
      <formula>R38&lt;20</formula>
    </cfRule>
    <cfRule type="expression" dxfId="3193" priority="3595">
      <formula>AND(R38&gt;=20,R38&lt;70)</formula>
    </cfRule>
    <cfRule type="expression" dxfId="3192" priority="3596">
      <formula>AND(R38&gt;=70,R38&lt;200)</formula>
    </cfRule>
    <cfRule type="expression" dxfId="3191" priority="3597">
      <formula>AND(R38&gt;=200,R38&lt;400)</formula>
    </cfRule>
    <cfRule type="expression" dxfId="3190" priority="3598">
      <formula>R38&gt;=400</formula>
    </cfRule>
  </conditionalFormatting>
  <conditionalFormatting sqref="S38">
    <cfRule type="containsText" dxfId="3189" priority="3592" operator="containsText" text="√">
      <formula>NOT(ISERROR(SEARCH("√",S38)))</formula>
    </cfRule>
  </conditionalFormatting>
  <conditionalFormatting sqref="R40">
    <cfRule type="containsBlanks" priority="3586" stopIfTrue="1">
      <formula>LEN(TRIM(R40))=0</formula>
    </cfRule>
    <cfRule type="expression" dxfId="3188" priority="3587">
      <formula>R40&lt;20</formula>
    </cfRule>
    <cfRule type="expression" dxfId="3187" priority="3588">
      <formula>AND(R40&gt;=20,R40&lt;70)</formula>
    </cfRule>
    <cfRule type="expression" dxfId="3186" priority="3589">
      <formula>AND(R40&gt;=70,R40&lt;200)</formula>
    </cfRule>
    <cfRule type="expression" dxfId="3185" priority="3590">
      <formula>AND(R40&gt;=200,R40&lt;400)</formula>
    </cfRule>
    <cfRule type="expression" dxfId="3184" priority="3591">
      <formula>R40&gt;=400</formula>
    </cfRule>
  </conditionalFormatting>
  <conditionalFormatting sqref="S40">
    <cfRule type="containsText" dxfId="3183" priority="3585" operator="containsText" text="√">
      <formula>NOT(ISERROR(SEARCH("√",S40)))</formula>
    </cfRule>
  </conditionalFormatting>
  <conditionalFormatting sqref="R37">
    <cfRule type="containsBlanks" priority="3579" stopIfTrue="1">
      <formula>LEN(TRIM(R37))=0</formula>
    </cfRule>
    <cfRule type="expression" dxfId="3182" priority="3580">
      <formula>R37&lt;20</formula>
    </cfRule>
    <cfRule type="expression" dxfId="3181" priority="3581">
      <formula>AND(R37&gt;=20,R37&lt;70)</formula>
    </cfRule>
    <cfRule type="expression" dxfId="3180" priority="3582">
      <formula>AND(R37&gt;=70,R37&lt;200)</formula>
    </cfRule>
    <cfRule type="expression" dxfId="3179" priority="3583">
      <formula>AND(R37&gt;=200,R37&lt;400)</formula>
    </cfRule>
    <cfRule type="expression" dxfId="3178" priority="3584">
      <formula>R37&gt;=400</formula>
    </cfRule>
  </conditionalFormatting>
  <conditionalFormatting sqref="S37">
    <cfRule type="containsText" dxfId="3177" priority="3578" operator="containsText" text="√">
      <formula>NOT(ISERROR(SEARCH("√",S37)))</formula>
    </cfRule>
  </conditionalFormatting>
  <conditionalFormatting sqref="R39">
    <cfRule type="containsBlanks" priority="3572" stopIfTrue="1">
      <formula>LEN(TRIM(R39))=0</formula>
    </cfRule>
    <cfRule type="expression" dxfId="3176" priority="3573">
      <formula>R39&lt;20</formula>
    </cfRule>
    <cfRule type="expression" dxfId="3175" priority="3574">
      <formula>AND(R39&gt;=20,R39&lt;70)</formula>
    </cfRule>
    <cfRule type="expression" dxfId="3174" priority="3575">
      <formula>AND(R39&gt;=70,R39&lt;200)</formula>
    </cfRule>
    <cfRule type="expression" dxfId="3173" priority="3576">
      <formula>AND(R39&gt;=200,R39&lt;400)</formula>
    </cfRule>
    <cfRule type="expression" dxfId="3172" priority="3577">
      <formula>R39&gt;=400</formula>
    </cfRule>
  </conditionalFormatting>
  <conditionalFormatting sqref="S39">
    <cfRule type="containsText" dxfId="3171" priority="3571" operator="containsText" text="√">
      <formula>NOT(ISERROR(SEARCH("√",S39)))</formula>
    </cfRule>
  </conditionalFormatting>
  <conditionalFormatting sqref="R11">
    <cfRule type="containsBlanks" priority="3565" stopIfTrue="1">
      <formula>LEN(TRIM(R11))=0</formula>
    </cfRule>
    <cfRule type="expression" dxfId="3170" priority="3566">
      <formula>R11&lt;20</formula>
    </cfRule>
    <cfRule type="expression" dxfId="3169" priority="3567">
      <formula>AND(R11&gt;=20,R11&lt;70)</formula>
    </cfRule>
    <cfRule type="expression" dxfId="3168" priority="3568">
      <formula>AND(R11&gt;=70,R11&lt;200)</formula>
    </cfRule>
    <cfRule type="expression" dxfId="3167" priority="3569">
      <formula>AND(R11&gt;=200,R11&lt;400)</formula>
    </cfRule>
    <cfRule type="expression" dxfId="3166" priority="3570">
      <formula>R11&gt;=400</formula>
    </cfRule>
  </conditionalFormatting>
  <conditionalFormatting sqref="S11">
    <cfRule type="containsText" dxfId="3165" priority="3564" operator="containsText" text="√">
      <formula>NOT(ISERROR(SEARCH("√",S11)))</formula>
    </cfRule>
  </conditionalFormatting>
  <conditionalFormatting sqref="R37">
    <cfRule type="containsBlanks" priority="3558" stopIfTrue="1">
      <formula>LEN(TRIM(R37))=0</formula>
    </cfRule>
    <cfRule type="expression" dxfId="3164" priority="3559">
      <formula>R37&lt;20</formula>
    </cfRule>
    <cfRule type="expression" dxfId="3163" priority="3560">
      <formula>AND(R37&gt;=20,R37&lt;70)</formula>
    </cfRule>
    <cfRule type="expression" dxfId="3162" priority="3561">
      <formula>AND(R37&gt;=70,R37&lt;200)</formula>
    </cfRule>
    <cfRule type="expression" dxfId="3161" priority="3562">
      <formula>AND(R37&gt;=200,R37&lt;400)</formula>
    </cfRule>
    <cfRule type="expression" dxfId="3160" priority="3563">
      <formula>R37&gt;=400</formula>
    </cfRule>
  </conditionalFormatting>
  <conditionalFormatting sqref="S37">
    <cfRule type="containsText" dxfId="3159" priority="3557" operator="containsText" text="√">
      <formula>NOT(ISERROR(SEARCH("√",S37)))</formula>
    </cfRule>
  </conditionalFormatting>
  <conditionalFormatting sqref="R39">
    <cfRule type="containsBlanks" priority="3551" stopIfTrue="1">
      <formula>LEN(TRIM(R39))=0</formula>
    </cfRule>
    <cfRule type="expression" dxfId="3158" priority="3552">
      <formula>R39&lt;20</formula>
    </cfRule>
    <cfRule type="expression" dxfId="3157" priority="3553">
      <formula>AND(R39&gt;=20,R39&lt;70)</formula>
    </cfRule>
    <cfRule type="expression" dxfId="3156" priority="3554">
      <formula>AND(R39&gt;=70,R39&lt;200)</formula>
    </cfRule>
    <cfRule type="expression" dxfId="3155" priority="3555">
      <formula>AND(R39&gt;=200,R39&lt;400)</formula>
    </cfRule>
    <cfRule type="expression" dxfId="3154" priority="3556">
      <formula>R39&gt;=400</formula>
    </cfRule>
  </conditionalFormatting>
  <conditionalFormatting sqref="S39">
    <cfRule type="containsText" dxfId="3153" priority="3550" operator="containsText" text="√">
      <formula>NOT(ISERROR(SEARCH("√",S39)))</formula>
    </cfRule>
  </conditionalFormatting>
  <conditionalFormatting sqref="R38">
    <cfRule type="containsBlanks" priority="3537" stopIfTrue="1">
      <formula>LEN(TRIM(R38))=0</formula>
    </cfRule>
    <cfRule type="expression" dxfId="3152" priority="3538">
      <formula>R38&lt;20</formula>
    </cfRule>
    <cfRule type="expression" dxfId="3151" priority="3539">
      <formula>AND(R38&gt;=20,R38&lt;70)</formula>
    </cfRule>
    <cfRule type="expression" dxfId="3150" priority="3540">
      <formula>AND(R38&gt;=70,R38&lt;200)</formula>
    </cfRule>
    <cfRule type="expression" dxfId="3149" priority="3541">
      <formula>AND(R38&gt;=200,R38&lt;400)</formula>
    </cfRule>
    <cfRule type="expression" dxfId="3148" priority="3542">
      <formula>R38&gt;=400</formula>
    </cfRule>
  </conditionalFormatting>
  <conditionalFormatting sqref="S38">
    <cfRule type="containsText" dxfId="3147" priority="3536" operator="containsText" text="√">
      <formula>NOT(ISERROR(SEARCH("√",S38)))</formula>
    </cfRule>
  </conditionalFormatting>
  <conditionalFormatting sqref="R38">
    <cfRule type="containsBlanks" priority="3530" stopIfTrue="1">
      <formula>LEN(TRIM(R38))=0</formula>
    </cfRule>
    <cfRule type="expression" dxfId="3146" priority="3531">
      <formula>R38&lt;20</formula>
    </cfRule>
    <cfRule type="expression" dxfId="3145" priority="3532">
      <formula>AND(R38&gt;=20,R38&lt;70)</formula>
    </cfRule>
    <cfRule type="expression" dxfId="3144" priority="3533">
      <formula>AND(R38&gt;=70,R38&lt;200)</formula>
    </cfRule>
    <cfRule type="expression" dxfId="3143" priority="3534">
      <formula>AND(R38&gt;=200,R38&lt;400)</formula>
    </cfRule>
    <cfRule type="expression" dxfId="3142" priority="3535">
      <formula>R38&gt;=400</formula>
    </cfRule>
  </conditionalFormatting>
  <conditionalFormatting sqref="S38">
    <cfRule type="containsText" dxfId="3141" priority="3529" operator="containsText" text="√">
      <formula>NOT(ISERROR(SEARCH("√",S38)))</formula>
    </cfRule>
  </conditionalFormatting>
  <conditionalFormatting sqref="R40">
    <cfRule type="containsBlanks" priority="3523" stopIfTrue="1">
      <formula>LEN(TRIM(R40))=0</formula>
    </cfRule>
    <cfRule type="expression" dxfId="3140" priority="3524">
      <formula>R40&lt;20</formula>
    </cfRule>
    <cfRule type="expression" dxfId="3139" priority="3525">
      <formula>AND(R40&gt;=20,R40&lt;70)</formula>
    </cfRule>
    <cfRule type="expression" dxfId="3138" priority="3526">
      <formula>AND(R40&gt;=70,R40&lt;200)</formula>
    </cfRule>
    <cfRule type="expression" dxfId="3137" priority="3527">
      <formula>AND(R40&gt;=200,R40&lt;400)</formula>
    </cfRule>
    <cfRule type="expression" dxfId="3136" priority="3528">
      <formula>R40&gt;=400</formula>
    </cfRule>
  </conditionalFormatting>
  <conditionalFormatting sqref="S40">
    <cfRule type="containsText" dxfId="3135" priority="3522" operator="containsText" text="√">
      <formula>NOT(ISERROR(SEARCH("√",S40)))</formula>
    </cfRule>
  </conditionalFormatting>
  <conditionalFormatting sqref="R37">
    <cfRule type="containsBlanks" priority="3516" stopIfTrue="1">
      <formula>LEN(TRIM(R37))=0</formula>
    </cfRule>
    <cfRule type="expression" dxfId="3134" priority="3517">
      <formula>R37&lt;20</formula>
    </cfRule>
    <cfRule type="expression" dxfId="3133" priority="3518">
      <formula>AND(R37&gt;=20,R37&lt;70)</formula>
    </cfRule>
    <cfRule type="expression" dxfId="3132" priority="3519">
      <formula>AND(R37&gt;=70,R37&lt;200)</formula>
    </cfRule>
    <cfRule type="expression" dxfId="3131" priority="3520">
      <formula>AND(R37&gt;=200,R37&lt;400)</formula>
    </cfRule>
    <cfRule type="expression" dxfId="3130" priority="3521">
      <formula>R37&gt;=400</formula>
    </cfRule>
  </conditionalFormatting>
  <conditionalFormatting sqref="S37">
    <cfRule type="containsText" dxfId="3129" priority="3515" operator="containsText" text="√">
      <formula>NOT(ISERROR(SEARCH("√",S37)))</formula>
    </cfRule>
  </conditionalFormatting>
  <conditionalFormatting sqref="R39">
    <cfRule type="containsBlanks" priority="3509" stopIfTrue="1">
      <formula>LEN(TRIM(R39))=0</formula>
    </cfRule>
    <cfRule type="expression" dxfId="3128" priority="3510">
      <formula>R39&lt;20</formula>
    </cfRule>
    <cfRule type="expression" dxfId="3127" priority="3511">
      <formula>AND(R39&gt;=20,R39&lt;70)</formula>
    </cfRule>
    <cfRule type="expression" dxfId="3126" priority="3512">
      <formula>AND(R39&gt;=70,R39&lt;200)</formula>
    </cfRule>
    <cfRule type="expression" dxfId="3125" priority="3513">
      <formula>AND(R39&gt;=200,R39&lt;400)</formula>
    </cfRule>
    <cfRule type="expression" dxfId="3124" priority="3514">
      <formula>R39&gt;=400</formula>
    </cfRule>
  </conditionalFormatting>
  <conditionalFormatting sqref="S39">
    <cfRule type="containsText" dxfId="3123" priority="3508" operator="containsText" text="√">
      <formula>NOT(ISERROR(SEARCH("√",S39)))</formula>
    </cfRule>
  </conditionalFormatting>
  <conditionalFormatting sqref="R38">
    <cfRule type="containsBlanks" priority="3502" stopIfTrue="1">
      <formula>LEN(TRIM(R38))=0</formula>
    </cfRule>
    <cfRule type="expression" dxfId="3122" priority="3503">
      <formula>R38&lt;20</formula>
    </cfRule>
    <cfRule type="expression" dxfId="3121" priority="3504">
      <formula>AND(R38&gt;=20,R38&lt;70)</formula>
    </cfRule>
    <cfRule type="expression" dxfId="3120" priority="3505">
      <formula>AND(R38&gt;=70,R38&lt;200)</formula>
    </cfRule>
    <cfRule type="expression" dxfId="3119" priority="3506">
      <formula>AND(R38&gt;=200,R38&lt;400)</formula>
    </cfRule>
    <cfRule type="expression" dxfId="3118" priority="3507">
      <formula>R38&gt;=400</formula>
    </cfRule>
  </conditionalFormatting>
  <conditionalFormatting sqref="S38">
    <cfRule type="containsText" dxfId="3117" priority="3501" operator="containsText" text="√">
      <formula>NOT(ISERROR(SEARCH("√",S38)))</formula>
    </cfRule>
  </conditionalFormatting>
  <conditionalFormatting sqref="R40">
    <cfRule type="containsBlanks" priority="3495" stopIfTrue="1">
      <formula>LEN(TRIM(R40))=0</formula>
    </cfRule>
    <cfRule type="expression" dxfId="3116" priority="3496">
      <formula>R40&lt;20</formula>
    </cfRule>
    <cfRule type="expression" dxfId="3115" priority="3497">
      <formula>AND(R40&gt;=20,R40&lt;70)</formula>
    </cfRule>
    <cfRule type="expression" dxfId="3114" priority="3498">
      <formula>AND(R40&gt;=70,R40&lt;200)</formula>
    </cfRule>
    <cfRule type="expression" dxfId="3113" priority="3499">
      <formula>AND(R40&gt;=200,R40&lt;400)</formula>
    </cfRule>
    <cfRule type="expression" dxfId="3112" priority="3500">
      <formula>R40&gt;=400</formula>
    </cfRule>
  </conditionalFormatting>
  <conditionalFormatting sqref="S40">
    <cfRule type="containsText" dxfId="3111" priority="3494" operator="containsText" text="√">
      <formula>NOT(ISERROR(SEARCH("√",S40)))</formula>
    </cfRule>
  </conditionalFormatting>
  <conditionalFormatting sqref="R37">
    <cfRule type="containsBlanks" priority="3488" stopIfTrue="1">
      <formula>LEN(TRIM(R37))=0</formula>
    </cfRule>
    <cfRule type="expression" dxfId="3110" priority="3489">
      <formula>R37&lt;20</formula>
    </cfRule>
    <cfRule type="expression" dxfId="3109" priority="3490">
      <formula>AND(R37&gt;=20,R37&lt;70)</formula>
    </cfRule>
    <cfRule type="expression" dxfId="3108" priority="3491">
      <formula>AND(R37&gt;=70,R37&lt;200)</formula>
    </cfRule>
    <cfRule type="expression" dxfId="3107" priority="3492">
      <formula>AND(R37&gt;=200,R37&lt;400)</formula>
    </cfRule>
    <cfRule type="expression" dxfId="3106" priority="3493">
      <formula>R37&gt;=400</formula>
    </cfRule>
  </conditionalFormatting>
  <conditionalFormatting sqref="S37">
    <cfRule type="containsText" dxfId="3105" priority="3487" operator="containsText" text="√">
      <formula>NOT(ISERROR(SEARCH("√",S37)))</formula>
    </cfRule>
  </conditionalFormatting>
  <conditionalFormatting sqref="R39">
    <cfRule type="containsBlanks" priority="3481" stopIfTrue="1">
      <formula>LEN(TRIM(R39))=0</formula>
    </cfRule>
    <cfRule type="expression" dxfId="3104" priority="3482">
      <formula>R39&lt;20</formula>
    </cfRule>
    <cfRule type="expression" dxfId="3103" priority="3483">
      <formula>AND(R39&gt;=20,R39&lt;70)</formula>
    </cfRule>
    <cfRule type="expression" dxfId="3102" priority="3484">
      <formula>AND(R39&gt;=70,R39&lt;200)</formula>
    </cfRule>
    <cfRule type="expression" dxfId="3101" priority="3485">
      <formula>AND(R39&gt;=200,R39&lt;400)</formula>
    </cfRule>
    <cfRule type="expression" dxfId="3100" priority="3486">
      <formula>R39&gt;=400</formula>
    </cfRule>
  </conditionalFormatting>
  <conditionalFormatting sqref="S39">
    <cfRule type="containsText" dxfId="3099" priority="3480" operator="containsText" text="√">
      <formula>NOT(ISERROR(SEARCH("√",S39)))</formula>
    </cfRule>
  </conditionalFormatting>
  <conditionalFormatting sqref="R39">
    <cfRule type="containsBlanks" priority="3474" stopIfTrue="1">
      <formula>LEN(TRIM(R39))=0</formula>
    </cfRule>
    <cfRule type="expression" dxfId="3098" priority="3475">
      <formula>R39&lt;20</formula>
    </cfRule>
    <cfRule type="expression" dxfId="3097" priority="3476">
      <formula>AND(R39&gt;=20,R39&lt;70)</formula>
    </cfRule>
    <cfRule type="expression" dxfId="3096" priority="3477">
      <formula>AND(R39&gt;=70,R39&lt;200)</formula>
    </cfRule>
    <cfRule type="expression" dxfId="3095" priority="3478">
      <formula>AND(R39&gt;=200,R39&lt;400)</formula>
    </cfRule>
    <cfRule type="expression" dxfId="3094" priority="3479">
      <formula>R39&gt;=400</formula>
    </cfRule>
  </conditionalFormatting>
  <conditionalFormatting sqref="S39">
    <cfRule type="containsText" dxfId="3093" priority="3473" operator="containsText" text="√">
      <formula>NOT(ISERROR(SEARCH("√",S39)))</formula>
    </cfRule>
  </conditionalFormatting>
  <conditionalFormatting sqref="R41">
    <cfRule type="containsBlanks" priority="3467" stopIfTrue="1">
      <formula>LEN(TRIM(R41))=0</formula>
    </cfRule>
    <cfRule type="expression" dxfId="3092" priority="3468">
      <formula>R41&lt;20</formula>
    </cfRule>
    <cfRule type="expression" dxfId="3091" priority="3469">
      <formula>AND(R41&gt;=20,R41&lt;70)</formula>
    </cfRule>
    <cfRule type="expression" dxfId="3090" priority="3470">
      <formula>AND(R41&gt;=70,R41&lt;200)</formula>
    </cfRule>
    <cfRule type="expression" dxfId="3089" priority="3471">
      <formula>AND(R41&gt;=200,R41&lt;400)</formula>
    </cfRule>
    <cfRule type="expression" dxfId="3088" priority="3472">
      <formula>R41&gt;=400</formula>
    </cfRule>
  </conditionalFormatting>
  <conditionalFormatting sqref="S41">
    <cfRule type="containsText" dxfId="3087" priority="3466" operator="containsText" text="√">
      <formula>NOT(ISERROR(SEARCH("√",S41)))</formula>
    </cfRule>
  </conditionalFormatting>
  <conditionalFormatting sqref="R38">
    <cfRule type="containsBlanks" priority="3460" stopIfTrue="1">
      <formula>LEN(TRIM(R38))=0</formula>
    </cfRule>
    <cfRule type="expression" dxfId="3086" priority="3461">
      <formula>R38&lt;20</formula>
    </cfRule>
    <cfRule type="expression" dxfId="3085" priority="3462">
      <formula>AND(R38&gt;=20,R38&lt;70)</formula>
    </cfRule>
    <cfRule type="expression" dxfId="3084" priority="3463">
      <formula>AND(R38&gt;=70,R38&lt;200)</formula>
    </cfRule>
    <cfRule type="expression" dxfId="3083" priority="3464">
      <formula>AND(R38&gt;=200,R38&lt;400)</formula>
    </cfRule>
    <cfRule type="expression" dxfId="3082" priority="3465">
      <formula>R38&gt;=400</formula>
    </cfRule>
  </conditionalFormatting>
  <conditionalFormatting sqref="S38">
    <cfRule type="containsText" dxfId="3081" priority="3459" operator="containsText" text="√">
      <formula>NOT(ISERROR(SEARCH("√",S38)))</formula>
    </cfRule>
  </conditionalFormatting>
  <conditionalFormatting sqref="R40">
    <cfRule type="containsBlanks" priority="3453" stopIfTrue="1">
      <formula>LEN(TRIM(R40))=0</formula>
    </cfRule>
    <cfRule type="expression" dxfId="3080" priority="3454">
      <formula>R40&lt;20</formula>
    </cfRule>
    <cfRule type="expression" dxfId="3079" priority="3455">
      <formula>AND(R40&gt;=20,R40&lt;70)</formula>
    </cfRule>
    <cfRule type="expression" dxfId="3078" priority="3456">
      <formula>AND(R40&gt;=70,R40&lt;200)</formula>
    </cfRule>
    <cfRule type="expression" dxfId="3077" priority="3457">
      <formula>AND(R40&gt;=200,R40&lt;400)</formula>
    </cfRule>
    <cfRule type="expression" dxfId="3076" priority="3458">
      <formula>R40&gt;=400</formula>
    </cfRule>
  </conditionalFormatting>
  <conditionalFormatting sqref="S40">
    <cfRule type="containsText" dxfId="3075" priority="3452" operator="containsText" text="√">
      <formula>NOT(ISERROR(SEARCH("√",S40)))</formula>
    </cfRule>
  </conditionalFormatting>
  <conditionalFormatting sqref="R23">
    <cfRule type="containsBlanks" priority="3446" stopIfTrue="1">
      <formula>LEN(TRIM(R23))=0</formula>
    </cfRule>
    <cfRule type="expression" dxfId="3074" priority="3447">
      <formula>R23&lt;20</formula>
    </cfRule>
    <cfRule type="expression" dxfId="3073" priority="3448">
      <formula>AND(R23&gt;=20,R23&lt;70)</formula>
    </cfRule>
    <cfRule type="expression" dxfId="3072" priority="3449">
      <formula>AND(R23&gt;=70,R23&lt;200)</formula>
    </cfRule>
    <cfRule type="expression" dxfId="3071" priority="3450">
      <formula>AND(R23&gt;=200,R23&lt;400)</formula>
    </cfRule>
    <cfRule type="expression" dxfId="3070" priority="3451">
      <formula>R23&gt;=400</formula>
    </cfRule>
  </conditionalFormatting>
  <conditionalFormatting sqref="S23">
    <cfRule type="containsText" dxfId="3069" priority="3445" operator="containsText" text="√">
      <formula>NOT(ISERROR(SEARCH("√",S23)))</formula>
    </cfRule>
  </conditionalFormatting>
  <conditionalFormatting sqref="R43">
    <cfRule type="containsBlanks" priority="3439" stopIfTrue="1">
      <formula>LEN(TRIM(R43))=0</formula>
    </cfRule>
    <cfRule type="expression" dxfId="3068" priority="3440">
      <formula>R43&lt;20</formula>
    </cfRule>
    <cfRule type="expression" dxfId="3067" priority="3441">
      <formula>AND(R43&gt;=20,R43&lt;70)</formula>
    </cfRule>
    <cfRule type="expression" dxfId="3066" priority="3442">
      <formula>AND(R43&gt;=70,R43&lt;200)</formula>
    </cfRule>
    <cfRule type="expression" dxfId="3065" priority="3443">
      <formula>AND(R43&gt;=200,R43&lt;400)</formula>
    </cfRule>
    <cfRule type="expression" dxfId="3064" priority="3444">
      <formula>R43&gt;=400</formula>
    </cfRule>
  </conditionalFormatting>
  <conditionalFormatting sqref="S43">
    <cfRule type="containsText" dxfId="3063" priority="3438" operator="containsText" text="√">
      <formula>NOT(ISERROR(SEARCH("√",S43)))</formula>
    </cfRule>
  </conditionalFormatting>
  <conditionalFormatting sqref="R77">
    <cfRule type="containsBlanks" priority="3432" stopIfTrue="1">
      <formula>LEN(TRIM(R77))=0</formula>
    </cfRule>
    <cfRule type="expression" dxfId="3062" priority="3433">
      <formula>R77&lt;20</formula>
    </cfRule>
    <cfRule type="expression" dxfId="3061" priority="3434">
      <formula>AND(R77&gt;=20,R77&lt;70)</formula>
    </cfRule>
    <cfRule type="expression" dxfId="3060" priority="3435">
      <formula>AND(R77&gt;=70,R77&lt;200)</formula>
    </cfRule>
    <cfRule type="expression" dxfId="3059" priority="3436">
      <formula>AND(R77&gt;=200,R77&lt;400)</formula>
    </cfRule>
    <cfRule type="expression" dxfId="3058" priority="3437">
      <formula>R77&gt;=400</formula>
    </cfRule>
  </conditionalFormatting>
  <conditionalFormatting sqref="S77">
    <cfRule type="containsText" dxfId="3057" priority="3431" operator="containsText" text="√">
      <formula>NOT(ISERROR(SEARCH("√",S77)))</formula>
    </cfRule>
  </conditionalFormatting>
  <conditionalFormatting sqref="R38">
    <cfRule type="containsBlanks" priority="3425" stopIfTrue="1">
      <formula>LEN(TRIM(R38))=0</formula>
    </cfRule>
    <cfRule type="expression" dxfId="3056" priority="3426">
      <formula>R38&lt;20</formula>
    </cfRule>
    <cfRule type="expression" dxfId="3055" priority="3427">
      <formula>AND(R38&gt;=20,R38&lt;70)</formula>
    </cfRule>
    <cfRule type="expression" dxfId="3054" priority="3428">
      <formula>AND(R38&gt;=70,R38&lt;200)</formula>
    </cfRule>
    <cfRule type="expression" dxfId="3053" priority="3429">
      <formula>AND(R38&gt;=200,R38&lt;400)</formula>
    </cfRule>
    <cfRule type="expression" dxfId="3052" priority="3430">
      <formula>R38&gt;=400</formula>
    </cfRule>
  </conditionalFormatting>
  <conditionalFormatting sqref="S38">
    <cfRule type="containsText" dxfId="3051" priority="3424" operator="containsText" text="√">
      <formula>NOT(ISERROR(SEARCH("√",S38)))</formula>
    </cfRule>
  </conditionalFormatting>
  <conditionalFormatting sqref="R40">
    <cfRule type="containsBlanks" priority="3418" stopIfTrue="1">
      <formula>LEN(TRIM(R40))=0</formula>
    </cfRule>
    <cfRule type="expression" dxfId="3050" priority="3419">
      <formula>R40&lt;20</formula>
    </cfRule>
    <cfRule type="expression" dxfId="3049" priority="3420">
      <formula>AND(R40&gt;=20,R40&lt;70)</formula>
    </cfRule>
    <cfRule type="expression" dxfId="3048" priority="3421">
      <formula>AND(R40&gt;=70,R40&lt;200)</formula>
    </cfRule>
    <cfRule type="expression" dxfId="3047" priority="3422">
      <formula>AND(R40&gt;=200,R40&lt;400)</formula>
    </cfRule>
    <cfRule type="expression" dxfId="3046" priority="3423">
      <formula>R40&gt;=400</formula>
    </cfRule>
  </conditionalFormatting>
  <conditionalFormatting sqref="S40">
    <cfRule type="containsText" dxfId="3045" priority="3417" operator="containsText" text="√">
      <formula>NOT(ISERROR(SEARCH("√",S40)))</formula>
    </cfRule>
  </conditionalFormatting>
  <conditionalFormatting sqref="R37">
    <cfRule type="containsBlanks" priority="3411" stopIfTrue="1">
      <formula>LEN(TRIM(R37))=0</formula>
    </cfRule>
    <cfRule type="expression" dxfId="3044" priority="3412">
      <formula>R37&lt;20</formula>
    </cfRule>
    <cfRule type="expression" dxfId="3043" priority="3413">
      <formula>AND(R37&gt;=20,R37&lt;70)</formula>
    </cfRule>
    <cfRule type="expression" dxfId="3042" priority="3414">
      <formula>AND(R37&gt;=70,R37&lt;200)</formula>
    </cfRule>
    <cfRule type="expression" dxfId="3041" priority="3415">
      <formula>AND(R37&gt;=200,R37&lt;400)</formula>
    </cfRule>
    <cfRule type="expression" dxfId="3040" priority="3416">
      <formula>R37&gt;=400</formula>
    </cfRule>
  </conditionalFormatting>
  <conditionalFormatting sqref="S37">
    <cfRule type="containsText" dxfId="3039" priority="3410" operator="containsText" text="√">
      <formula>NOT(ISERROR(SEARCH("√",S37)))</formula>
    </cfRule>
  </conditionalFormatting>
  <conditionalFormatting sqref="R39">
    <cfRule type="containsBlanks" priority="3404" stopIfTrue="1">
      <formula>LEN(TRIM(R39))=0</formula>
    </cfRule>
    <cfRule type="expression" dxfId="3038" priority="3405">
      <formula>R39&lt;20</formula>
    </cfRule>
    <cfRule type="expression" dxfId="3037" priority="3406">
      <formula>AND(R39&gt;=20,R39&lt;70)</formula>
    </cfRule>
    <cfRule type="expression" dxfId="3036" priority="3407">
      <formula>AND(R39&gt;=70,R39&lt;200)</formula>
    </cfRule>
    <cfRule type="expression" dxfId="3035" priority="3408">
      <formula>AND(R39&gt;=200,R39&lt;400)</formula>
    </cfRule>
    <cfRule type="expression" dxfId="3034" priority="3409">
      <formula>R39&gt;=400</formula>
    </cfRule>
  </conditionalFormatting>
  <conditionalFormatting sqref="S39">
    <cfRule type="containsText" dxfId="3033" priority="3403" operator="containsText" text="√">
      <formula>NOT(ISERROR(SEARCH("√",S39)))</formula>
    </cfRule>
  </conditionalFormatting>
  <conditionalFormatting sqref="R39">
    <cfRule type="containsBlanks" priority="3397" stopIfTrue="1">
      <formula>LEN(TRIM(R39))=0</formula>
    </cfRule>
    <cfRule type="expression" dxfId="3032" priority="3398">
      <formula>R39&lt;20</formula>
    </cfRule>
    <cfRule type="expression" dxfId="3031" priority="3399">
      <formula>AND(R39&gt;=20,R39&lt;70)</formula>
    </cfRule>
    <cfRule type="expression" dxfId="3030" priority="3400">
      <formula>AND(R39&gt;=70,R39&lt;200)</formula>
    </cfRule>
    <cfRule type="expression" dxfId="3029" priority="3401">
      <formula>AND(R39&gt;=200,R39&lt;400)</formula>
    </cfRule>
    <cfRule type="expression" dxfId="3028" priority="3402">
      <formula>R39&gt;=400</formula>
    </cfRule>
  </conditionalFormatting>
  <conditionalFormatting sqref="S39">
    <cfRule type="containsText" dxfId="3027" priority="3396" operator="containsText" text="√">
      <formula>NOT(ISERROR(SEARCH("√",S39)))</formula>
    </cfRule>
  </conditionalFormatting>
  <conditionalFormatting sqref="R41">
    <cfRule type="containsBlanks" priority="3390" stopIfTrue="1">
      <formula>LEN(TRIM(R41))=0</formula>
    </cfRule>
    <cfRule type="expression" dxfId="3026" priority="3391">
      <formula>R41&lt;20</formula>
    </cfRule>
    <cfRule type="expression" dxfId="3025" priority="3392">
      <formula>AND(R41&gt;=20,R41&lt;70)</formula>
    </cfRule>
    <cfRule type="expression" dxfId="3024" priority="3393">
      <formula>AND(R41&gt;=70,R41&lt;200)</formula>
    </cfRule>
    <cfRule type="expression" dxfId="3023" priority="3394">
      <formula>AND(R41&gt;=200,R41&lt;400)</formula>
    </cfRule>
    <cfRule type="expression" dxfId="3022" priority="3395">
      <formula>R41&gt;=400</formula>
    </cfRule>
  </conditionalFormatting>
  <conditionalFormatting sqref="S41">
    <cfRule type="containsText" dxfId="3021" priority="3389" operator="containsText" text="√">
      <formula>NOT(ISERROR(SEARCH("√",S41)))</formula>
    </cfRule>
  </conditionalFormatting>
  <conditionalFormatting sqref="R38">
    <cfRule type="containsBlanks" priority="3383" stopIfTrue="1">
      <formula>LEN(TRIM(R38))=0</formula>
    </cfRule>
    <cfRule type="expression" dxfId="3020" priority="3384">
      <formula>R38&lt;20</formula>
    </cfRule>
    <cfRule type="expression" dxfId="3019" priority="3385">
      <formula>AND(R38&gt;=20,R38&lt;70)</formula>
    </cfRule>
    <cfRule type="expression" dxfId="3018" priority="3386">
      <formula>AND(R38&gt;=70,R38&lt;200)</formula>
    </cfRule>
    <cfRule type="expression" dxfId="3017" priority="3387">
      <formula>AND(R38&gt;=200,R38&lt;400)</formula>
    </cfRule>
    <cfRule type="expression" dxfId="3016" priority="3388">
      <formula>R38&gt;=400</formula>
    </cfRule>
  </conditionalFormatting>
  <conditionalFormatting sqref="S38">
    <cfRule type="containsText" dxfId="3015" priority="3382" operator="containsText" text="√">
      <formula>NOT(ISERROR(SEARCH("√",S38)))</formula>
    </cfRule>
  </conditionalFormatting>
  <conditionalFormatting sqref="R40">
    <cfRule type="containsBlanks" priority="3376" stopIfTrue="1">
      <formula>LEN(TRIM(R40))=0</formula>
    </cfRule>
    <cfRule type="expression" dxfId="3014" priority="3377">
      <formula>R40&lt;20</formula>
    </cfRule>
    <cfRule type="expression" dxfId="3013" priority="3378">
      <formula>AND(R40&gt;=20,R40&lt;70)</formula>
    </cfRule>
    <cfRule type="expression" dxfId="3012" priority="3379">
      <formula>AND(R40&gt;=70,R40&lt;200)</formula>
    </cfRule>
    <cfRule type="expression" dxfId="3011" priority="3380">
      <formula>AND(R40&gt;=200,R40&lt;400)</formula>
    </cfRule>
    <cfRule type="expression" dxfId="3010" priority="3381">
      <formula>R40&gt;=400</formula>
    </cfRule>
  </conditionalFormatting>
  <conditionalFormatting sqref="S40">
    <cfRule type="containsText" dxfId="3009" priority="3375" operator="containsText" text="√">
      <formula>NOT(ISERROR(SEARCH("√",S40)))</formula>
    </cfRule>
  </conditionalFormatting>
  <conditionalFormatting sqref="R39">
    <cfRule type="containsBlanks" priority="3369" stopIfTrue="1">
      <formula>LEN(TRIM(R39))=0</formula>
    </cfRule>
    <cfRule type="expression" dxfId="3008" priority="3370">
      <formula>R39&lt;20</formula>
    </cfRule>
    <cfRule type="expression" dxfId="3007" priority="3371">
      <formula>AND(R39&gt;=20,R39&lt;70)</formula>
    </cfRule>
    <cfRule type="expression" dxfId="3006" priority="3372">
      <formula>AND(R39&gt;=70,R39&lt;200)</formula>
    </cfRule>
    <cfRule type="expression" dxfId="3005" priority="3373">
      <formula>AND(R39&gt;=200,R39&lt;400)</formula>
    </cfRule>
    <cfRule type="expression" dxfId="3004" priority="3374">
      <formula>R39&gt;=400</formula>
    </cfRule>
  </conditionalFormatting>
  <conditionalFormatting sqref="S39">
    <cfRule type="containsText" dxfId="3003" priority="3368" operator="containsText" text="√">
      <formula>NOT(ISERROR(SEARCH("√",S39)))</formula>
    </cfRule>
  </conditionalFormatting>
  <conditionalFormatting sqref="R41">
    <cfRule type="containsBlanks" priority="3362" stopIfTrue="1">
      <formula>LEN(TRIM(R41))=0</formula>
    </cfRule>
    <cfRule type="expression" dxfId="3002" priority="3363">
      <formula>R41&lt;20</formula>
    </cfRule>
    <cfRule type="expression" dxfId="3001" priority="3364">
      <formula>AND(R41&gt;=20,R41&lt;70)</formula>
    </cfRule>
    <cfRule type="expression" dxfId="3000" priority="3365">
      <formula>AND(R41&gt;=70,R41&lt;200)</formula>
    </cfRule>
    <cfRule type="expression" dxfId="2999" priority="3366">
      <formula>AND(R41&gt;=200,R41&lt;400)</formula>
    </cfRule>
    <cfRule type="expression" dxfId="2998" priority="3367">
      <formula>R41&gt;=400</formula>
    </cfRule>
  </conditionalFormatting>
  <conditionalFormatting sqref="S41">
    <cfRule type="containsText" dxfId="2997" priority="3361" operator="containsText" text="√">
      <formula>NOT(ISERROR(SEARCH("√",S41)))</formula>
    </cfRule>
  </conditionalFormatting>
  <conditionalFormatting sqref="R38">
    <cfRule type="containsBlanks" priority="3355" stopIfTrue="1">
      <formula>LEN(TRIM(R38))=0</formula>
    </cfRule>
    <cfRule type="expression" dxfId="2996" priority="3356">
      <formula>R38&lt;20</formula>
    </cfRule>
    <cfRule type="expression" dxfId="2995" priority="3357">
      <formula>AND(R38&gt;=20,R38&lt;70)</formula>
    </cfRule>
    <cfRule type="expression" dxfId="2994" priority="3358">
      <formula>AND(R38&gt;=70,R38&lt;200)</formula>
    </cfRule>
    <cfRule type="expression" dxfId="2993" priority="3359">
      <formula>AND(R38&gt;=200,R38&lt;400)</formula>
    </cfRule>
    <cfRule type="expression" dxfId="2992" priority="3360">
      <formula>R38&gt;=400</formula>
    </cfRule>
  </conditionalFormatting>
  <conditionalFormatting sqref="S38">
    <cfRule type="containsText" dxfId="2991" priority="3354" operator="containsText" text="√">
      <formula>NOT(ISERROR(SEARCH("√",S38)))</formula>
    </cfRule>
  </conditionalFormatting>
  <conditionalFormatting sqref="R40">
    <cfRule type="containsBlanks" priority="3348" stopIfTrue="1">
      <formula>LEN(TRIM(R40))=0</formula>
    </cfRule>
    <cfRule type="expression" dxfId="2990" priority="3349">
      <formula>R40&lt;20</formula>
    </cfRule>
    <cfRule type="expression" dxfId="2989" priority="3350">
      <formula>AND(R40&gt;=20,R40&lt;70)</formula>
    </cfRule>
    <cfRule type="expression" dxfId="2988" priority="3351">
      <formula>AND(R40&gt;=70,R40&lt;200)</formula>
    </cfRule>
    <cfRule type="expression" dxfId="2987" priority="3352">
      <formula>AND(R40&gt;=200,R40&lt;400)</formula>
    </cfRule>
    <cfRule type="expression" dxfId="2986" priority="3353">
      <formula>R40&gt;=400</formula>
    </cfRule>
  </conditionalFormatting>
  <conditionalFormatting sqref="S40">
    <cfRule type="containsText" dxfId="2985" priority="3347" operator="containsText" text="√">
      <formula>NOT(ISERROR(SEARCH("√",S40)))</formula>
    </cfRule>
  </conditionalFormatting>
  <conditionalFormatting sqref="R40">
    <cfRule type="containsBlanks" priority="3341" stopIfTrue="1">
      <formula>LEN(TRIM(R40))=0</formula>
    </cfRule>
    <cfRule type="expression" dxfId="2984" priority="3342">
      <formula>R40&lt;20</formula>
    </cfRule>
    <cfRule type="expression" dxfId="2983" priority="3343">
      <formula>AND(R40&gt;=20,R40&lt;70)</formula>
    </cfRule>
    <cfRule type="expression" dxfId="2982" priority="3344">
      <formula>AND(R40&gt;=70,R40&lt;200)</formula>
    </cfRule>
    <cfRule type="expression" dxfId="2981" priority="3345">
      <formula>AND(R40&gt;=200,R40&lt;400)</formula>
    </cfRule>
    <cfRule type="expression" dxfId="2980" priority="3346">
      <formula>R40&gt;=400</formula>
    </cfRule>
  </conditionalFormatting>
  <conditionalFormatting sqref="S40">
    <cfRule type="containsText" dxfId="2979" priority="3340" operator="containsText" text="√">
      <formula>NOT(ISERROR(SEARCH("√",S40)))</formula>
    </cfRule>
  </conditionalFormatting>
  <conditionalFormatting sqref="R42">
    <cfRule type="containsBlanks" priority="3334" stopIfTrue="1">
      <formula>LEN(TRIM(R42))=0</formula>
    </cfRule>
    <cfRule type="expression" dxfId="2978" priority="3335">
      <formula>R42&lt;20</formula>
    </cfRule>
    <cfRule type="expression" dxfId="2977" priority="3336">
      <formula>AND(R42&gt;=20,R42&lt;70)</formula>
    </cfRule>
    <cfRule type="expression" dxfId="2976" priority="3337">
      <formula>AND(R42&gt;=70,R42&lt;200)</formula>
    </cfRule>
    <cfRule type="expression" dxfId="2975" priority="3338">
      <formula>AND(R42&gt;=200,R42&lt;400)</formula>
    </cfRule>
    <cfRule type="expression" dxfId="2974" priority="3339">
      <formula>R42&gt;=400</formula>
    </cfRule>
  </conditionalFormatting>
  <conditionalFormatting sqref="S42">
    <cfRule type="containsText" dxfId="2973" priority="3333" operator="containsText" text="√">
      <formula>NOT(ISERROR(SEARCH("√",S42)))</formula>
    </cfRule>
  </conditionalFormatting>
  <conditionalFormatting sqref="R39">
    <cfRule type="containsBlanks" priority="3327" stopIfTrue="1">
      <formula>LEN(TRIM(R39))=0</formula>
    </cfRule>
    <cfRule type="expression" dxfId="2972" priority="3328">
      <formula>R39&lt;20</formula>
    </cfRule>
    <cfRule type="expression" dxfId="2971" priority="3329">
      <formula>AND(R39&gt;=20,R39&lt;70)</formula>
    </cfRule>
    <cfRule type="expression" dxfId="2970" priority="3330">
      <formula>AND(R39&gt;=70,R39&lt;200)</formula>
    </cfRule>
    <cfRule type="expression" dxfId="2969" priority="3331">
      <formula>AND(R39&gt;=200,R39&lt;400)</formula>
    </cfRule>
    <cfRule type="expression" dxfId="2968" priority="3332">
      <formula>R39&gt;=400</formula>
    </cfRule>
  </conditionalFormatting>
  <conditionalFormatting sqref="S39">
    <cfRule type="containsText" dxfId="2967" priority="3326" operator="containsText" text="√">
      <formula>NOT(ISERROR(SEARCH("√",S39)))</formula>
    </cfRule>
  </conditionalFormatting>
  <conditionalFormatting sqref="R41">
    <cfRule type="containsBlanks" priority="3320" stopIfTrue="1">
      <formula>LEN(TRIM(R41))=0</formula>
    </cfRule>
    <cfRule type="expression" dxfId="2966" priority="3321">
      <formula>R41&lt;20</formula>
    </cfRule>
    <cfRule type="expression" dxfId="2965" priority="3322">
      <formula>AND(R41&gt;=20,R41&lt;70)</formula>
    </cfRule>
    <cfRule type="expression" dxfId="2964" priority="3323">
      <formula>AND(R41&gt;=70,R41&lt;200)</formula>
    </cfRule>
    <cfRule type="expression" dxfId="2963" priority="3324">
      <formula>AND(R41&gt;=200,R41&lt;400)</formula>
    </cfRule>
    <cfRule type="expression" dxfId="2962" priority="3325">
      <formula>R41&gt;=400</formula>
    </cfRule>
  </conditionalFormatting>
  <conditionalFormatting sqref="S41">
    <cfRule type="containsText" dxfId="2961" priority="3319" operator="containsText" text="√">
      <formula>NOT(ISERROR(SEARCH("√",S41)))</formula>
    </cfRule>
  </conditionalFormatting>
  <conditionalFormatting sqref="R39">
    <cfRule type="containsBlanks" priority="3313" stopIfTrue="1">
      <formula>LEN(TRIM(R39))=0</formula>
    </cfRule>
    <cfRule type="expression" dxfId="2960" priority="3314">
      <formula>R39&lt;20</formula>
    </cfRule>
    <cfRule type="expression" dxfId="2959" priority="3315">
      <formula>AND(R39&gt;=20,R39&lt;70)</formula>
    </cfRule>
    <cfRule type="expression" dxfId="2958" priority="3316">
      <formula>AND(R39&gt;=70,R39&lt;200)</formula>
    </cfRule>
    <cfRule type="expression" dxfId="2957" priority="3317">
      <formula>AND(R39&gt;=200,R39&lt;400)</formula>
    </cfRule>
    <cfRule type="expression" dxfId="2956" priority="3318">
      <formula>R39&gt;=400</formula>
    </cfRule>
  </conditionalFormatting>
  <conditionalFormatting sqref="S39">
    <cfRule type="containsText" dxfId="2955" priority="3312" operator="containsText" text="√">
      <formula>NOT(ISERROR(SEARCH("√",S39)))</formula>
    </cfRule>
  </conditionalFormatting>
  <conditionalFormatting sqref="R41">
    <cfRule type="containsBlanks" priority="3306" stopIfTrue="1">
      <formula>LEN(TRIM(R41))=0</formula>
    </cfRule>
    <cfRule type="expression" dxfId="2954" priority="3307">
      <formula>R41&lt;20</formula>
    </cfRule>
    <cfRule type="expression" dxfId="2953" priority="3308">
      <formula>AND(R41&gt;=20,R41&lt;70)</formula>
    </cfRule>
    <cfRule type="expression" dxfId="2952" priority="3309">
      <formula>AND(R41&gt;=70,R41&lt;200)</formula>
    </cfRule>
    <cfRule type="expression" dxfId="2951" priority="3310">
      <formula>AND(R41&gt;=200,R41&lt;400)</formula>
    </cfRule>
    <cfRule type="expression" dxfId="2950" priority="3311">
      <formula>R41&gt;=400</formula>
    </cfRule>
  </conditionalFormatting>
  <conditionalFormatting sqref="S41">
    <cfRule type="containsText" dxfId="2949" priority="3305" operator="containsText" text="√">
      <formula>NOT(ISERROR(SEARCH("√",S41)))</formula>
    </cfRule>
  </conditionalFormatting>
  <conditionalFormatting sqref="R38">
    <cfRule type="containsBlanks" priority="3299" stopIfTrue="1">
      <formula>LEN(TRIM(R38))=0</formula>
    </cfRule>
    <cfRule type="expression" dxfId="2948" priority="3300">
      <formula>R38&lt;20</formula>
    </cfRule>
    <cfRule type="expression" dxfId="2947" priority="3301">
      <formula>AND(R38&gt;=20,R38&lt;70)</formula>
    </cfRule>
    <cfRule type="expression" dxfId="2946" priority="3302">
      <formula>AND(R38&gt;=70,R38&lt;200)</formula>
    </cfRule>
    <cfRule type="expression" dxfId="2945" priority="3303">
      <formula>AND(R38&gt;=200,R38&lt;400)</formula>
    </cfRule>
    <cfRule type="expression" dxfId="2944" priority="3304">
      <formula>R38&gt;=400</formula>
    </cfRule>
  </conditionalFormatting>
  <conditionalFormatting sqref="S38">
    <cfRule type="containsText" dxfId="2943" priority="3298" operator="containsText" text="√">
      <formula>NOT(ISERROR(SEARCH("√",S38)))</formula>
    </cfRule>
  </conditionalFormatting>
  <conditionalFormatting sqref="R40">
    <cfRule type="containsBlanks" priority="3292" stopIfTrue="1">
      <formula>LEN(TRIM(R40))=0</formula>
    </cfRule>
    <cfRule type="expression" dxfId="2942" priority="3293">
      <formula>R40&lt;20</formula>
    </cfRule>
    <cfRule type="expression" dxfId="2941" priority="3294">
      <formula>AND(R40&gt;=20,R40&lt;70)</formula>
    </cfRule>
    <cfRule type="expression" dxfId="2940" priority="3295">
      <formula>AND(R40&gt;=70,R40&lt;200)</formula>
    </cfRule>
    <cfRule type="expression" dxfId="2939" priority="3296">
      <formula>AND(R40&gt;=200,R40&lt;400)</formula>
    </cfRule>
    <cfRule type="expression" dxfId="2938" priority="3297">
      <formula>R40&gt;=400</formula>
    </cfRule>
  </conditionalFormatting>
  <conditionalFormatting sqref="S40">
    <cfRule type="containsText" dxfId="2937" priority="3291" operator="containsText" text="√">
      <formula>NOT(ISERROR(SEARCH("√",S40)))</formula>
    </cfRule>
  </conditionalFormatting>
  <conditionalFormatting sqref="R40">
    <cfRule type="containsBlanks" priority="3285" stopIfTrue="1">
      <formula>LEN(TRIM(R40))=0</formula>
    </cfRule>
    <cfRule type="expression" dxfId="2936" priority="3286">
      <formula>R40&lt;20</formula>
    </cfRule>
    <cfRule type="expression" dxfId="2935" priority="3287">
      <formula>AND(R40&gt;=20,R40&lt;70)</formula>
    </cfRule>
    <cfRule type="expression" dxfId="2934" priority="3288">
      <formula>AND(R40&gt;=70,R40&lt;200)</formula>
    </cfRule>
    <cfRule type="expression" dxfId="2933" priority="3289">
      <formula>AND(R40&gt;=200,R40&lt;400)</formula>
    </cfRule>
    <cfRule type="expression" dxfId="2932" priority="3290">
      <formula>R40&gt;=400</formula>
    </cfRule>
  </conditionalFormatting>
  <conditionalFormatting sqref="S40">
    <cfRule type="containsText" dxfId="2931" priority="3284" operator="containsText" text="√">
      <formula>NOT(ISERROR(SEARCH("√",S40)))</formula>
    </cfRule>
  </conditionalFormatting>
  <conditionalFormatting sqref="R42">
    <cfRule type="containsBlanks" priority="3278" stopIfTrue="1">
      <formula>LEN(TRIM(R42))=0</formula>
    </cfRule>
    <cfRule type="expression" dxfId="2930" priority="3279">
      <formula>R42&lt;20</formula>
    </cfRule>
    <cfRule type="expression" dxfId="2929" priority="3280">
      <formula>AND(R42&gt;=20,R42&lt;70)</formula>
    </cfRule>
    <cfRule type="expression" dxfId="2928" priority="3281">
      <formula>AND(R42&gt;=70,R42&lt;200)</formula>
    </cfRule>
    <cfRule type="expression" dxfId="2927" priority="3282">
      <formula>AND(R42&gt;=200,R42&lt;400)</formula>
    </cfRule>
    <cfRule type="expression" dxfId="2926" priority="3283">
      <formula>R42&gt;=400</formula>
    </cfRule>
  </conditionalFormatting>
  <conditionalFormatting sqref="S42">
    <cfRule type="containsText" dxfId="2925" priority="3277" operator="containsText" text="√">
      <formula>NOT(ISERROR(SEARCH("√",S42)))</formula>
    </cfRule>
  </conditionalFormatting>
  <conditionalFormatting sqref="R39">
    <cfRule type="containsBlanks" priority="3271" stopIfTrue="1">
      <formula>LEN(TRIM(R39))=0</formula>
    </cfRule>
    <cfRule type="expression" dxfId="2924" priority="3272">
      <formula>R39&lt;20</formula>
    </cfRule>
    <cfRule type="expression" dxfId="2923" priority="3273">
      <formula>AND(R39&gt;=20,R39&lt;70)</formula>
    </cfRule>
    <cfRule type="expression" dxfId="2922" priority="3274">
      <formula>AND(R39&gt;=70,R39&lt;200)</formula>
    </cfRule>
    <cfRule type="expression" dxfId="2921" priority="3275">
      <formula>AND(R39&gt;=200,R39&lt;400)</formula>
    </cfRule>
    <cfRule type="expression" dxfId="2920" priority="3276">
      <formula>R39&gt;=400</formula>
    </cfRule>
  </conditionalFormatting>
  <conditionalFormatting sqref="S39">
    <cfRule type="containsText" dxfId="2919" priority="3270" operator="containsText" text="√">
      <formula>NOT(ISERROR(SEARCH("√",S39)))</formula>
    </cfRule>
  </conditionalFormatting>
  <conditionalFormatting sqref="R41">
    <cfRule type="containsBlanks" priority="3264" stopIfTrue="1">
      <formula>LEN(TRIM(R41))=0</formula>
    </cfRule>
    <cfRule type="expression" dxfId="2918" priority="3265">
      <formula>R41&lt;20</formula>
    </cfRule>
    <cfRule type="expression" dxfId="2917" priority="3266">
      <formula>AND(R41&gt;=20,R41&lt;70)</formula>
    </cfRule>
    <cfRule type="expression" dxfId="2916" priority="3267">
      <formula>AND(R41&gt;=70,R41&lt;200)</formula>
    </cfRule>
    <cfRule type="expression" dxfId="2915" priority="3268">
      <formula>AND(R41&gt;=200,R41&lt;400)</formula>
    </cfRule>
    <cfRule type="expression" dxfId="2914" priority="3269">
      <formula>R41&gt;=400</formula>
    </cfRule>
  </conditionalFormatting>
  <conditionalFormatting sqref="S41">
    <cfRule type="containsText" dxfId="2913" priority="3263" operator="containsText" text="√">
      <formula>NOT(ISERROR(SEARCH("√",S41)))</formula>
    </cfRule>
  </conditionalFormatting>
  <conditionalFormatting sqref="R40">
    <cfRule type="containsBlanks" priority="3257" stopIfTrue="1">
      <formula>LEN(TRIM(R40))=0</formula>
    </cfRule>
    <cfRule type="expression" dxfId="2912" priority="3258">
      <formula>R40&lt;20</formula>
    </cfRule>
    <cfRule type="expression" dxfId="2911" priority="3259">
      <formula>AND(R40&gt;=20,R40&lt;70)</formula>
    </cfRule>
    <cfRule type="expression" dxfId="2910" priority="3260">
      <formula>AND(R40&gt;=70,R40&lt;200)</formula>
    </cfRule>
    <cfRule type="expression" dxfId="2909" priority="3261">
      <formula>AND(R40&gt;=200,R40&lt;400)</formula>
    </cfRule>
    <cfRule type="expression" dxfId="2908" priority="3262">
      <formula>R40&gt;=400</formula>
    </cfRule>
  </conditionalFormatting>
  <conditionalFormatting sqref="S40">
    <cfRule type="containsText" dxfId="2907" priority="3256" operator="containsText" text="√">
      <formula>NOT(ISERROR(SEARCH("√",S40)))</formula>
    </cfRule>
  </conditionalFormatting>
  <conditionalFormatting sqref="R42">
    <cfRule type="containsBlanks" priority="3250" stopIfTrue="1">
      <formula>LEN(TRIM(R42))=0</formula>
    </cfRule>
    <cfRule type="expression" dxfId="2906" priority="3251">
      <formula>R42&lt;20</formula>
    </cfRule>
    <cfRule type="expression" dxfId="2905" priority="3252">
      <formula>AND(R42&gt;=20,R42&lt;70)</formula>
    </cfRule>
    <cfRule type="expression" dxfId="2904" priority="3253">
      <formula>AND(R42&gt;=70,R42&lt;200)</formula>
    </cfRule>
    <cfRule type="expression" dxfId="2903" priority="3254">
      <formula>AND(R42&gt;=200,R42&lt;400)</formula>
    </cfRule>
    <cfRule type="expression" dxfId="2902" priority="3255">
      <formula>R42&gt;=400</formula>
    </cfRule>
  </conditionalFormatting>
  <conditionalFormatting sqref="S42">
    <cfRule type="containsText" dxfId="2901" priority="3249" operator="containsText" text="√">
      <formula>NOT(ISERROR(SEARCH("√",S42)))</formula>
    </cfRule>
  </conditionalFormatting>
  <conditionalFormatting sqref="R39">
    <cfRule type="containsBlanks" priority="3243" stopIfTrue="1">
      <formula>LEN(TRIM(R39))=0</formula>
    </cfRule>
    <cfRule type="expression" dxfId="2900" priority="3244">
      <formula>R39&lt;20</formula>
    </cfRule>
    <cfRule type="expression" dxfId="2899" priority="3245">
      <formula>AND(R39&gt;=20,R39&lt;70)</formula>
    </cfRule>
    <cfRule type="expression" dxfId="2898" priority="3246">
      <formula>AND(R39&gt;=70,R39&lt;200)</formula>
    </cfRule>
    <cfRule type="expression" dxfId="2897" priority="3247">
      <formula>AND(R39&gt;=200,R39&lt;400)</formula>
    </cfRule>
    <cfRule type="expression" dxfId="2896" priority="3248">
      <formula>R39&gt;=400</formula>
    </cfRule>
  </conditionalFormatting>
  <conditionalFormatting sqref="S39">
    <cfRule type="containsText" dxfId="2895" priority="3242" operator="containsText" text="√">
      <formula>NOT(ISERROR(SEARCH("√",S39)))</formula>
    </cfRule>
  </conditionalFormatting>
  <conditionalFormatting sqref="R41">
    <cfRule type="containsBlanks" priority="3236" stopIfTrue="1">
      <formula>LEN(TRIM(R41))=0</formula>
    </cfRule>
    <cfRule type="expression" dxfId="2894" priority="3237">
      <formula>R41&lt;20</formula>
    </cfRule>
    <cfRule type="expression" dxfId="2893" priority="3238">
      <formula>AND(R41&gt;=20,R41&lt;70)</formula>
    </cfRule>
    <cfRule type="expression" dxfId="2892" priority="3239">
      <formula>AND(R41&gt;=70,R41&lt;200)</formula>
    </cfRule>
    <cfRule type="expression" dxfId="2891" priority="3240">
      <formula>AND(R41&gt;=200,R41&lt;400)</formula>
    </cfRule>
    <cfRule type="expression" dxfId="2890" priority="3241">
      <formula>R41&gt;=400</formula>
    </cfRule>
  </conditionalFormatting>
  <conditionalFormatting sqref="S41">
    <cfRule type="containsText" dxfId="2889" priority="3235" operator="containsText" text="√">
      <formula>NOT(ISERROR(SEARCH("√",S41)))</formula>
    </cfRule>
  </conditionalFormatting>
  <conditionalFormatting sqref="R41">
    <cfRule type="containsBlanks" priority="3229" stopIfTrue="1">
      <formula>LEN(TRIM(R41))=0</formula>
    </cfRule>
    <cfRule type="expression" dxfId="2888" priority="3230">
      <formula>R41&lt;20</formula>
    </cfRule>
    <cfRule type="expression" dxfId="2887" priority="3231">
      <formula>AND(R41&gt;=20,R41&lt;70)</formula>
    </cfRule>
    <cfRule type="expression" dxfId="2886" priority="3232">
      <formula>AND(R41&gt;=70,R41&lt;200)</formula>
    </cfRule>
    <cfRule type="expression" dxfId="2885" priority="3233">
      <formula>AND(R41&gt;=200,R41&lt;400)</formula>
    </cfRule>
    <cfRule type="expression" dxfId="2884" priority="3234">
      <formula>R41&gt;=400</formula>
    </cfRule>
  </conditionalFormatting>
  <conditionalFormatting sqref="S41">
    <cfRule type="containsText" dxfId="2883" priority="3228" operator="containsText" text="√">
      <formula>NOT(ISERROR(SEARCH("√",S41)))</formula>
    </cfRule>
  </conditionalFormatting>
  <conditionalFormatting sqref="R43">
    <cfRule type="containsBlanks" priority="3222" stopIfTrue="1">
      <formula>LEN(TRIM(R43))=0</formula>
    </cfRule>
    <cfRule type="expression" dxfId="2882" priority="3223">
      <formula>R43&lt;20</formula>
    </cfRule>
    <cfRule type="expression" dxfId="2881" priority="3224">
      <formula>AND(R43&gt;=20,R43&lt;70)</formula>
    </cfRule>
    <cfRule type="expression" dxfId="2880" priority="3225">
      <formula>AND(R43&gt;=70,R43&lt;200)</formula>
    </cfRule>
    <cfRule type="expression" dxfId="2879" priority="3226">
      <formula>AND(R43&gt;=200,R43&lt;400)</formula>
    </cfRule>
    <cfRule type="expression" dxfId="2878" priority="3227">
      <formula>R43&gt;=400</formula>
    </cfRule>
  </conditionalFormatting>
  <conditionalFormatting sqref="S43">
    <cfRule type="containsText" dxfId="2877" priority="3221" operator="containsText" text="√">
      <formula>NOT(ISERROR(SEARCH("√",S43)))</formula>
    </cfRule>
  </conditionalFormatting>
  <conditionalFormatting sqref="R40">
    <cfRule type="containsBlanks" priority="3215" stopIfTrue="1">
      <formula>LEN(TRIM(R40))=0</formula>
    </cfRule>
    <cfRule type="expression" dxfId="2876" priority="3216">
      <formula>R40&lt;20</formula>
    </cfRule>
    <cfRule type="expression" dxfId="2875" priority="3217">
      <formula>AND(R40&gt;=20,R40&lt;70)</formula>
    </cfRule>
    <cfRule type="expression" dxfId="2874" priority="3218">
      <formula>AND(R40&gt;=70,R40&lt;200)</formula>
    </cfRule>
    <cfRule type="expression" dxfId="2873" priority="3219">
      <formula>AND(R40&gt;=200,R40&lt;400)</formula>
    </cfRule>
    <cfRule type="expression" dxfId="2872" priority="3220">
      <formula>R40&gt;=400</formula>
    </cfRule>
  </conditionalFormatting>
  <conditionalFormatting sqref="S40">
    <cfRule type="containsText" dxfId="2871" priority="3214" operator="containsText" text="√">
      <formula>NOT(ISERROR(SEARCH("√",S40)))</formula>
    </cfRule>
  </conditionalFormatting>
  <conditionalFormatting sqref="R42">
    <cfRule type="containsBlanks" priority="3208" stopIfTrue="1">
      <formula>LEN(TRIM(R42))=0</formula>
    </cfRule>
    <cfRule type="expression" dxfId="2870" priority="3209">
      <formula>R42&lt;20</formula>
    </cfRule>
    <cfRule type="expression" dxfId="2869" priority="3210">
      <formula>AND(R42&gt;=20,R42&lt;70)</formula>
    </cfRule>
    <cfRule type="expression" dxfId="2868" priority="3211">
      <formula>AND(R42&gt;=70,R42&lt;200)</formula>
    </cfRule>
    <cfRule type="expression" dxfId="2867" priority="3212">
      <formula>AND(R42&gt;=200,R42&lt;400)</formula>
    </cfRule>
    <cfRule type="expression" dxfId="2866" priority="3213">
      <formula>R42&gt;=400</formula>
    </cfRule>
  </conditionalFormatting>
  <conditionalFormatting sqref="S42">
    <cfRule type="containsText" dxfId="2865" priority="3207" operator="containsText" text="√">
      <formula>NOT(ISERROR(SEARCH("√",S42)))</formula>
    </cfRule>
  </conditionalFormatting>
  <conditionalFormatting sqref="R25">
    <cfRule type="containsBlanks" priority="3201" stopIfTrue="1">
      <formula>LEN(TRIM(R25))=0</formula>
    </cfRule>
    <cfRule type="expression" dxfId="2864" priority="3202">
      <formula>R25&lt;20</formula>
    </cfRule>
    <cfRule type="expression" dxfId="2863" priority="3203">
      <formula>AND(R25&gt;=20,R25&lt;70)</formula>
    </cfRule>
    <cfRule type="expression" dxfId="2862" priority="3204">
      <formula>AND(R25&gt;=70,R25&lt;200)</formula>
    </cfRule>
    <cfRule type="expression" dxfId="2861" priority="3205">
      <formula>AND(R25&gt;=200,R25&lt;400)</formula>
    </cfRule>
    <cfRule type="expression" dxfId="2860" priority="3206">
      <formula>R25&gt;=400</formula>
    </cfRule>
  </conditionalFormatting>
  <conditionalFormatting sqref="S25">
    <cfRule type="containsText" dxfId="2859" priority="3200" operator="containsText" text="√">
      <formula>NOT(ISERROR(SEARCH("√",S25)))</formula>
    </cfRule>
  </conditionalFormatting>
  <conditionalFormatting sqref="R45">
    <cfRule type="containsBlanks" priority="3194" stopIfTrue="1">
      <formula>LEN(TRIM(R45))=0</formula>
    </cfRule>
    <cfRule type="expression" dxfId="2858" priority="3195">
      <formula>R45&lt;20</formula>
    </cfRule>
    <cfRule type="expression" dxfId="2857" priority="3196">
      <formula>AND(R45&gt;=20,R45&lt;70)</formula>
    </cfRule>
    <cfRule type="expression" dxfId="2856" priority="3197">
      <formula>AND(R45&gt;=70,R45&lt;200)</formula>
    </cfRule>
    <cfRule type="expression" dxfId="2855" priority="3198">
      <formula>AND(R45&gt;=200,R45&lt;400)</formula>
    </cfRule>
    <cfRule type="expression" dxfId="2854" priority="3199">
      <formula>R45&gt;=400</formula>
    </cfRule>
  </conditionalFormatting>
  <conditionalFormatting sqref="S45">
    <cfRule type="containsText" dxfId="2853" priority="3193" operator="containsText" text="√">
      <formula>NOT(ISERROR(SEARCH("√",S45)))</formula>
    </cfRule>
  </conditionalFormatting>
  <conditionalFormatting sqref="R13">
    <cfRule type="containsBlanks" priority="3187" stopIfTrue="1">
      <formula>LEN(TRIM(R13))=0</formula>
    </cfRule>
    <cfRule type="expression" dxfId="2852" priority="3188">
      <formula>R13&lt;20</formula>
    </cfRule>
    <cfRule type="expression" dxfId="2851" priority="3189">
      <formula>AND(R13&gt;=20,R13&lt;70)</formula>
    </cfRule>
    <cfRule type="expression" dxfId="2850" priority="3190">
      <formula>AND(R13&gt;=70,R13&lt;200)</formula>
    </cfRule>
    <cfRule type="expression" dxfId="2849" priority="3191">
      <formula>AND(R13&gt;=200,R13&lt;400)</formula>
    </cfRule>
    <cfRule type="expression" dxfId="2848" priority="3192">
      <formula>R13&gt;=400</formula>
    </cfRule>
  </conditionalFormatting>
  <conditionalFormatting sqref="S13">
    <cfRule type="containsText" dxfId="2847" priority="3186" operator="containsText" text="√">
      <formula>NOT(ISERROR(SEARCH("√",S13)))</formula>
    </cfRule>
  </conditionalFormatting>
  <conditionalFormatting sqref="R14">
    <cfRule type="containsBlanks" priority="3180" stopIfTrue="1">
      <formula>LEN(TRIM(R14))=0</formula>
    </cfRule>
    <cfRule type="expression" dxfId="2846" priority="3181">
      <formula>R14&lt;20</formula>
    </cfRule>
    <cfRule type="expression" dxfId="2845" priority="3182">
      <formula>AND(R14&gt;=20,R14&lt;70)</formula>
    </cfRule>
    <cfRule type="expression" dxfId="2844" priority="3183">
      <formula>AND(R14&gt;=70,R14&lt;200)</formula>
    </cfRule>
    <cfRule type="expression" dxfId="2843" priority="3184">
      <formula>AND(R14&gt;=200,R14&lt;400)</formula>
    </cfRule>
    <cfRule type="expression" dxfId="2842" priority="3185">
      <formula>R14&gt;=400</formula>
    </cfRule>
  </conditionalFormatting>
  <conditionalFormatting sqref="S14">
    <cfRule type="containsText" dxfId="2841" priority="3179" operator="containsText" text="√">
      <formula>NOT(ISERROR(SEARCH("√",S14)))</formula>
    </cfRule>
  </conditionalFormatting>
  <conditionalFormatting sqref="R37">
    <cfRule type="containsBlanks" priority="3173" stopIfTrue="1">
      <formula>LEN(TRIM(R37))=0</formula>
    </cfRule>
    <cfRule type="expression" dxfId="2840" priority="3174">
      <formula>R37&lt;20</formula>
    </cfRule>
    <cfRule type="expression" dxfId="2839" priority="3175">
      <formula>AND(R37&gt;=20,R37&lt;70)</formula>
    </cfRule>
    <cfRule type="expression" dxfId="2838" priority="3176">
      <formula>AND(R37&gt;=70,R37&lt;200)</formula>
    </cfRule>
    <cfRule type="expression" dxfId="2837" priority="3177">
      <formula>AND(R37&gt;=200,R37&lt;400)</formula>
    </cfRule>
    <cfRule type="expression" dxfId="2836" priority="3178">
      <formula>R37&gt;=400</formula>
    </cfRule>
  </conditionalFormatting>
  <conditionalFormatting sqref="S37">
    <cfRule type="containsText" dxfId="2835" priority="3172" operator="containsText" text="√">
      <formula>NOT(ISERROR(SEARCH("√",S37)))</formula>
    </cfRule>
  </conditionalFormatting>
  <conditionalFormatting sqref="R39">
    <cfRule type="containsBlanks" priority="3166" stopIfTrue="1">
      <formula>LEN(TRIM(R39))=0</formula>
    </cfRule>
    <cfRule type="expression" dxfId="2834" priority="3167">
      <formula>R39&lt;20</formula>
    </cfRule>
    <cfRule type="expression" dxfId="2833" priority="3168">
      <formula>AND(R39&gt;=20,R39&lt;70)</formula>
    </cfRule>
    <cfRule type="expression" dxfId="2832" priority="3169">
      <formula>AND(R39&gt;=70,R39&lt;200)</formula>
    </cfRule>
    <cfRule type="expression" dxfId="2831" priority="3170">
      <formula>AND(R39&gt;=200,R39&lt;400)</formula>
    </cfRule>
    <cfRule type="expression" dxfId="2830" priority="3171">
      <formula>R39&gt;=400</formula>
    </cfRule>
  </conditionalFormatting>
  <conditionalFormatting sqref="S39">
    <cfRule type="containsText" dxfId="2829" priority="3165" operator="containsText" text="√">
      <formula>NOT(ISERROR(SEARCH("√",S39)))</formula>
    </cfRule>
  </conditionalFormatting>
  <conditionalFormatting sqref="R38">
    <cfRule type="containsBlanks" priority="3159" stopIfTrue="1">
      <formula>LEN(TRIM(R38))=0</formula>
    </cfRule>
    <cfRule type="expression" dxfId="2828" priority="3160">
      <formula>R38&lt;20</formula>
    </cfRule>
    <cfRule type="expression" dxfId="2827" priority="3161">
      <formula>AND(R38&gt;=20,R38&lt;70)</formula>
    </cfRule>
    <cfRule type="expression" dxfId="2826" priority="3162">
      <formula>AND(R38&gt;=70,R38&lt;200)</formula>
    </cfRule>
    <cfRule type="expression" dxfId="2825" priority="3163">
      <formula>AND(R38&gt;=200,R38&lt;400)</formula>
    </cfRule>
    <cfRule type="expression" dxfId="2824" priority="3164">
      <formula>R38&gt;=400</formula>
    </cfRule>
  </conditionalFormatting>
  <conditionalFormatting sqref="S38">
    <cfRule type="containsText" dxfId="2823" priority="3158" operator="containsText" text="√">
      <formula>NOT(ISERROR(SEARCH("√",S38)))</formula>
    </cfRule>
  </conditionalFormatting>
  <conditionalFormatting sqref="R38">
    <cfRule type="containsBlanks" priority="3152" stopIfTrue="1">
      <formula>LEN(TRIM(R38))=0</formula>
    </cfRule>
    <cfRule type="expression" dxfId="2822" priority="3153">
      <formula>R38&lt;20</formula>
    </cfRule>
    <cfRule type="expression" dxfId="2821" priority="3154">
      <formula>AND(R38&gt;=20,R38&lt;70)</formula>
    </cfRule>
    <cfRule type="expression" dxfId="2820" priority="3155">
      <formula>AND(R38&gt;=70,R38&lt;200)</formula>
    </cfRule>
    <cfRule type="expression" dxfId="2819" priority="3156">
      <formula>AND(R38&gt;=200,R38&lt;400)</formula>
    </cfRule>
    <cfRule type="expression" dxfId="2818" priority="3157">
      <formula>R38&gt;=400</formula>
    </cfRule>
  </conditionalFormatting>
  <conditionalFormatting sqref="S38">
    <cfRule type="containsText" dxfId="2817" priority="3151" operator="containsText" text="√">
      <formula>NOT(ISERROR(SEARCH("√",S38)))</formula>
    </cfRule>
  </conditionalFormatting>
  <conditionalFormatting sqref="R40">
    <cfRule type="containsBlanks" priority="3145" stopIfTrue="1">
      <formula>LEN(TRIM(R40))=0</formula>
    </cfRule>
    <cfRule type="expression" dxfId="2816" priority="3146">
      <formula>R40&lt;20</formula>
    </cfRule>
    <cfRule type="expression" dxfId="2815" priority="3147">
      <formula>AND(R40&gt;=20,R40&lt;70)</formula>
    </cfRule>
    <cfRule type="expression" dxfId="2814" priority="3148">
      <formula>AND(R40&gt;=70,R40&lt;200)</formula>
    </cfRule>
    <cfRule type="expression" dxfId="2813" priority="3149">
      <formula>AND(R40&gt;=200,R40&lt;400)</formula>
    </cfRule>
    <cfRule type="expression" dxfId="2812" priority="3150">
      <formula>R40&gt;=400</formula>
    </cfRule>
  </conditionalFormatting>
  <conditionalFormatting sqref="S40">
    <cfRule type="containsText" dxfId="2811" priority="3144" operator="containsText" text="√">
      <formula>NOT(ISERROR(SEARCH("√",S40)))</formula>
    </cfRule>
  </conditionalFormatting>
  <conditionalFormatting sqref="R37">
    <cfRule type="containsBlanks" priority="3138" stopIfTrue="1">
      <formula>LEN(TRIM(R37))=0</formula>
    </cfRule>
    <cfRule type="expression" dxfId="2810" priority="3139">
      <formula>R37&lt;20</formula>
    </cfRule>
    <cfRule type="expression" dxfId="2809" priority="3140">
      <formula>AND(R37&gt;=20,R37&lt;70)</formula>
    </cfRule>
    <cfRule type="expression" dxfId="2808" priority="3141">
      <formula>AND(R37&gt;=70,R37&lt;200)</formula>
    </cfRule>
    <cfRule type="expression" dxfId="2807" priority="3142">
      <formula>AND(R37&gt;=200,R37&lt;400)</formula>
    </cfRule>
    <cfRule type="expression" dxfId="2806" priority="3143">
      <formula>R37&gt;=400</formula>
    </cfRule>
  </conditionalFormatting>
  <conditionalFormatting sqref="S37">
    <cfRule type="containsText" dxfId="2805" priority="3137" operator="containsText" text="√">
      <formula>NOT(ISERROR(SEARCH("√",S37)))</formula>
    </cfRule>
  </conditionalFormatting>
  <conditionalFormatting sqref="R39">
    <cfRule type="containsBlanks" priority="3131" stopIfTrue="1">
      <formula>LEN(TRIM(R39))=0</formula>
    </cfRule>
    <cfRule type="expression" dxfId="2804" priority="3132">
      <formula>R39&lt;20</formula>
    </cfRule>
    <cfRule type="expression" dxfId="2803" priority="3133">
      <formula>AND(R39&gt;=20,R39&lt;70)</formula>
    </cfRule>
    <cfRule type="expression" dxfId="2802" priority="3134">
      <formula>AND(R39&gt;=70,R39&lt;200)</formula>
    </cfRule>
    <cfRule type="expression" dxfId="2801" priority="3135">
      <formula>AND(R39&gt;=200,R39&lt;400)</formula>
    </cfRule>
    <cfRule type="expression" dxfId="2800" priority="3136">
      <formula>R39&gt;=400</formula>
    </cfRule>
  </conditionalFormatting>
  <conditionalFormatting sqref="S39">
    <cfRule type="containsText" dxfId="2799" priority="3130" operator="containsText" text="√">
      <formula>NOT(ISERROR(SEARCH("√",S39)))</formula>
    </cfRule>
  </conditionalFormatting>
  <conditionalFormatting sqref="R38">
    <cfRule type="containsBlanks" priority="3124" stopIfTrue="1">
      <formula>LEN(TRIM(R38))=0</formula>
    </cfRule>
    <cfRule type="expression" dxfId="2798" priority="3125">
      <formula>R38&lt;20</formula>
    </cfRule>
    <cfRule type="expression" dxfId="2797" priority="3126">
      <formula>AND(R38&gt;=20,R38&lt;70)</formula>
    </cfRule>
    <cfRule type="expression" dxfId="2796" priority="3127">
      <formula>AND(R38&gt;=70,R38&lt;200)</formula>
    </cfRule>
    <cfRule type="expression" dxfId="2795" priority="3128">
      <formula>AND(R38&gt;=200,R38&lt;400)</formula>
    </cfRule>
    <cfRule type="expression" dxfId="2794" priority="3129">
      <formula>R38&gt;=400</formula>
    </cfRule>
  </conditionalFormatting>
  <conditionalFormatting sqref="S38">
    <cfRule type="containsText" dxfId="2793" priority="3123" operator="containsText" text="√">
      <formula>NOT(ISERROR(SEARCH("√",S38)))</formula>
    </cfRule>
  </conditionalFormatting>
  <conditionalFormatting sqref="R40">
    <cfRule type="containsBlanks" priority="3117" stopIfTrue="1">
      <formula>LEN(TRIM(R40))=0</formula>
    </cfRule>
    <cfRule type="expression" dxfId="2792" priority="3118">
      <formula>R40&lt;20</formula>
    </cfRule>
    <cfRule type="expression" dxfId="2791" priority="3119">
      <formula>AND(R40&gt;=20,R40&lt;70)</formula>
    </cfRule>
    <cfRule type="expression" dxfId="2790" priority="3120">
      <formula>AND(R40&gt;=70,R40&lt;200)</formula>
    </cfRule>
    <cfRule type="expression" dxfId="2789" priority="3121">
      <formula>AND(R40&gt;=200,R40&lt;400)</formula>
    </cfRule>
    <cfRule type="expression" dxfId="2788" priority="3122">
      <formula>R40&gt;=400</formula>
    </cfRule>
  </conditionalFormatting>
  <conditionalFormatting sqref="S40">
    <cfRule type="containsText" dxfId="2787" priority="3116" operator="containsText" text="√">
      <formula>NOT(ISERROR(SEARCH("√",S40)))</formula>
    </cfRule>
  </conditionalFormatting>
  <conditionalFormatting sqref="R37">
    <cfRule type="containsBlanks" priority="3110" stopIfTrue="1">
      <formula>LEN(TRIM(R37))=0</formula>
    </cfRule>
    <cfRule type="expression" dxfId="2786" priority="3111">
      <formula>R37&lt;20</formula>
    </cfRule>
    <cfRule type="expression" dxfId="2785" priority="3112">
      <formula>AND(R37&gt;=20,R37&lt;70)</formula>
    </cfRule>
    <cfRule type="expression" dxfId="2784" priority="3113">
      <formula>AND(R37&gt;=70,R37&lt;200)</formula>
    </cfRule>
    <cfRule type="expression" dxfId="2783" priority="3114">
      <formula>AND(R37&gt;=200,R37&lt;400)</formula>
    </cfRule>
    <cfRule type="expression" dxfId="2782" priority="3115">
      <formula>R37&gt;=400</formula>
    </cfRule>
  </conditionalFormatting>
  <conditionalFormatting sqref="S37">
    <cfRule type="containsText" dxfId="2781" priority="3109" operator="containsText" text="√">
      <formula>NOT(ISERROR(SEARCH("√",S37)))</formula>
    </cfRule>
  </conditionalFormatting>
  <conditionalFormatting sqref="R39">
    <cfRule type="containsBlanks" priority="3103" stopIfTrue="1">
      <formula>LEN(TRIM(R39))=0</formula>
    </cfRule>
    <cfRule type="expression" dxfId="2780" priority="3104">
      <formula>R39&lt;20</formula>
    </cfRule>
    <cfRule type="expression" dxfId="2779" priority="3105">
      <formula>AND(R39&gt;=20,R39&lt;70)</formula>
    </cfRule>
    <cfRule type="expression" dxfId="2778" priority="3106">
      <formula>AND(R39&gt;=70,R39&lt;200)</formula>
    </cfRule>
    <cfRule type="expression" dxfId="2777" priority="3107">
      <formula>AND(R39&gt;=200,R39&lt;400)</formula>
    </cfRule>
    <cfRule type="expression" dxfId="2776" priority="3108">
      <formula>R39&gt;=400</formula>
    </cfRule>
  </conditionalFormatting>
  <conditionalFormatting sqref="S39">
    <cfRule type="containsText" dxfId="2775" priority="3102" operator="containsText" text="√">
      <formula>NOT(ISERROR(SEARCH("√",S39)))</formula>
    </cfRule>
  </conditionalFormatting>
  <conditionalFormatting sqref="R39">
    <cfRule type="containsBlanks" priority="3096" stopIfTrue="1">
      <formula>LEN(TRIM(R39))=0</formula>
    </cfRule>
    <cfRule type="expression" dxfId="2774" priority="3097">
      <formula>R39&lt;20</formula>
    </cfRule>
    <cfRule type="expression" dxfId="2773" priority="3098">
      <formula>AND(R39&gt;=20,R39&lt;70)</formula>
    </cfRule>
    <cfRule type="expression" dxfId="2772" priority="3099">
      <formula>AND(R39&gt;=70,R39&lt;200)</formula>
    </cfRule>
    <cfRule type="expression" dxfId="2771" priority="3100">
      <formula>AND(R39&gt;=200,R39&lt;400)</formula>
    </cfRule>
    <cfRule type="expression" dxfId="2770" priority="3101">
      <formula>R39&gt;=400</formula>
    </cfRule>
  </conditionalFormatting>
  <conditionalFormatting sqref="S39">
    <cfRule type="containsText" dxfId="2769" priority="3095" operator="containsText" text="√">
      <formula>NOT(ISERROR(SEARCH("√",S39)))</formula>
    </cfRule>
  </conditionalFormatting>
  <conditionalFormatting sqref="R41">
    <cfRule type="containsBlanks" priority="3089" stopIfTrue="1">
      <formula>LEN(TRIM(R41))=0</formula>
    </cfRule>
    <cfRule type="expression" dxfId="2768" priority="3090">
      <formula>R41&lt;20</formula>
    </cfRule>
    <cfRule type="expression" dxfId="2767" priority="3091">
      <formula>AND(R41&gt;=20,R41&lt;70)</formula>
    </cfRule>
    <cfRule type="expression" dxfId="2766" priority="3092">
      <formula>AND(R41&gt;=70,R41&lt;200)</formula>
    </cfRule>
    <cfRule type="expression" dxfId="2765" priority="3093">
      <formula>AND(R41&gt;=200,R41&lt;400)</formula>
    </cfRule>
    <cfRule type="expression" dxfId="2764" priority="3094">
      <formula>R41&gt;=400</formula>
    </cfRule>
  </conditionalFormatting>
  <conditionalFormatting sqref="S41">
    <cfRule type="containsText" dxfId="2763" priority="3088" operator="containsText" text="√">
      <formula>NOT(ISERROR(SEARCH("√",S41)))</formula>
    </cfRule>
  </conditionalFormatting>
  <conditionalFormatting sqref="R38">
    <cfRule type="containsBlanks" priority="3082" stopIfTrue="1">
      <formula>LEN(TRIM(R38))=0</formula>
    </cfRule>
    <cfRule type="expression" dxfId="2762" priority="3083">
      <formula>R38&lt;20</formula>
    </cfRule>
    <cfRule type="expression" dxfId="2761" priority="3084">
      <formula>AND(R38&gt;=20,R38&lt;70)</formula>
    </cfRule>
    <cfRule type="expression" dxfId="2760" priority="3085">
      <formula>AND(R38&gt;=70,R38&lt;200)</formula>
    </cfRule>
    <cfRule type="expression" dxfId="2759" priority="3086">
      <formula>AND(R38&gt;=200,R38&lt;400)</formula>
    </cfRule>
    <cfRule type="expression" dxfId="2758" priority="3087">
      <formula>R38&gt;=400</formula>
    </cfRule>
  </conditionalFormatting>
  <conditionalFormatting sqref="S38">
    <cfRule type="containsText" dxfId="2757" priority="3081" operator="containsText" text="√">
      <formula>NOT(ISERROR(SEARCH("√",S38)))</formula>
    </cfRule>
  </conditionalFormatting>
  <conditionalFormatting sqref="R40">
    <cfRule type="containsBlanks" priority="3075" stopIfTrue="1">
      <formula>LEN(TRIM(R40))=0</formula>
    </cfRule>
    <cfRule type="expression" dxfId="2756" priority="3076">
      <formula>R40&lt;20</formula>
    </cfRule>
    <cfRule type="expression" dxfId="2755" priority="3077">
      <formula>AND(R40&gt;=20,R40&lt;70)</formula>
    </cfRule>
    <cfRule type="expression" dxfId="2754" priority="3078">
      <formula>AND(R40&gt;=70,R40&lt;200)</formula>
    </cfRule>
    <cfRule type="expression" dxfId="2753" priority="3079">
      <formula>AND(R40&gt;=200,R40&lt;400)</formula>
    </cfRule>
    <cfRule type="expression" dxfId="2752" priority="3080">
      <formula>R40&gt;=400</formula>
    </cfRule>
  </conditionalFormatting>
  <conditionalFormatting sqref="S40">
    <cfRule type="containsText" dxfId="2751" priority="3074" operator="containsText" text="√">
      <formula>NOT(ISERROR(SEARCH("√",S40)))</formula>
    </cfRule>
  </conditionalFormatting>
  <conditionalFormatting sqref="R38">
    <cfRule type="containsBlanks" priority="3068" stopIfTrue="1">
      <formula>LEN(TRIM(R38))=0</formula>
    </cfRule>
    <cfRule type="expression" dxfId="2750" priority="3069">
      <formula>R38&lt;20</formula>
    </cfRule>
    <cfRule type="expression" dxfId="2749" priority="3070">
      <formula>AND(R38&gt;=20,R38&lt;70)</formula>
    </cfRule>
    <cfRule type="expression" dxfId="2748" priority="3071">
      <formula>AND(R38&gt;=70,R38&lt;200)</formula>
    </cfRule>
    <cfRule type="expression" dxfId="2747" priority="3072">
      <formula>AND(R38&gt;=200,R38&lt;400)</formula>
    </cfRule>
    <cfRule type="expression" dxfId="2746" priority="3073">
      <formula>R38&gt;=400</formula>
    </cfRule>
  </conditionalFormatting>
  <conditionalFormatting sqref="S38">
    <cfRule type="containsText" dxfId="2745" priority="3067" operator="containsText" text="√">
      <formula>NOT(ISERROR(SEARCH("√",S38)))</formula>
    </cfRule>
  </conditionalFormatting>
  <conditionalFormatting sqref="R40">
    <cfRule type="containsBlanks" priority="3061" stopIfTrue="1">
      <formula>LEN(TRIM(R40))=0</formula>
    </cfRule>
    <cfRule type="expression" dxfId="2744" priority="3062">
      <formula>R40&lt;20</formula>
    </cfRule>
    <cfRule type="expression" dxfId="2743" priority="3063">
      <formula>AND(R40&gt;=20,R40&lt;70)</formula>
    </cfRule>
    <cfRule type="expression" dxfId="2742" priority="3064">
      <formula>AND(R40&gt;=70,R40&lt;200)</formula>
    </cfRule>
    <cfRule type="expression" dxfId="2741" priority="3065">
      <formula>AND(R40&gt;=200,R40&lt;400)</formula>
    </cfRule>
    <cfRule type="expression" dxfId="2740" priority="3066">
      <formula>R40&gt;=400</formula>
    </cfRule>
  </conditionalFormatting>
  <conditionalFormatting sqref="S40">
    <cfRule type="containsText" dxfId="2739" priority="3060" operator="containsText" text="√">
      <formula>NOT(ISERROR(SEARCH("√",S40)))</formula>
    </cfRule>
  </conditionalFormatting>
  <conditionalFormatting sqref="R37">
    <cfRule type="containsBlanks" priority="3054" stopIfTrue="1">
      <formula>LEN(TRIM(R37))=0</formula>
    </cfRule>
    <cfRule type="expression" dxfId="2738" priority="3055">
      <formula>R37&lt;20</formula>
    </cfRule>
    <cfRule type="expression" dxfId="2737" priority="3056">
      <formula>AND(R37&gt;=20,R37&lt;70)</formula>
    </cfRule>
    <cfRule type="expression" dxfId="2736" priority="3057">
      <formula>AND(R37&gt;=70,R37&lt;200)</formula>
    </cfRule>
    <cfRule type="expression" dxfId="2735" priority="3058">
      <formula>AND(R37&gt;=200,R37&lt;400)</formula>
    </cfRule>
    <cfRule type="expression" dxfId="2734" priority="3059">
      <formula>R37&gt;=400</formula>
    </cfRule>
  </conditionalFormatting>
  <conditionalFormatting sqref="S37">
    <cfRule type="containsText" dxfId="2733" priority="3053" operator="containsText" text="√">
      <formula>NOT(ISERROR(SEARCH("√",S37)))</formula>
    </cfRule>
  </conditionalFormatting>
  <conditionalFormatting sqref="R39">
    <cfRule type="containsBlanks" priority="3047" stopIfTrue="1">
      <formula>LEN(TRIM(R39))=0</formula>
    </cfRule>
    <cfRule type="expression" dxfId="2732" priority="3048">
      <formula>R39&lt;20</formula>
    </cfRule>
    <cfRule type="expression" dxfId="2731" priority="3049">
      <formula>AND(R39&gt;=20,R39&lt;70)</formula>
    </cfRule>
    <cfRule type="expression" dxfId="2730" priority="3050">
      <formula>AND(R39&gt;=70,R39&lt;200)</formula>
    </cfRule>
    <cfRule type="expression" dxfId="2729" priority="3051">
      <formula>AND(R39&gt;=200,R39&lt;400)</formula>
    </cfRule>
    <cfRule type="expression" dxfId="2728" priority="3052">
      <formula>R39&gt;=400</formula>
    </cfRule>
  </conditionalFormatting>
  <conditionalFormatting sqref="S39">
    <cfRule type="containsText" dxfId="2727" priority="3046" operator="containsText" text="√">
      <formula>NOT(ISERROR(SEARCH("√",S39)))</formula>
    </cfRule>
  </conditionalFormatting>
  <conditionalFormatting sqref="R39">
    <cfRule type="containsBlanks" priority="3040" stopIfTrue="1">
      <formula>LEN(TRIM(R39))=0</formula>
    </cfRule>
    <cfRule type="expression" dxfId="2726" priority="3041">
      <formula>R39&lt;20</formula>
    </cfRule>
    <cfRule type="expression" dxfId="2725" priority="3042">
      <formula>AND(R39&gt;=20,R39&lt;70)</formula>
    </cfRule>
    <cfRule type="expression" dxfId="2724" priority="3043">
      <formula>AND(R39&gt;=70,R39&lt;200)</formula>
    </cfRule>
    <cfRule type="expression" dxfId="2723" priority="3044">
      <formula>AND(R39&gt;=200,R39&lt;400)</formula>
    </cfRule>
    <cfRule type="expression" dxfId="2722" priority="3045">
      <formula>R39&gt;=400</formula>
    </cfRule>
  </conditionalFormatting>
  <conditionalFormatting sqref="S39">
    <cfRule type="containsText" dxfId="2721" priority="3039" operator="containsText" text="√">
      <formula>NOT(ISERROR(SEARCH("√",S39)))</formula>
    </cfRule>
  </conditionalFormatting>
  <conditionalFormatting sqref="R41">
    <cfRule type="containsBlanks" priority="3033" stopIfTrue="1">
      <formula>LEN(TRIM(R41))=0</formula>
    </cfRule>
    <cfRule type="expression" dxfId="2720" priority="3034">
      <formula>R41&lt;20</formula>
    </cfRule>
    <cfRule type="expression" dxfId="2719" priority="3035">
      <formula>AND(R41&gt;=20,R41&lt;70)</formula>
    </cfRule>
    <cfRule type="expression" dxfId="2718" priority="3036">
      <formula>AND(R41&gt;=70,R41&lt;200)</formula>
    </cfRule>
    <cfRule type="expression" dxfId="2717" priority="3037">
      <formula>AND(R41&gt;=200,R41&lt;400)</formula>
    </cfRule>
    <cfRule type="expression" dxfId="2716" priority="3038">
      <formula>R41&gt;=400</formula>
    </cfRule>
  </conditionalFormatting>
  <conditionalFormatting sqref="S41">
    <cfRule type="containsText" dxfId="2715" priority="3032" operator="containsText" text="√">
      <formula>NOT(ISERROR(SEARCH("√",S41)))</formula>
    </cfRule>
  </conditionalFormatting>
  <conditionalFormatting sqref="R38">
    <cfRule type="containsBlanks" priority="3026" stopIfTrue="1">
      <formula>LEN(TRIM(R38))=0</formula>
    </cfRule>
    <cfRule type="expression" dxfId="2714" priority="3027">
      <formula>R38&lt;20</formula>
    </cfRule>
    <cfRule type="expression" dxfId="2713" priority="3028">
      <formula>AND(R38&gt;=20,R38&lt;70)</formula>
    </cfRule>
    <cfRule type="expression" dxfId="2712" priority="3029">
      <formula>AND(R38&gt;=70,R38&lt;200)</formula>
    </cfRule>
    <cfRule type="expression" dxfId="2711" priority="3030">
      <formula>AND(R38&gt;=200,R38&lt;400)</formula>
    </cfRule>
    <cfRule type="expression" dxfId="2710" priority="3031">
      <formula>R38&gt;=400</formula>
    </cfRule>
  </conditionalFormatting>
  <conditionalFormatting sqref="S38">
    <cfRule type="containsText" dxfId="2709" priority="3025" operator="containsText" text="√">
      <formula>NOT(ISERROR(SEARCH("√",S38)))</formula>
    </cfRule>
  </conditionalFormatting>
  <conditionalFormatting sqref="R40">
    <cfRule type="containsBlanks" priority="3019" stopIfTrue="1">
      <formula>LEN(TRIM(R40))=0</formula>
    </cfRule>
    <cfRule type="expression" dxfId="2708" priority="3020">
      <formula>R40&lt;20</formula>
    </cfRule>
    <cfRule type="expression" dxfId="2707" priority="3021">
      <formula>AND(R40&gt;=20,R40&lt;70)</formula>
    </cfRule>
    <cfRule type="expression" dxfId="2706" priority="3022">
      <formula>AND(R40&gt;=70,R40&lt;200)</formula>
    </cfRule>
    <cfRule type="expression" dxfId="2705" priority="3023">
      <formula>AND(R40&gt;=200,R40&lt;400)</formula>
    </cfRule>
    <cfRule type="expression" dxfId="2704" priority="3024">
      <formula>R40&gt;=400</formula>
    </cfRule>
  </conditionalFormatting>
  <conditionalFormatting sqref="S40">
    <cfRule type="containsText" dxfId="2703" priority="3018" operator="containsText" text="√">
      <formula>NOT(ISERROR(SEARCH("√",S40)))</formula>
    </cfRule>
  </conditionalFormatting>
  <conditionalFormatting sqref="R39">
    <cfRule type="containsBlanks" priority="3012" stopIfTrue="1">
      <formula>LEN(TRIM(R39))=0</formula>
    </cfRule>
    <cfRule type="expression" dxfId="2702" priority="3013">
      <formula>R39&lt;20</formula>
    </cfRule>
    <cfRule type="expression" dxfId="2701" priority="3014">
      <formula>AND(R39&gt;=20,R39&lt;70)</formula>
    </cfRule>
    <cfRule type="expression" dxfId="2700" priority="3015">
      <formula>AND(R39&gt;=70,R39&lt;200)</formula>
    </cfRule>
    <cfRule type="expression" dxfId="2699" priority="3016">
      <formula>AND(R39&gt;=200,R39&lt;400)</formula>
    </cfRule>
    <cfRule type="expression" dxfId="2698" priority="3017">
      <formula>R39&gt;=400</formula>
    </cfRule>
  </conditionalFormatting>
  <conditionalFormatting sqref="S39">
    <cfRule type="containsText" dxfId="2697" priority="3011" operator="containsText" text="√">
      <formula>NOT(ISERROR(SEARCH("√",S39)))</formula>
    </cfRule>
  </conditionalFormatting>
  <conditionalFormatting sqref="R41">
    <cfRule type="containsBlanks" priority="3005" stopIfTrue="1">
      <formula>LEN(TRIM(R41))=0</formula>
    </cfRule>
    <cfRule type="expression" dxfId="2696" priority="3006">
      <formula>R41&lt;20</formula>
    </cfRule>
    <cfRule type="expression" dxfId="2695" priority="3007">
      <formula>AND(R41&gt;=20,R41&lt;70)</formula>
    </cfRule>
    <cfRule type="expression" dxfId="2694" priority="3008">
      <formula>AND(R41&gt;=70,R41&lt;200)</formula>
    </cfRule>
    <cfRule type="expression" dxfId="2693" priority="3009">
      <formula>AND(R41&gt;=200,R41&lt;400)</formula>
    </cfRule>
    <cfRule type="expression" dxfId="2692" priority="3010">
      <formula>R41&gt;=400</formula>
    </cfRule>
  </conditionalFormatting>
  <conditionalFormatting sqref="S41">
    <cfRule type="containsText" dxfId="2691" priority="3004" operator="containsText" text="√">
      <formula>NOT(ISERROR(SEARCH("√",S41)))</formula>
    </cfRule>
  </conditionalFormatting>
  <conditionalFormatting sqref="R38">
    <cfRule type="containsBlanks" priority="2998" stopIfTrue="1">
      <formula>LEN(TRIM(R38))=0</formula>
    </cfRule>
    <cfRule type="expression" dxfId="2690" priority="2999">
      <formula>R38&lt;20</formula>
    </cfRule>
    <cfRule type="expression" dxfId="2689" priority="3000">
      <formula>AND(R38&gt;=20,R38&lt;70)</formula>
    </cfRule>
    <cfRule type="expression" dxfId="2688" priority="3001">
      <formula>AND(R38&gt;=70,R38&lt;200)</formula>
    </cfRule>
    <cfRule type="expression" dxfId="2687" priority="3002">
      <formula>AND(R38&gt;=200,R38&lt;400)</formula>
    </cfRule>
    <cfRule type="expression" dxfId="2686" priority="3003">
      <formula>R38&gt;=400</formula>
    </cfRule>
  </conditionalFormatting>
  <conditionalFormatting sqref="S38">
    <cfRule type="containsText" dxfId="2685" priority="2997" operator="containsText" text="√">
      <formula>NOT(ISERROR(SEARCH("√",S38)))</formula>
    </cfRule>
  </conditionalFormatting>
  <conditionalFormatting sqref="R40">
    <cfRule type="containsBlanks" priority="2991" stopIfTrue="1">
      <formula>LEN(TRIM(R40))=0</formula>
    </cfRule>
    <cfRule type="expression" dxfId="2684" priority="2992">
      <formula>R40&lt;20</formula>
    </cfRule>
    <cfRule type="expression" dxfId="2683" priority="2993">
      <formula>AND(R40&gt;=20,R40&lt;70)</formula>
    </cfRule>
    <cfRule type="expression" dxfId="2682" priority="2994">
      <formula>AND(R40&gt;=70,R40&lt;200)</formula>
    </cfRule>
    <cfRule type="expression" dxfId="2681" priority="2995">
      <formula>AND(R40&gt;=200,R40&lt;400)</formula>
    </cfRule>
    <cfRule type="expression" dxfId="2680" priority="2996">
      <formula>R40&gt;=400</formula>
    </cfRule>
  </conditionalFormatting>
  <conditionalFormatting sqref="S40">
    <cfRule type="containsText" dxfId="2679" priority="2990" operator="containsText" text="√">
      <formula>NOT(ISERROR(SEARCH("√",S40)))</formula>
    </cfRule>
  </conditionalFormatting>
  <conditionalFormatting sqref="R40">
    <cfRule type="containsBlanks" priority="2984" stopIfTrue="1">
      <formula>LEN(TRIM(R40))=0</formula>
    </cfRule>
    <cfRule type="expression" dxfId="2678" priority="2985">
      <formula>R40&lt;20</formula>
    </cfRule>
    <cfRule type="expression" dxfId="2677" priority="2986">
      <formula>AND(R40&gt;=20,R40&lt;70)</formula>
    </cfRule>
    <cfRule type="expression" dxfId="2676" priority="2987">
      <formula>AND(R40&gt;=70,R40&lt;200)</formula>
    </cfRule>
    <cfRule type="expression" dxfId="2675" priority="2988">
      <formula>AND(R40&gt;=200,R40&lt;400)</formula>
    </cfRule>
    <cfRule type="expression" dxfId="2674" priority="2989">
      <formula>R40&gt;=400</formula>
    </cfRule>
  </conditionalFormatting>
  <conditionalFormatting sqref="S40">
    <cfRule type="containsText" dxfId="2673" priority="2983" operator="containsText" text="√">
      <formula>NOT(ISERROR(SEARCH("√",S40)))</formula>
    </cfRule>
  </conditionalFormatting>
  <conditionalFormatting sqref="R42">
    <cfRule type="containsBlanks" priority="2977" stopIfTrue="1">
      <formula>LEN(TRIM(R42))=0</formula>
    </cfRule>
    <cfRule type="expression" dxfId="2672" priority="2978">
      <formula>R42&lt;20</formula>
    </cfRule>
    <cfRule type="expression" dxfId="2671" priority="2979">
      <formula>AND(R42&gt;=20,R42&lt;70)</formula>
    </cfRule>
    <cfRule type="expression" dxfId="2670" priority="2980">
      <formula>AND(R42&gt;=70,R42&lt;200)</formula>
    </cfRule>
    <cfRule type="expression" dxfId="2669" priority="2981">
      <formula>AND(R42&gt;=200,R42&lt;400)</formula>
    </cfRule>
    <cfRule type="expression" dxfId="2668" priority="2982">
      <formula>R42&gt;=400</formula>
    </cfRule>
  </conditionalFormatting>
  <conditionalFormatting sqref="S42">
    <cfRule type="containsText" dxfId="2667" priority="2976" operator="containsText" text="√">
      <formula>NOT(ISERROR(SEARCH("√",S42)))</formula>
    </cfRule>
  </conditionalFormatting>
  <conditionalFormatting sqref="R39">
    <cfRule type="containsBlanks" priority="2970" stopIfTrue="1">
      <formula>LEN(TRIM(R39))=0</formula>
    </cfRule>
    <cfRule type="expression" dxfId="2666" priority="2971">
      <formula>R39&lt;20</formula>
    </cfRule>
    <cfRule type="expression" dxfId="2665" priority="2972">
      <formula>AND(R39&gt;=20,R39&lt;70)</formula>
    </cfRule>
    <cfRule type="expression" dxfId="2664" priority="2973">
      <formula>AND(R39&gt;=70,R39&lt;200)</formula>
    </cfRule>
    <cfRule type="expression" dxfId="2663" priority="2974">
      <formula>AND(R39&gt;=200,R39&lt;400)</formula>
    </cfRule>
    <cfRule type="expression" dxfId="2662" priority="2975">
      <formula>R39&gt;=400</formula>
    </cfRule>
  </conditionalFormatting>
  <conditionalFormatting sqref="S39">
    <cfRule type="containsText" dxfId="2661" priority="2969" operator="containsText" text="√">
      <formula>NOT(ISERROR(SEARCH("√",S39)))</formula>
    </cfRule>
  </conditionalFormatting>
  <conditionalFormatting sqref="R41">
    <cfRule type="containsBlanks" priority="2963" stopIfTrue="1">
      <formula>LEN(TRIM(R41))=0</formula>
    </cfRule>
    <cfRule type="expression" dxfId="2660" priority="2964">
      <formula>R41&lt;20</formula>
    </cfRule>
    <cfRule type="expression" dxfId="2659" priority="2965">
      <formula>AND(R41&gt;=20,R41&lt;70)</formula>
    </cfRule>
    <cfRule type="expression" dxfId="2658" priority="2966">
      <formula>AND(R41&gt;=70,R41&lt;200)</formula>
    </cfRule>
    <cfRule type="expression" dxfId="2657" priority="2967">
      <formula>AND(R41&gt;=200,R41&lt;400)</formula>
    </cfRule>
    <cfRule type="expression" dxfId="2656" priority="2968">
      <formula>R41&gt;=400</formula>
    </cfRule>
  </conditionalFormatting>
  <conditionalFormatting sqref="S41">
    <cfRule type="containsText" dxfId="2655" priority="2962" operator="containsText" text="√">
      <formula>NOT(ISERROR(SEARCH("√",S41)))</formula>
    </cfRule>
  </conditionalFormatting>
  <conditionalFormatting sqref="R44">
    <cfRule type="containsBlanks" priority="2956" stopIfTrue="1">
      <formula>LEN(TRIM(R44))=0</formula>
    </cfRule>
    <cfRule type="expression" dxfId="2654" priority="2957">
      <formula>R44&lt;20</formula>
    </cfRule>
    <cfRule type="expression" dxfId="2653" priority="2958">
      <formula>AND(R44&gt;=20,R44&lt;70)</formula>
    </cfRule>
    <cfRule type="expression" dxfId="2652" priority="2959">
      <formula>AND(R44&gt;=70,R44&lt;200)</formula>
    </cfRule>
    <cfRule type="expression" dxfId="2651" priority="2960">
      <formula>AND(R44&gt;=200,R44&lt;400)</formula>
    </cfRule>
    <cfRule type="expression" dxfId="2650" priority="2961">
      <formula>R44&gt;=400</formula>
    </cfRule>
  </conditionalFormatting>
  <conditionalFormatting sqref="S44">
    <cfRule type="containsText" dxfId="2649" priority="2955" operator="containsText" text="√">
      <formula>NOT(ISERROR(SEARCH("√",S44)))</formula>
    </cfRule>
  </conditionalFormatting>
  <conditionalFormatting sqref="R39">
    <cfRule type="containsBlanks" priority="2949" stopIfTrue="1">
      <formula>LEN(TRIM(R39))=0</formula>
    </cfRule>
    <cfRule type="expression" dxfId="2648" priority="2950">
      <formula>R39&lt;20</formula>
    </cfRule>
    <cfRule type="expression" dxfId="2647" priority="2951">
      <formula>AND(R39&gt;=20,R39&lt;70)</formula>
    </cfRule>
    <cfRule type="expression" dxfId="2646" priority="2952">
      <formula>AND(R39&gt;=70,R39&lt;200)</formula>
    </cfRule>
    <cfRule type="expression" dxfId="2645" priority="2953">
      <formula>AND(R39&gt;=200,R39&lt;400)</formula>
    </cfRule>
    <cfRule type="expression" dxfId="2644" priority="2954">
      <formula>R39&gt;=400</formula>
    </cfRule>
  </conditionalFormatting>
  <conditionalFormatting sqref="S39">
    <cfRule type="containsText" dxfId="2643" priority="2948" operator="containsText" text="√">
      <formula>NOT(ISERROR(SEARCH("√",S39)))</formula>
    </cfRule>
  </conditionalFormatting>
  <conditionalFormatting sqref="R41">
    <cfRule type="containsBlanks" priority="2942" stopIfTrue="1">
      <formula>LEN(TRIM(R41))=0</formula>
    </cfRule>
    <cfRule type="expression" dxfId="2642" priority="2943">
      <formula>R41&lt;20</formula>
    </cfRule>
    <cfRule type="expression" dxfId="2641" priority="2944">
      <formula>AND(R41&gt;=20,R41&lt;70)</formula>
    </cfRule>
    <cfRule type="expression" dxfId="2640" priority="2945">
      <formula>AND(R41&gt;=70,R41&lt;200)</formula>
    </cfRule>
    <cfRule type="expression" dxfId="2639" priority="2946">
      <formula>AND(R41&gt;=200,R41&lt;400)</formula>
    </cfRule>
    <cfRule type="expression" dxfId="2638" priority="2947">
      <formula>R41&gt;=400</formula>
    </cfRule>
  </conditionalFormatting>
  <conditionalFormatting sqref="S41">
    <cfRule type="containsText" dxfId="2637" priority="2941" operator="containsText" text="√">
      <formula>NOT(ISERROR(SEARCH("√",S41)))</formula>
    </cfRule>
  </conditionalFormatting>
  <conditionalFormatting sqref="R38">
    <cfRule type="containsBlanks" priority="2935" stopIfTrue="1">
      <formula>LEN(TRIM(R38))=0</formula>
    </cfRule>
    <cfRule type="expression" dxfId="2636" priority="2936">
      <formula>R38&lt;20</formula>
    </cfRule>
    <cfRule type="expression" dxfId="2635" priority="2937">
      <formula>AND(R38&gt;=20,R38&lt;70)</formula>
    </cfRule>
    <cfRule type="expression" dxfId="2634" priority="2938">
      <formula>AND(R38&gt;=70,R38&lt;200)</formula>
    </cfRule>
    <cfRule type="expression" dxfId="2633" priority="2939">
      <formula>AND(R38&gt;=200,R38&lt;400)</formula>
    </cfRule>
    <cfRule type="expression" dxfId="2632" priority="2940">
      <formula>R38&gt;=400</formula>
    </cfRule>
  </conditionalFormatting>
  <conditionalFormatting sqref="S38">
    <cfRule type="containsText" dxfId="2631" priority="2934" operator="containsText" text="√">
      <formula>NOT(ISERROR(SEARCH("√",S38)))</formula>
    </cfRule>
  </conditionalFormatting>
  <conditionalFormatting sqref="R40">
    <cfRule type="containsBlanks" priority="2928" stopIfTrue="1">
      <formula>LEN(TRIM(R40))=0</formula>
    </cfRule>
    <cfRule type="expression" dxfId="2630" priority="2929">
      <formula>R40&lt;20</formula>
    </cfRule>
    <cfRule type="expression" dxfId="2629" priority="2930">
      <formula>AND(R40&gt;=20,R40&lt;70)</formula>
    </cfRule>
    <cfRule type="expression" dxfId="2628" priority="2931">
      <formula>AND(R40&gt;=70,R40&lt;200)</formula>
    </cfRule>
    <cfRule type="expression" dxfId="2627" priority="2932">
      <formula>AND(R40&gt;=200,R40&lt;400)</formula>
    </cfRule>
    <cfRule type="expression" dxfId="2626" priority="2933">
      <formula>R40&gt;=400</formula>
    </cfRule>
  </conditionalFormatting>
  <conditionalFormatting sqref="S40">
    <cfRule type="containsText" dxfId="2625" priority="2927" operator="containsText" text="√">
      <formula>NOT(ISERROR(SEARCH("√",S40)))</formula>
    </cfRule>
  </conditionalFormatting>
  <conditionalFormatting sqref="R40">
    <cfRule type="containsBlanks" priority="2921" stopIfTrue="1">
      <formula>LEN(TRIM(R40))=0</formula>
    </cfRule>
    <cfRule type="expression" dxfId="2624" priority="2922">
      <formula>R40&lt;20</formula>
    </cfRule>
    <cfRule type="expression" dxfId="2623" priority="2923">
      <formula>AND(R40&gt;=20,R40&lt;70)</formula>
    </cfRule>
    <cfRule type="expression" dxfId="2622" priority="2924">
      <formula>AND(R40&gt;=70,R40&lt;200)</formula>
    </cfRule>
    <cfRule type="expression" dxfId="2621" priority="2925">
      <formula>AND(R40&gt;=200,R40&lt;400)</formula>
    </cfRule>
    <cfRule type="expression" dxfId="2620" priority="2926">
      <formula>R40&gt;=400</formula>
    </cfRule>
  </conditionalFormatting>
  <conditionalFormatting sqref="S40">
    <cfRule type="containsText" dxfId="2619" priority="2920" operator="containsText" text="√">
      <formula>NOT(ISERROR(SEARCH("√",S40)))</formula>
    </cfRule>
  </conditionalFormatting>
  <conditionalFormatting sqref="R42">
    <cfRule type="containsBlanks" priority="2914" stopIfTrue="1">
      <formula>LEN(TRIM(R42))=0</formula>
    </cfRule>
    <cfRule type="expression" dxfId="2618" priority="2915">
      <formula>R42&lt;20</formula>
    </cfRule>
    <cfRule type="expression" dxfId="2617" priority="2916">
      <formula>AND(R42&gt;=20,R42&lt;70)</formula>
    </cfRule>
    <cfRule type="expression" dxfId="2616" priority="2917">
      <formula>AND(R42&gt;=70,R42&lt;200)</formula>
    </cfRule>
    <cfRule type="expression" dxfId="2615" priority="2918">
      <formula>AND(R42&gt;=200,R42&lt;400)</formula>
    </cfRule>
    <cfRule type="expression" dxfId="2614" priority="2919">
      <formula>R42&gt;=400</formula>
    </cfRule>
  </conditionalFormatting>
  <conditionalFormatting sqref="S42">
    <cfRule type="containsText" dxfId="2613" priority="2913" operator="containsText" text="√">
      <formula>NOT(ISERROR(SEARCH("√",S42)))</formula>
    </cfRule>
  </conditionalFormatting>
  <conditionalFormatting sqref="R39">
    <cfRule type="containsBlanks" priority="2907" stopIfTrue="1">
      <formula>LEN(TRIM(R39))=0</formula>
    </cfRule>
    <cfRule type="expression" dxfId="2612" priority="2908">
      <formula>R39&lt;20</formula>
    </cfRule>
    <cfRule type="expression" dxfId="2611" priority="2909">
      <formula>AND(R39&gt;=20,R39&lt;70)</formula>
    </cfRule>
    <cfRule type="expression" dxfId="2610" priority="2910">
      <formula>AND(R39&gt;=70,R39&lt;200)</formula>
    </cfRule>
    <cfRule type="expression" dxfId="2609" priority="2911">
      <formula>AND(R39&gt;=200,R39&lt;400)</formula>
    </cfRule>
    <cfRule type="expression" dxfId="2608" priority="2912">
      <formula>R39&gt;=400</formula>
    </cfRule>
  </conditionalFormatting>
  <conditionalFormatting sqref="S39">
    <cfRule type="containsText" dxfId="2607" priority="2906" operator="containsText" text="√">
      <formula>NOT(ISERROR(SEARCH("√",S39)))</formula>
    </cfRule>
  </conditionalFormatting>
  <conditionalFormatting sqref="R41">
    <cfRule type="containsBlanks" priority="2900" stopIfTrue="1">
      <formula>LEN(TRIM(R41))=0</formula>
    </cfRule>
    <cfRule type="expression" dxfId="2606" priority="2901">
      <formula>R41&lt;20</formula>
    </cfRule>
    <cfRule type="expression" dxfId="2605" priority="2902">
      <formula>AND(R41&gt;=20,R41&lt;70)</formula>
    </cfRule>
    <cfRule type="expression" dxfId="2604" priority="2903">
      <formula>AND(R41&gt;=70,R41&lt;200)</formula>
    </cfRule>
    <cfRule type="expression" dxfId="2603" priority="2904">
      <formula>AND(R41&gt;=200,R41&lt;400)</formula>
    </cfRule>
    <cfRule type="expression" dxfId="2602" priority="2905">
      <formula>R41&gt;=400</formula>
    </cfRule>
  </conditionalFormatting>
  <conditionalFormatting sqref="S41">
    <cfRule type="containsText" dxfId="2601" priority="2899" operator="containsText" text="√">
      <formula>NOT(ISERROR(SEARCH("√",S41)))</formula>
    </cfRule>
  </conditionalFormatting>
  <conditionalFormatting sqref="R40">
    <cfRule type="containsBlanks" priority="2893" stopIfTrue="1">
      <formula>LEN(TRIM(R40))=0</formula>
    </cfRule>
    <cfRule type="expression" dxfId="2600" priority="2894">
      <formula>R40&lt;20</formula>
    </cfRule>
    <cfRule type="expression" dxfId="2599" priority="2895">
      <formula>AND(R40&gt;=20,R40&lt;70)</formula>
    </cfRule>
    <cfRule type="expression" dxfId="2598" priority="2896">
      <formula>AND(R40&gt;=70,R40&lt;200)</formula>
    </cfRule>
    <cfRule type="expression" dxfId="2597" priority="2897">
      <formula>AND(R40&gt;=200,R40&lt;400)</formula>
    </cfRule>
    <cfRule type="expression" dxfId="2596" priority="2898">
      <formula>R40&gt;=400</formula>
    </cfRule>
  </conditionalFormatting>
  <conditionalFormatting sqref="S40">
    <cfRule type="containsText" dxfId="2595" priority="2892" operator="containsText" text="√">
      <formula>NOT(ISERROR(SEARCH("√",S40)))</formula>
    </cfRule>
  </conditionalFormatting>
  <conditionalFormatting sqref="R42">
    <cfRule type="containsBlanks" priority="2886" stopIfTrue="1">
      <formula>LEN(TRIM(R42))=0</formula>
    </cfRule>
    <cfRule type="expression" dxfId="2594" priority="2887">
      <formula>R42&lt;20</formula>
    </cfRule>
    <cfRule type="expression" dxfId="2593" priority="2888">
      <formula>AND(R42&gt;=20,R42&lt;70)</formula>
    </cfRule>
    <cfRule type="expression" dxfId="2592" priority="2889">
      <formula>AND(R42&gt;=70,R42&lt;200)</formula>
    </cfRule>
    <cfRule type="expression" dxfId="2591" priority="2890">
      <formula>AND(R42&gt;=200,R42&lt;400)</formula>
    </cfRule>
    <cfRule type="expression" dxfId="2590" priority="2891">
      <formula>R42&gt;=400</formula>
    </cfRule>
  </conditionalFormatting>
  <conditionalFormatting sqref="S42">
    <cfRule type="containsText" dxfId="2589" priority="2885" operator="containsText" text="√">
      <formula>NOT(ISERROR(SEARCH("√",S42)))</formula>
    </cfRule>
  </conditionalFormatting>
  <conditionalFormatting sqref="R39">
    <cfRule type="containsBlanks" priority="2879" stopIfTrue="1">
      <formula>LEN(TRIM(R39))=0</formula>
    </cfRule>
    <cfRule type="expression" dxfId="2588" priority="2880">
      <formula>R39&lt;20</formula>
    </cfRule>
    <cfRule type="expression" dxfId="2587" priority="2881">
      <formula>AND(R39&gt;=20,R39&lt;70)</formula>
    </cfRule>
    <cfRule type="expression" dxfId="2586" priority="2882">
      <formula>AND(R39&gt;=70,R39&lt;200)</formula>
    </cfRule>
    <cfRule type="expression" dxfId="2585" priority="2883">
      <formula>AND(R39&gt;=200,R39&lt;400)</formula>
    </cfRule>
    <cfRule type="expression" dxfId="2584" priority="2884">
      <formula>R39&gt;=400</formula>
    </cfRule>
  </conditionalFormatting>
  <conditionalFormatting sqref="S39">
    <cfRule type="containsText" dxfId="2583" priority="2878" operator="containsText" text="√">
      <formula>NOT(ISERROR(SEARCH("√",S39)))</formula>
    </cfRule>
  </conditionalFormatting>
  <conditionalFormatting sqref="R41">
    <cfRule type="containsBlanks" priority="2872" stopIfTrue="1">
      <formula>LEN(TRIM(R41))=0</formula>
    </cfRule>
    <cfRule type="expression" dxfId="2582" priority="2873">
      <formula>R41&lt;20</formula>
    </cfRule>
    <cfRule type="expression" dxfId="2581" priority="2874">
      <formula>AND(R41&gt;=20,R41&lt;70)</formula>
    </cfRule>
    <cfRule type="expression" dxfId="2580" priority="2875">
      <formula>AND(R41&gt;=70,R41&lt;200)</formula>
    </cfRule>
    <cfRule type="expression" dxfId="2579" priority="2876">
      <formula>AND(R41&gt;=200,R41&lt;400)</formula>
    </cfRule>
    <cfRule type="expression" dxfId="2578" priority="2877">
      <formula>R41&gt;=400</formula>
    </cfRule>
  </conditionalFormatting>
  <conditionalFormatting sqref="S41">
    <cfRule type="containsText" dxfId="2577" priority="2871" operator="containsText" text="√">
      <formula>NOT(ISERROR(SEARCH("√",S41)))</formula>
    </cfRule>
  </conditionalFormatting>
  <conditionalFormatting sqref="R41">
    <cfRule type="containsBlanks" priority="2865" stopIfTrue="1">
      <formula>LEN(TRIM(R41))=0</formula>
    </cfRule>
    <cfRule type="expression" dxfId="2576" priority="2866">
      <formula>R41&lt;20</formula>
    </cfRule>
    <cfRule type="expression" dxfId="2575" priority="2867">
      <formula>AND(R41&gt;=20,R41&lt;70)</formula>
    </cfRule>
    <cfRule type="expression" dxfId="2574" priority="2868">
      <formula>AND(R41&gt;=70,R41&lt;200)</formula>
    </cfRule>
    <cfRule type="expression" dxfId="2573" priority="2869">
      <formula>AND(R41&gt;=200,R41&lt;400)</formula>
    </cfRule>
    <cfRule type="expression" dxfId="2572" priority="2870">
      <formula>R41&gt;=400</formula>
    </cfRule>
  </conditionalFormatting>
  <conditionalFormatting sqref="S41">
    <cfRule type="containsText" dxfId="2571" priority="2864" operator="containsText" text="√">
      <formula>NOT(ISERROR(SEARCH("√",S41)))</formula>
    </cfRule>
  </conditionalFormatting>
  <conditionalFormatting sqref="R43">
    <cfRule type="containsBlanks" priority="2858" stopIfTrue="1">
      <formula>LEN(TRIM(R43))=0</formula>
    </cfRule>
    <cfRule type="expression" dxfId="2570" priority="2859">
      <formula>R43&lt;20</formula>
    </cfRule>
    <cfRule type="expression" dxfId="2569" priority="2860">
      <formula>AND(R43&gt;=20,R43&lt;70)</formula>
    </cfRule>
    <cfRule type="expression" dxfId="2568" priority="2861">
      <formula>AND(R43&gt;=70,R43&lt;200)</formula>
    </cfRule>
    <cfRule type="expression" dxfId="2567" priority="2862">
      <formula>AND(R43&gt;=200,R43&lt;400)</formula>
    </cfRule>
    <cfRule type="expression" dxfId="2566" priority="2863">
      <formula>R43&gt;=400</formula>
    </cfRule>
  </conditionalFormatting>
  <conditionalFormatting sqref="S43">
    <cfRule type="containsText" dxfId="2565" priority="2857" operator="containsText" text="√">
      <formula>NOT(ISERROR(SEARCH("√",S43)))</formula>
    </cfRule>
  </conditionalFormatting>
  <conditionalFormatting sqref="R40">
    <cfRule type="containsBlanks" priority="2851" stopIfTrue="1">
      <formula>LEN(TRIM(R40))=0</formula>
    </cfRule>
    <cfRule type="expression" dxfId="2564" priority="2852">
      <formula>R40&lt;20</formula>
    </cfRule>
    <cfRule type="expression" dxfId="2563" priority="2853">
      <formula>AND(R40&gt;=20,R40&lt;70)</formula>
    </cfRule>
    <cfRule type="expression" dxfId="2562" priority="2854">
      <formula>AND(R40&gt;=70,R40&lt;200)</formula>
    </cfRule>
    <cfRule type="expression" dxfId="2561" priority="2855">
      <formula>AND(R40&gt;=200,R40&lt;400)</formula>
    </cfRule>
    <cfRule type="expression" dxfId="2560" priority="2856">
      <formula>R40&gt;=400</formula>
    </cfRule>
  </conditionalFormatting>
  <conditionalFormatting sqref="S40">
    <cfRule type="containsText" dxfId="2559" priority="2850" operator="containsText" text="√">
      <formula>NOT(ISERROR(SEARCH("√",S40)))</formula>
    </cfRule>
  </conditionalFormatting>
  <conditionalFormatting sqref="R42">
    <cfRule type="containsBlanks" priority="2844" stopIfTrue="1">
      <formula>LEN(TRIM(R42))=0</formula>
    </cfRule>
    <cfRule type="expression" dxfId="2558" priority="2845">
      <formula>R42&lt;20</formula>
    </cfRule>
    <cfRule type="expression" dxfId="2557" priority="2846">
      <formula>AND(R42&gt;=20,R42&lt;70)</formula>
    </cfRule>
    <cfRule type="expression" dxfId="2556" priority="2847">
      <formula>AND(R42&gt;=70,R42&lt;200)</formula>
    </cfRule>
    <cfRule type="expression" dxfId="2555" priority="2848">
      <formula>AND(R42&gt;=200,R42&lt;400)</formula>
    </cfRule>
    <cfRule type="expression" dxfId="2554" priority="2849">
      <formula>R42&gt;=400</formula>
    </cfRule>
  </conditionalFormatting>
  <conditionalFormatting sqref="S42">
    <cfRule type="containsText" dxfId="2553" priority="2843" operator="containsText" text="√">
      <formula>NOT(ISERROR(SEARCH("√",S42)))</formula>
    </cfRule>
  </conditionalFormatting>
  <conditionalFormatting sqref="R40">
    <cfRule type="containsBlanks" priority="2837" stopIfTrue="1">
      <formula>LEN(TRIM(R40))=0</formula>
    </cfRule>
    <cfRule type="expression" dxfId="2552" priority="2838">
      <formula>R40&lt;20</formula>
    </cfRule>
    <cfRule type="expression" dxfId="2551" priority="2839">
      <formula>AND(R40&gt;=20,R40&lt;70)</formula>
    </cfRule>
    <cfRule type="expression" dxfId="2550" priority="2840">
      <formula>AND(R40&gt;=70,R40&lt;200)</formula>
    </cfRule>
    <cfRule type="expression" dxfId="2549" priority="2841">
      <formula>AND(R40&gt;=200,R40&lt;400)</formula>
    </cfRule>
    <cfRule type="expression" dxfId="2548" priority="2842">
      <formula>R40&gt;=400</formula>
    </cfRule>
  </conditionalFormatting>
  <conditionalFormatting sqref="S40">
    <cfRule type="containsText" dxfId="2547" priority="2836" operator="containsText" text="√">
      <formula>NOT(ISERROR(SEARCH("√",S40)))</formula>
    </cfRule>
  </conditionalFormatting>
  <conditionalFormatting sqref="R42">
    <cfRule type="containsBlanks" priority="2830" stopIfTrue="1">
      <formula>LEN(TRIM(R42))=0</formula>
    </cfRule>
    <cfRule type="expression" dxfId="2546" priority="2831">
      <formula>R42&lt;20</formula>
    </cfRule>
    <cfRule type="expression" dxfId="2545" priority="2832">
      <formula>AND(R42&gt;=20,R42&lt;70)</formula>
    </cfRule>
    <cfRule type="expression" dxfId="2544" priority="2833">
      <formula>AND(R42&gt;=70,R42&lt;200)</formula>
    </cfRule>
    <cfRule type="expression" dxfId="2543" priority="2834">
      <formula>AND(R42&gt;=200,R42&lt;400)</formula>
    </cfRule>
    <cfRule type="expression" dxfId="2542" priority="2835">
      <formula>R42&gt;=400</formula>
    </cfRule>
  </conditionalFormatting>
  <conditionalFormatting sqref="S42">
    <cfRule type="containsText" dxfId="2541" priority="2829" operator="containsText" text="√">
      <formula>NOT(ISERROR(SEARCH("√",S42)))</formula>
    </cfRule>
  </conditionalFormatting>
  <conditionalFormatting sqref="R39">
    <cfRule type="containsBlanks" priority="2823" stopIfTrue="1">
      <formula>LEN(TRIM(R39))=0</formula>
    </cfRule>
    <cfRule type="expression" dxfId="2540" priority="2824">
      <formula>R39&lt;20</formula>
    </cfRule>
    <cfRule type="expression" dxfId="2539" priority="2825">
      <formula>AND(R39&gt;=20,R39&lt;70)</formula>
    </cfRule>
    <cfRule type="expression" dxfId="2538" priority="2826">
      <formula>AND(R39&gt;=70,R39&lt;200)</formula>
    </cfRule>
    <cfRule type="expression" dxfId="2537" priority="2827">
      <formula>AND(R39&gt;=200,R39&lt;400)</formula>
    </cfRule>
    <cfRule type="expression" dxfId="2536" priority="2828">
      <formula>R39&gt;=400</formula>
    </cfRule>
  </conditionalFormatting>
  <conditionalFormatting sqref="S39">
    <cfRule type="containsText" dxfId="2535" priority="2822" operator="containsText" text="√">
      <formula>NOT(ISERROR(SEARCH("√",S39)))</formula>
    </cfRule>
  </conditionalFormatting>
  <conditionalFormatting sqref="R41">
    <cfRule type="containsBlanks" priority="2816" stopIfTrue="1">
      <formula>LEN(TRIM(R41))=0</formula>
    </cfRule>
    <cfRule type="expression" dxfId="2534" priority="2817">
      <formula>R41&lt;20</formula>
    </cfRule>
    <cfRule type="expression" dxfId="2533" priority="2818">
      <formula>AND(R41&gt;=20,R41&lt;70)</formula>
    </cfRule>
    <cfRule type="expression" dxfId="2532" priority="2819">
      <formula>AND(R41&gt;=70,R41&lt;200)</formula>
    </cfRule>
    <cfRule type="expression" dxfId="2531" priority="2820">
      <formula>AND(R41&gt;=200,R41&lt;400)</formula>
    </cfRule>
    <cfRule type="expression" dxfId="2530" priority="2821">
      <formula>R41&gt;=400</formula>
    </cfRule>
  </conditionalFormatting>
  <conditionalFormatting sqref="S41">
    <cfRule type="containsText" dxfId="2529" priority="2815" operator="containsText" text="√">
      <formula>NOT(ISERROR(SEARCH("√",S41)))</formula>
    </cfRule>
  </conditionalFormatting>
  <conditionalFormatting sqref="R41">
    <cfRule type="containsBlanks" priority="2809" stopIfTrue="1">
      <formula>LEN(TRIM(R41))=0</formula>
    </cfRule>
    <cfRule type="expression" dxfId="2528" priority="2810">
      <formula>R41&lt;20</formula>
    </cfRule>
    <cfRule type="expression" dxfId="2527" priority="2811">
      <formula>AND(R41&gt;=20,R41&lt;70)</formula>
    </cfRule>
    <cfRule type="expression" dxfId="2526" priority="2812">
      <formula>AND(R41&gt;=70,R41&lt;200)</formula>
    </cfRule>
    <cfRule type="expression" dxfId="2525" priority="2813">
      <formula>AND(R41&gt;=200,R41&lt;400)</formula>
    </cfRule>
    <cfRule type="expression" dxfId="2524" priority="2814">
      <formula>R41&gt;=400</formula>
    </cfRule>
  </conditionalFormatting>
  <conditionalFormatting sqref="S41">
    <cfRule type="containsText" dxfId="2523" priority="2808" operator="containsText" text="√">
      <formula>NOT(ISERROR(SEARCH("√",S41)))</formula>
    </cfRule>
  </conditionalFormatting>
  <conditionalFormatting sqref="R43">
    <cfRule type="containsBlanks" priority="2802" stopIfTrue="1">
      <formula>LEN(TRIM(R43))=0</formula>
    </cfRule>
    <cfRule type="expression" dxfId="2522" priority="2803">
      <formula>R43&lt;20</formula>
    </cfRule>
    <cfRule type="expression" dxfId="2521" priority="2804">
      <formula>AND(R43&gt;=20,R43&lt;70)</formula>
    </cfRule>
    <cfRule type="expression" dxfId="2520" priority="2805">
      <formula>AND(R43&gt;=70,R43&lt;200)</formula>
    </cfRule>
    <cfRule type="expression" dxfId="2519" priority="2806">
      <formula>AND(R43&gt;=200,R43&lt;400)</formula>
    </cfRule>
    <cfRule type="expression" dxfId="2518" priority="2807">
      <formula>R43&gt;=400</formula>
    </cfRule>
  </conditionalFormatting>
  <conditionalFormatting sqref="S43">
    <cfRule type="containsText" dxfId="2517" priority="2801" operator="containsText" text="√">
      <formula>NOT(ISERROR(SEARCH("√",S43)))</formula>
    </cfRule>
  </conditionalFormatting>
  <conditionalFormatting sqref="R40">
    <cfRule type="containsBlanks" priority="2795" stopIfTrue="1">
      <formula>LEN(TRIM(R40))=0</formula>
    </cfRule>
    <cfRule type="expression" dxfId="2516" priority="2796">
      <formula>R40&lt;20</formula>
    </cfRule>
    <cfRule type="expression" dxfId="2515" priority="2797">
      <formula>AND(R40&gt;=20,R40&lt;70)</formula>
    </cfRule>
    <cfRule type="expression" dxfId="2514" priority="2798">
      <formula>AND(R40&gt;=70,R40&lt;200)</formula>
    </cfRule>
    <cfRule type="expression" dxfId="2513" priority="2799">
      <formula>AND(R40&gt;=200,R40&lt;400)</formula>
    </cfRule>
    <cfRule type="expression" dxfId="2512" priority="2800">
      <formula>R40&gt;=400</formula>
    </cfRule>
  </conditionalFormatting>
  <conditionalFormatting sqref="S40">
    <cfRule type="containsText" dxfId="2511" priority="2794" operator="containsText" text="√">
      <formula>NOT(ISERROR(SEARCH("√",S40)))</formula>
    </cfRule>
  </conditionalFormatting>
  <conditionalFormatting sqref="R42">
    <cfRule type="containsBlanks" priority="2788" stopIfTrue="1">
      <formula>LEN(TRIM(R42))=0</formula>
    </cfRule>
    <cfRule type="expression" dxfId="2510" priority="2789">
      <formula>R42&lt;20</formula>
    </cfRule>
    <cfRule type="expression" dxfId="2509" priority="2790">
      <formula>AND(R42&gt;=20,R42&lt;70)</formula>
    </cfRule>
    <cfRule type="expression" dxfId="2508" priority="2791">
      <formula>AND(R42&gt;=70,R42&lt;200)</formula>
    </cfRule>
    <cfRule type="expression" dxfId="2507" priority="2792">
      <formula>AND(R42&gt;=200,R42&lt;400)</formula>
    </cfRule>
    <cfRule type="expression" dxfId="2506" priority="2793">
      <formula>R42&gt;=400</formula>
    </cfRule>
  </conditionalFormatting>
  <conditionalFormatting sqref="S42">
    <cfRule type="containsText" dxfId="2505" priority="2787" operator="containsText" text="√">
      <formula>NOT(ISERROR(SEARCH("√",S42)))</formula>
    </cfRule>
  </conditionalFormatting>
  <conditionalFormatting sqref="R41">
    <cfRule type="containsBlanks" priority="2781" stopIfTrue="1">
      <formula>LEN(TRIM(R41))=0</formula>
    </cfRule>
    <cfRule type="expression" dxfId="2504" priority="2782">
      <formula>R41&lt;20</formula>
    </cfRule>
    <cfRule type="expression" dxfId="2503" priority="2783">
      <formula>AND(R41&gt;=20,R41&lt;70)</formula>
    </cfRule>
    <cfRule type="expression" dxfId="2502" priority="2784">
      <formula>AND(R41&gt;=70,R41&lt;200)</formula>
    </cfRule>
    <cfRule type="expression" dxfId="2501" priority="2785">
      <formula>AND(R41&gt;=200,R41&lt;400)</formula>
    </cfRule>
    <cfRule type="expression" dxfId="2500" priority="2786">
      <formula>R41&gt;=400</formula>
    </cfRule>
  </conditionalFormatting>
  <conditionalFormatting sqref="S41">
    <cfRule type="containsText" dxfId="2499" priority="2780" operator="containsText" text="√">
      <formula>NOT(ISERROR(SEARCH("√",S41)))</formula>
    </cfRule>
  </conditionalFormatting>
  <conditionalFormatting sqref="R43">
    <cfRule type="containsBlanks" priority="2774" stopIfTrue="1">
      <formula>LEN(TRIM(R43))=0</formula>
    </cfRule>
    <cfRule type="expression" dxfId="2498" priority="2775">
      <formula>R43&lt;20</formula>
    </cfRule>
    <cfRule type="expression" dxfId="2497" priority="2776">
      <formula>AND(R43&gt;=20,R43&lt;70)</formula>
    </cfRule>
    <cfRule type="expression" dxfId="2496" priority="2777">
      <formula>AND(R43&gt;=70,R43&lt;200)</formula>
    </cfRule>
    <cfRule type="expression" dxfId="2495" priority="2778">
      <formula>AND(R43&gt;=200,R43&lt;400)</formula>
    </cfRule>
    <cfRule type="expression" dxfId="2494" priority="2779">
      <formula>R43&gt;=400</formula>
    </cfRule>
  </conditionalFormatting>
  <conditionalFormatting sqref="S43">
    <cfRule type="containsText" dxfId="2493" priority="2773" operator="containsText" text="√">
      <formula>NOT(ISERROR(SEARCH("√",S43)))</formula>
    </cfRule>
  </conditionalFormatting>
  <conditionalFormatting sqref="R40">
    <cfRule type="containsBlanks" priority="2767" stopIfTrue="1">
      <formula>LEN(TRIM(R40))=0</formula>
    </cfRule>
    <cfRule type="expression" dxfId="2492" priority="2768">
      <formula>R40&lt;20</formula>
    </cfRule>
    <cfRule type="expression" dxfId="2491" priority="2769">
      <formula>AND(R40&gt;=20,R40&lt;70)</formula>
    </cfRule>
    <cfRule type="expression" dxfId="2490" priority="2770">
      <formula>AND(R40&gt;=70,R40&lt;200)</formula>
    </cfRule>
    <cfRule type="expression" dxfId="2489" priority="2771">
      <formula>AND(R40&gt;=200,R40&lt;400)</formula>
    </cfRule>
    <cfRule type="expression" dxfId="2488" priority="2772">
      <formula>R40&gt;=400</formula>
    </cfRule>
  </conditionalFormatting>
  <conditionalFormatting sqref="S40">
    <cfRule type="containsText" dxfId="2487" priority="2766" operator="containsText" text="√">
      <formula>NOT(ISERROR(SEARCH("√",S40)))</formula>
    </cfRule>
  </conditionalFormatting>
  <conditionalFormatting sqref="R42">
    <cfRule type="containsBlanks" priority="2760" stopIfTrue="1">
      <formula>LEN(TRIM(R42))=0</formula>
    </cfRule>
    <cfRule type="expression" dxfId="2486" priority="2761">
      <formula>R42&lt;20</formula>
    </cfRule>
    <cfRule type="expression" dxfId="2485" priority="2762">
      <formula>AND(R42&gt;=20,R42&lt;70)</formula>
    </cfRule>
    <cfRule type="expression" dxfId="2484" priority="2763">
      <formula>AND(R42&gt;=70,R42&lt;200)</formula>
    </cfRule>
    <cfRule type="expression" dxfId="2483" priority="2764">
      <formula>AND(R42&gt;=200,R42&lt;400)</formula>
    </cfRule>
    <cfRule type="expression" dxfId="2482" priority="2765">
      <formula>R42&gt;=400</formula>
    </cfRule>
  </conditionalFormatting>
  <conditionalFormatting sqref="S42">
    <cfRule type="containsText" dxfId="2481" priority="2759" operator="containsText" text="√">
      <formula>NOT(ISERROR(SEARCH("√",S42)))</formula>
    </cfRule>
  </conditionalFormatting>
  <conditionalFormatting sqref="R42">
    <cfRule type="containsBlanks" priority="2753" stopIfTrue="1">
      <formula>LEN(TRIM(R42))=0</formula>
    </cfRule>
    <cfRule type="expression" dxfId="2480" priority="2754">
      <formula>R42&lt;20</formula>
    </cfRule>
    <cfRule type="expression" dxfId="2479" priority="2755">
      <formula>AND(R42&gt;=20,R42&lt;70)</formula>
    </cfRule>
    <cfRule type="expression" dxfId="2478" priority="2756">
      <formula>AND(R42&gt;=70,R42&lt;200)</formula>
    </cfRule>
    <cfRule type="expression" dxfId="2477" priority="2757">
      <formula>AND(R42&gt;=200,R42&lt;400)</formula>
    </cfRule>
    <cfRule type="expression" dxfId="2476" priority="2758">
      <formula>R42&gt;=400</formula>
    </cfRule>
  </conditionalFormatting>
  <conditionalFormatting sqref="S42">
    <cfRule type="containsText" dxfId="2475" priority="2752" operator="containsText" text="√">
      <formula>NOT(ISERROR(SEARCH("√",S42)))</formula>
    </cfRule>
  </conditionalFormatting>
  <conditionalFormatting sqref="R44">
    <cfRule type="containsBlanks" priority="2746" stopIfTrue="1">
      <formula>LEN(TRIM(R44))=0</formula>
    </cfRule>
    <cfRule type="expression" dxfId="2474" priority="2747">
      <formula>R44&lt;20</formula>
    </cfRule>
    <cfRule type="expression" dxfId="2473" priority="2748">
      <formula>AND(R44&gt;=20,R44&lt;70)</formula>
    </cfRule>
    <cfRule type="expression" dxfId="2472" priority="2749">
      <formula>AND(R44&gt;=70,R44&lt;200)</formula>
    </cfRule>
    <cfRule type="expression" dxfId="2471" priority="2750">
      <formula>AND(R44&gt;=200,R44&lt;400)</formula>
    </cfRule>
    <cfRule type="expression" dxfId="2470" priority="2751">
      <formula>R44&gt;=400</formula>
    </cfRule>
  </conditionalFormatting>
  <conditionalFormatting sqref="S44">
    <cfRule type="containsText" dxfId="2469" priority="2745" operator="containsText" text="√">
      <formula>NOT(ISERROR(SEARCH("√",S44)))</formula>
    </cfRule>
  </conditionalFormatting>
  <conditionalFormatting sqref="R41">
    <cfRule type="containsBlanks" priority="2739" stopIfTrue="1">
      <formula>LEN(TRIM(R41))=0</formula>
    </cfRule>
    <cfRule type="expression" dxfId="2468" priority="2740">
      <formula>R41&lt;20</formula>
    </cfRule>
    <cfRule type="expression" dxfId="2467" priority="2741">
      <formula>AND(R41&gt;=20,R41&lt;70)</formula>
    </cfRule>
    <cfRule type="expression" dxfId="2466" priority="2742">
      <formula>AND(R41&gt;=70,R41&lt;200)</formula>
    </cfRule>
    <cfRule type="expression" dxfId="2465" priority="2743">
      <formula>AND(R41&gt;=200,R41&lt;400)</formula>
    </cfRule>
    <cfRule type="expression" dxfId="2464" priority="2744">
      <formula>R41&gt;=400</formula>
    </cfRule>
  </conditionalFormatting>
  <conditionalFormatting sqref="S41">
    <cfRule type="containsText" dxfId="2463" priority="2738" operator="containsText" text="√">
      <formula>NOT(ISERROR(SEARCH("√",S41)))</formula>
    </cfRule>
  </conditionalFormatting>
  <conditionalFormatting sqref="R43">
    <cfRule type="containsBlanks" priority="2732" stopIfTrue="1">
      <formula>LEN(TRIM(R43))=0</formula>
    </cfRule>
    <cfRule type="expression" dxfId="2462" priority="2733">
      <formula>R43&lt;20</formula>
    </cfRule>
    <cfRule type="expression" dxfId="2461" priority="2734">
      <formula>AND(R43&gt;=20,R43&lt;70)</formula>
    </cfRule>
    <cfRule type="expression" dxfId="2460" priority="2735">
      <formula>AND(R43&gt;=70,R43&lt;200)</formula>
    </cfRule>
    <cfRule type="expression" dxfId="2459" priority="2736">
      <formula>AND(R43&gt;=200,R43&lt;400)</formula>
    </cfRule>
    <cfRule type="expression" dxfId="2458" priority="2737">
      <formula>R43&gt;=400</formula>
    </cfRule>
  </conditionalFormatting>
  <conditionalFormatting sqref="S43">
    <cfRule type="containsText" dxfId="2457" priority="2731" operator="containsText" text="√">
      <formula>NOT(ISERROR(SEARCH("√",S43)))</formula>
    </cfRule>
  </conditionalFormatting>
  <conditionalFormatting sqref="R46">
    <cfRule type="containsBlanks" priority="2725" stopIfTrue="1">
      <formula>LEN(TRIM(R46))=0</formula>
    </cfRule>
    <cfRule type="expression" dxfId="2456" priority="2726">
      <formula>R46&lt;20</formula>
    </cfRule>
    <cfRule type="expression" dxfId="2455" priority="2727">
      <formula>AND(R46&gt;=20,R46&lt;70)</formula>
    </cfRule>
    <cfRule type="expression" dxfId="2454" priority="2728">
      <formula>AND(R46&gt;=70,R46&lt;200)</formula>
    </cfRule>
    <cfRule type="expression" dxfId="2453" priority="2729">
      <formula>AND(R46&gt;=200,R46&lt;400)</formula>
    </cfRule>
    <cfRule type="expression" dxfId="2452" priority="2730">
      <formula>R46&gt;=400</formula>
    </cfRule>
  </conditionalFormatting>
  <conditionalFormatting sqref="S46">
    <cfRule type="containsText" dxfId="2451" priority="2724" operator="containsText" text="√">
      <formula>NOT(ISERROR(SEARCH("√",S46)))</formula>
    </cfRule>
  </conditionalFormatting>
  <conditionalFormatting sqref="R36">
    <cfRule type="containsBlanks" priority="2718" stopIfTrue="1">
      <formula>LEN(TRIM(R36))=0</formula>
    </cfRule>
    <cfRule type="expression" dxfId="2450" priority="2719">
      <formula>R36&lt;20</formula>
    </cfRule>
    <cfRule type="expression" dxfId="2449" priority="2720">
      <formula>AND(R36&gt;=20,R36&lt;70)</formula>
    </cfRule>
    <cfRule type="expression" dxfId="2448" priority="2721">
      <formula>AND(R36&gt;=70,R36&lt;200)</formula>
    </cfRule>
    <cfRule type="expression" dxfId="2447" priority="2722">
      <formula>AND(R36&gt;=200,R36&lt;400)</formula>
    </cfRule>
    <cfRule type="expression" dxfId="2446" priority="2723">
      <formula>R36&gt;=400</formula>
    </cfRule>
  </conditionalFormatting>
  <conditionalFormatting sqref="S36">
    <cfRule type="containsText" dxfId="2445" priority="2717" operator="containsText" text="√">
      <formula>NOT(ISERROR(SEARCH("√",S36)))</formula>
    </cfRule>
  </conditionalFormatting>
  <conditionalFormatting sqref="R39">
    <cfRule type="containsBlanks" priority="2711" stopIfTrue="1">
      <formula>LEN(TRIM(R39))=0</formula>
    </cfRule>
    <cfRule type="expression" dxfId="2444" priority="2712">
      <formula>R39&lt;20</formula>
    </cfRule>
    <cfRule type="expression" dxfId="2443" priority="2713">
      <formula>AND(R39&gt;=20,R39&lt;70)</formula>
    </cfRule>
    <cfRule type="expression" dxfId="2442" priority="2714">
      <formula>AND(R39&gt;=70,R39&lt;200)</formula>
    </cfRule>
    <cfRule type="expression" dxfId="2441" priority="2715">
      <formula>AND(R39&gt;=200,R39&lt;400)</formula>
    </cfRule>
    <cfRule type="expression" dxfId="2440" priority="2716">
      <formula>R39&gt;=400</formula>
    </cfRule>
  </conditionalFormatting>
  <conditionalFormatting sqref="S39">
    <cfRule type="containsText" dxfId="2439" priority="2710" operator="containsText" text="√">
      <formula>NOT(ISERROR(SEARCH("√",S39)))</formula>
    </cfRule>
  </conditionalFormatting>
  <conditionalFormatting sqref="R36">
    <cfRule type="containsBlanks" priority="2704" stopIfTrue="1">
      <formula>LEN(TRIM(R36))=0</formula>
    </cfRule>
    <cfRule type="expression" dxfId="2438" priority="2705">
      <formula>R36&lt;20</formula>
    </cfRule>
    <cfRule type="expression" dxfId="2437" priority="2706">
      <formula>AND(R36&gt;=20,R36&lt;70)</formula>
    </cfRule>
    <cfRule type="expression" dxfId="2436" priority="2707">
      <formula>AND(R36&gt;=70,R36&lt;200)</formula>
    </cfRule>
    <cfRule type="expression" dxfId="2435" priority="2708">
      <formula>AND(R36&gt;=200,R36&lt;400)</formula>
    </cfRule>
    <cfRule type="expression" dxfId="2434" priority="2709">
      <formula>R36&gt;=400</formula>
    </cfRule>
  </conditionalFormatting>
  <conditionalFormatting sqref="S36">
    <cfRule type="containsText" dxfId="2433" priority="2703" operator="containsText" text="√">
      <formula>NOT(ISERROR(SEARCH("√",S36)))</formula>
    </cfRule>
  </conditionalFormatting>
  <conditionalFormatting sqref="R38">
    <cfRule type="containsBlanks" priority="2697" stopIfTrue="1">
      <formula>LEN(TRIM(R38))=0</formula>
    </cfRule>
    <cfRule type="expression" dxfId="2432" priority="2698">
      <formula>R38&lt;20</formula>
    </cfRule>
    <cfRule type="expression" dxfId="2431" priority="2699">
      <formula>AND(R38&gt;=20,R38&lt;70)</formula>
    </cfRule>
    <cfRule type="expression" dxfId="2430" priority="2700">
      <formula>AND(R38&gt;=70,R38&lt;200)</formula>
    </cfRule>
    <cfRule type="expression" dxfId="2429" priority="2701">
      <formula>AND(R38&gt;=200,R38&lt;400)</formula>
    </cfRule>
    <cfRule type="expression" dxfId="2428" priority="2702">
      <formula>R38&gt;=400</formula>
    </cfRule>
  </conditionalFormatting>
  <conditionalFormatting sqref="S38">
    <cfRule type="containsText" dxfId="2427" priority="2696" operator="containsText" text="√">
      <formula>NOT(ISERROR(SEARCH("√",S38)))</formula>
    </cfRule>
  </conditionalFormatting>
  <conditionalFormatting sqref="R38">
    <cfRule type="containsBlanks" priority="2690" stopIfTrue="1">
      <formula>LEN(TRIM(R38))=0</formula>
    </cfRule>
    <cfRule type="expression" dxfId="2426" priority="2691">
      <formula>R38&lt;20</formula>
    </cfRule>
    <cfRule type="expression" dxfId="2425" priority="2692">
      <formula>AND(R38&gt;=20,R38&lt;70)</formula>
    </cfRule>
    <cfRule type="expression" dxfId="2424" priority="2693">
      <formula>AND(R38&gt;=70,R38&lt;200)</formula>
    </cfRule>
    <cfRule type="expression" dxfId="2423" priority="2694">
      <formula>AND(R38&gt;=200,R38&lt;400)</formula>
    </cfRule>
    <cfRule type="expression" dxfId="2422" priority="2695">
      <formula>R38&gt;=400</formula>
    </cfRule>
  </conditionalFormatting>
  <conditionalFormatting sqref="S38">
    <cfRule type="containsText" dxfId="2421" priority="2689" operator="containsText" text="√">
      <formula>NOT(ISERROR(SEARCH("√",S38)))</formula>
    </cfRule>
  </conditionalFormatting>
  <conditionalFormatting sqref="R40">
    <cfRule type="containsBlanks" priority="2683" stopIfTrue="1">
      <formula>LEN(TRIM(R40))=0</formula>
    </cfRule>
    <cfRule type="expression" dxfId="2420" priority="2684">
      <formula>R40&lt;20</formula>
    </cfRule>
    <cfRule type="expression" dxfId="2419" priority="2685">
      <formula>AND(R40&gt;=20,R40&lt;70)</formula>
    </cfRule>
    <cfRule type="expression" dxfId="2418" priority="2686">
      <formula>AND(R40&gt;=70,R40&lt;200)</formula>
    </cfRule>
    <cfRule type="expression" dxfId="2417" priority="2687">
      <formula>AND(R40&gt;=200,R40&lt;400)</formula>
    </cfRule>
    <cfRule type="expression" dxfId="2416" priority="2688">
      <formula>R40&gt;=400</formula>
    </cfRule>
  </conditionalFormatting>
  <conditionalFormatting sqref="S40">
    <cfRule type="containsText" dxfId="2415" priority="2682" operator="containsText" text="√">
      <formula>NOT(ISERROR(SEARCH("√",S40)))</formula>
    </cfRule>
  </conditionalFormatting>
  <conditionalFormatting sqref="R39">
    <cfRule type="containsBlanks" priority="2676" stopIfTrue="1">
      <formula>LEN(TRIM(R39))=0</formula>
    </cfRule>
    <cfRule type="expression" dxfId="2414" priority="2677">
      <formula>R39&lt;20</formula>
    </cfRule>
    <cfRule type="expression" dxfId="2413" priority="2678">
      <formula>AND(R39&gt;=20,R39&lt;70)</formula>
    </cfRule>
    <cfRule type="expression" dxfId="2412" priority="2679">
      <formula>AND(R39&gt;=70,R39&lt;200)</formula>
    </cfRule>
    <cfRule type="expression" dxfId="2411" priority="2680">
      <formula>AND(R39&gt;=200,R39&lt;400)</formula>
    </cfRule>
    <cfRule type="expression" dxfId="2410" priority="2681">
      <formula>R39&gt;=400</formula>
    </cfRule>
  </conditionalFormatting>
  <conditionalFormatting sqref="S39">
    <cfRule type="containsText" dxfId="2409" priority="2675" operator="containsText" text="√">
      <formula>NOT(ISERROR(SEARCH("√",S39)))</formula>
    </cfRule>
  </conditionalFormatting>
  <conditionalFormatting sqref="R38">
    <cfRule type="containsBlanks" priority="2669" stopIfTrue="1">
      <formula>LEN(TRIM(R38))=0</formula>
    </cfRule>
    <cfRule type="expression" dxfId="2408" priority="2670">
      <formula>R38&lt;20</formula>
    </cfRule>
    <cfRule type="expression" dxfId="2407" priority="2671">
      <formula>AND(R38&gt;=20,R38&lt;70)</formula>
    </cfRule>
    <cfRule type="expression" dxfId="2406" priority="2672">
      <formula>AND(R38&gt;=70,R38&lt;200)</formula>
    </cfRule>
    <cfRule type="expression" dxfId="2405" priority="2673">
      <formula>AND(R38&gt;=200,R38&lt;400)</formula>
    </cfRule>
    <cfRule type="expression" dxfId="2404" priority="2674">
      <formula>R38&gt;=400</formula>
    </cfRule>
  </conditionalFormatting>
  <conditionalFormatting sqref="S38">
    <cfRule type="containsText" dxfId="2403" priority="2668" operator="containsText" text="√">
      <formula>NOT(ISERROR(SEARCH("√",S38)))</formula>
    </cfRule>
  </conditionalFormatting>
  <conditionalFormatting sqref="R40">
    <cfRule type="containsBlanks" priority="2662" stopIfTrue="1">
      <formula>LEN(TRIM(R40))=0</formula>
    </cfRule>
    <cfRule type="expression" dxfId="2402" priority="2663">
      <formula>R40&lt;20</formula>
    </cfRule>
    <cfRule type="expression" dxfId="2401" priority="2664">
      <formula>AND(R40&gt;=20,R40&lt;70)</formula>
    </cfRule>
    <cfRule type="expression" dxfId="2400" priority="2665">
      <formula>AND(R40&gt;=70,R40&lt;200)</formula>
    </cfRule>
    <cfRule type="expression" dxfId="2399" priority="2666">
      <formula>AND(R40&gt;=200,R40&lt;400)</formula>
    </cfRule>
    <cfRule type="expression" dxfId="2398" priority="2667">
      <formula>R40&gt;=400</formula>
    </cfRule>
  </conditionalFormatting>
  <conditionalFormatting sqref="S40">
    <cfRule type="containsText" dxfId="2397" priority="2661" operator="containsText" text="√">
      <formula>NOT(ISERROR(SEARCH("√",S40)))</formula>
    </cfRule>
  </conditionalFormatting>
  <conditionalFormatting sqref="R39">
    <cfRule type="containsBlanks" priority="2655" stopIfTrue="1">
      <formula>LEN(TRIM(R39))=0</formula>
    </cfRule>
    <cfRule type="expression" dxfId="2396" priority="2656">
      <formula>R39&lt;20</formula>
    </cfRule>
    <cfRule type="expression" dxfId="2395" priority="2657">
      <formula>AND(R39&gt;=20,R39&lt;70)</formula>
    </cfRule>
    <cfRule type="expression" dxfId="2394" priority="2658">
      <formula>AND(R39&gt;=70,R39&lt;200)</formula>
    </cfRule>
    <cfRule type="expression" dxfId="2393" priority="2659">
      <formula>AND(R39&gt;=200,R39&lt;400)</formula>
    </cfRule>
    <cfRule type="expression" dxfId="2392" priority="2660">
      <formula>R39&gt;=400</formula>
    </cfRule>
  </conditionalFormatting>
  <conditionalFormatting sqref="S39">
    <cfRule type="containsText" dxfId="2391" priority="2654" operator="containsText" text="√">
      <formula>NOT(ISERROR(SEARCH("√",S39)))</formula>
    </cfRule>
  </conditionalFormatting>
  <conditionalFormatting sqref="R39">
    <cfRule type="containsBlanks" priority="2648" stopIfTrue="1">
      <formula>LEN(TRIM(R39))=0</formula>
    </cfRule>
    <cfRule type="expression" dxfId="2390" priority="2649">
      <formula>R39&lt;20</formula>
    </cfRule>
    <cfRule type="expression" dxfId="2389" priority="2650">
      <formula>AND(R39&gt;=20,R39&lt;70)</formula>
    </cfRule>
    <cfRule type="expression" dxfId="2388" priority="2651">
      <formula>AND(R39&gt;=70,R39&lt;200)</formula>
    </cfRule>
    <cfRule type="expression" dxfId="2387" priority="2652">
      <formula>AND(R39&gt;=200,R39&lt;400)</formula>
    </cfRule>
    <cfRule type="expression" dxfId="2386" priority="2653">
      <formula>R39&gt;=400</formula>
    </cfRule>
  </conditionalFormatting>
  <conditionalFormatting sqref="S39">
    <cfRule type="containsText" dxfId="2385" priority="2647" operator="containsText" text="√">
      <formula>NOT(ISERROR(SEARCH("√",S39)))</formula>
    </cfRule>
  </conditionalFormatting>
  <conditionalFormatting sqref="R41">
    <cfRule type="containsBlanks" priority="2641" stopIfTrue="1">
      <formula>LEN(TRIM(R41))=0</formula>
    </cfRule>
    <cfRule type="expression" dxfId="2384" priority="2642">
      <formula>R41&lt;20</formula>
    </cfRule>
    <cfRule type="expression" dxfId="2383" priority="2643">
      <formula>AND(R41&gt;=20,R41&lt;70)</formula>
    </cfRule>
    <cfRule type="expression" dxfId="2382" priority="2644">
      <formula>AND(R41&gt;=70,R41&lt;200)</formula>
    </cfRule>
    <cfRule type="expression" dxfId="2381" priority="2645">
      <formula>AND(R41&gt;=200,R41&lt;400)</formula>
    </cfRule>
    <cfRule type="expression" dxfId="2380" priority="2646">
      <formula>R41&gt;=400</formula>
    </cfRule>
  </conditionalFormatting>
  <conditionalFormatting sqref="S41">
    <cfRule type="containsText" dxfId="2379" priority="2640" operator="containsText" text="√">
      <formula>NOT(ISERROR(SEARCH("√",S41)))</formula>
    </cfRule>
  </conditionalFormatting>
  <conditionalFormatting sqref="R38">
    <cfRule type="containsBlanks" priority="2634" stopIfTrue="1">
      <formula>LEN(TRIM(R38))=0</formula>
    </cfRule>
    <cfRule type="expression" dxfId="2378" priority="2635">
      <formula>R38&lt;20</formula>
    </cfRule>
    <cfRule type="expression" dxfId="2377" priority="2636">
      <formula>AND(R38&gt;=20,R38&lt;70)</formula>
    </cfRule>
    <cfRule type="expression" dxfId="2376" priority="2637">
      <formula>AND(R38&gt;=70,R38&lt;200)</formula>
    </cfRule>
    <cfRule type="expression" dxfId="2375" priority="2638">
      <formula>AND(R38&gt;=200,R38&lt;400)</formula>
    </cfRule>
    <cfRule type="expression" dxfId="2374" priority="2639">
      <formula>R38&gt;=400</formula>
    </cfRule>
  </conditionalFormatting>
  <conditionalFormatting sqref="S38">
    <cfRule type="containsText" dxfId="2373" priority="2633" operator="containsText" text="√">
      <formula>NOT(ISERROR(SEARCH("√",S38)))</formula>
    </cfRule>
  </conditionalFormatting>
  <conditionalFormatting sqref="R40">
    <cfRule type="containsBlanks" priority="2627" stopIfTrue="1">
      <formula>LEN(TRIM(R40))=0</formula>
    </cfRule>
    <cfRule type="expression" dxfId="2372" priority="2628">
      <formula>R40&lt;20</formula>
    </cfRule>
    <cfRule type="expression" dxfId="2371" priority="2629">
      <formula>AND(R40&gt;=20,R40&lt;70)</formula>
    </cfRule>
    <cfRule type="expression" dxfId="2370" priority="2630">
      <formula>AND(R40&gt;=70,R40&lt;200)</formula>
    </cfRule>
    <cfRule type="expression" dxfId="2369" priority="2631">
      <formula>AND(R40&gt;=200,R40&lt;400)</formula>
    </cfRule>
    <cfRule type="expression" dxfId="2368" priority="2632">
      <formula>R40&gt;=400</formula>
    </cfRule>
  </conditionalFormatting>
  <conditionalFormatting sqref="S40">
    <cfRule type="containsText" dxfId="2367" priority="2626" operator="containsText" text="√">
      <formula>NOT(ISERROR(SEARCH("√",S40)))</formula>
    </cfRule>
  </conditionalFormatting>
  <conditionalFormatting sqref="R38">
    <cfRule type="containsBlanks" priority="2620" stopIfTrue="1">
      <formula>LEN(TRIM(R38))=0</formula>
    </cfRule>
    <cfRule type="expression" dxfId="2366" priority="2621">
      <formula>R38&lt;20</formula>
    </cfRule>
    <cfRule type="expression" dxfId="2365" priority="2622">
      <formula>AND(R38&gt;=20,R38&lt;70)</formula>
    </cfRule>
    <cfRule type="expression" dxfId="2364" priority="2623">
      <formula>AND(R38&gt;=70,R38&lt;200)</formula>
    </cfRule>
    <cfRule type="expression" dxfId="2363" priority="2624">
      <formula>AND(R38&gt;=200,R38&lt;400)</formula>
    </cfRule>
    <cfRule type="expression" dxfId="2362" priority="2625">
      <formula>R38&gt;=400</formula>
    </cfRule>
  </conditionalFormatting>
  <conditionalFormatting sqref="S38">
    <cfRule type="containsText" dxfId="2361" priority="2619" operator="containsText" text="√">
      <formula>NOT(ISERROR(SEARCH("√",S38)))</formula>
    </cfRule>
  </conditionalFormatting>
  <conditionalFormatting sqref="R40">
    <cfRule type="containsBlanks" priority="2613" stopIfTrue="1">
      <formula>LEN(TRIM(R40))=0</formula>
    </cfRule>
    <cfRule type="expression" dxfId="2360" priority="2614">
      <formula>R40&lt;20</formula>
    </cfRule>
    <cfRule type="expression" dxfId="2359" priority="2615">
      <formula>AND(R40&gt;=20,R40&lt;70)</formula>
    </cfRule>
    <cfRule type="expression" dxfId="2358" priority="2616">
      <formula>AND(R40&gt;=70,R40&lt;200)</formula>
    </cfRule>
    <cfRule type="expression" dxfId="2357" priority="2617">
      <formula>AND(R40&gt;=200,R40&lt;400)</formula>
    </cfRule>
    <cfRule type="expression" dxfId="2356" priority="2618">
      <formula>R40&gt;=400</formula>
    </cfRule>
  </conditionalFormatting>
  <conditionalFormatting sqref="S40">
    <cfRule type="containsText" dxfId="2355" priority="2612" operator="containsText" text="√">
      <formula>NOT(ISERROR(SEARCH("√",S40)))</formula>
    </cfRule>
  </conditionalFormatting>
  <conditionalFormatting sqref="R39">
    <cfRule type="containsBlanks" priority="2606" stopIfTrue="1">
      <formula>LEN(TRIM(R39))=0</formula>
    </cfRule>
    <cfRule type="expression" dxfId="2354" priority="2607">
      <formula>R39&lt;20</formula>
    </cfRule>
    <cfRule type="expression" dxfId="2353" priority="2608">
      <formula>AND(R39&gt;=20,R39&lt;70)</formula>
    </cfRule>
    <cfRule type="expression" dxfId="2352" priority="2609">
      <formula>AND(R39&gt;=70,R39&lt;200)</formula>
    </cfRule>
    <cfRule type="expression" dxfId="2351" priority="2610">
      <formula>AND(R39&gt;=200,R39&lt;400)</formula>
    </cfRule>
    <cfRule type="expression" dxfId="2350" priority="2611">
      <formula>R39&gt;=400</formula>
    </cfRule>
  </conditionalFormatting>
  <conditionalFormatting sqref="S39">
    <cfRule type="containsText" dxfId="2349" priority="2605" operator="containsText" text="√">
      <formula>NOT(ISERROR(SEARCH("√",S39)))</formula>
    </cfRule>
  </conditionalFormatting>
  <conditionalFormatting sqref="R39">
    <cfRule type="containsBlanks" priority="2599" stopIfTrue="1">
      <formula>LEN(TRIM(R39))=0</formula>
    </cfRule>
    <cfRule type="expression" dxfId="2348" priority="2600">
      <formula>R39&lt;20</formula>
    </cfRule>
    <cfRule type="expression" dxfId="2347" priority="2601">
      <formula>AND(R39&gt;=20,R39&lt;70)</formula>
    </cfRule>
    <cfRule type="expression" dxfId="2346" priority="2602">
      <formula>AND(R39&gt;=70,R39&lt;200)</formula>
    </cfRule>
    <cfRule type="expression" dxfId="2345" priority="2603">
      <formula>AND(R39&gt;=200,R39&lt;400)</formula>
    </cfRule>
    <cfRule type="expression" dxfId="2344" priority="2604">
      <formula>R39&gt;=400</formula>
    </cfRule>
  </conditionalFormatting>
  <conditionalFormatting sqref="S39">
    <cfRule type="containsText" dxfId="2343" priority="2598" operator="containsText" text="√">
      <formula>NOT(ISERROR(SEARCH("√",S39)))</formula>
    </cfRule>
  </conditionalFormatting>
  <conditionalFormatting sqref="R41">
    <cfRule type="containsBlanks" priority="2592" stopIfTrue="1">
      <formula>LEN(TRIM(R41))=0</formula>
    </cfRule>
    <cfRule type="expression" dxfId="2342" priority="2593">
      <formula>R41&lt;20</formula>
    </cfRule>
    <cfRule type="expression" dxfId="2341" priority="2594">
      <formula>AND(R41&gt;=20,R41&lt;70)</formula>
    </cfRule>
    <cfRule type="expression" dxfId="2340" priority="2595">
      <formula>AND(R41&gt;=70,R41&lt;200)</formula>
    </cfRule>
    <cfRule type="expression" dxfId="2339" priority="2596">
      <formula>AND(R41&gt;=200,R41&lt;400)</formula>
    </cfRule>
    <cfRule type="expression" dxfId="2338" priority="2597">
      <formula>R41&gt;=400</formula>
    </cfRule>
  </conditionalFormatting>
  <conditionalFormatting sqref="S41">
    <cfRule type="containsText" dxfId="2337" priority="2591" operator="containsText" text="√">
      <formula>NOT(ISERROR(SEARCH("√",S41)))</formula>
    </cfRule>
  </conditionalFormatting>
  <conditionalFormatting sqref="R38">
    <cfRule type="containsBlanks" priority="2585" stopIfTrue="1">
      <formula>LEN(TRIM(R38))=0</formula>
    </cfRule>
    <cfRule type="expression" dxfId="2336" priority="2586">
      <formula>R38&lt;20</formula>
    </cfRule>
    <cfRule type="expression" dxfId="2335" priority="2587">
      <formula>AND(R38&gt;=20,R38&lt;70)</formula>
    </cfRule>
    <cfRule type="expression" dxfId="2334" priority="2588">
      <formula>AND(R38&gt;=70,R38&lt;200)</formula>
    </cfRule>
    <cfRule type="expression" dxfId="2333" priority="2589">
      <formula>AND(R38&gt;=200,R38&lt;400)</formula>
    </cfRule>
    <cfRule type="expression" dxfId="2332" priority="2590">
      <formula>R38&gt;=400</formula>
    </cfRule>
  </conditionalFormatting>
  <conditionalFormatting sqref="S38">
    <cfRule type="containsText" dxfId="2331" priority="2584" operator="containsText" text="√">
      <formula>NOT(ISERROR(SEARCH("√",S38)))</formula>
    </cfRule>
  </conditionalFormatting>
  <conditionalFormatting sqref="R40">
    <cfRule type="containsBlanks" priority="2578" stopIfTrue="1">
      <formula>LEN(TRIM(R40))=0</formula>
    </cfRule>
    <cfRule type="expression" dxfId="2330" priority="2579">
      <formula>R40&lt;20</formula>
    </cfRule>
    <cfRule type="expression" dxfId="2329" priority="2580">
      <formula>AND(R40&gt;=20,R40&lt;70)</formula>
    </cfRule>
    <cfRule type="expression" dxfId="2328" priority="2581">
      <formula>AND(R40&gt;=70,R40&lt;200)</formula>
    </cfRule>
    <cfRule type="expression" dxfId="2327" priority="2582">
      <formula>AND(R40&gt;=200,R40&lt;400)</formula>
    </cfRule>
    <cfRule type="expression" dxfId="2326" priority="2583">
      <formula>R40&gt;=400</formula>
    </cfRule>
  </conditionalFormatting>
  <conditionalFormatting sqref="S40">
    <cfRule type="containsText" dxfId="2325" priority="2577" operator="containsText" text="√">
      <formula>NOT(ISERROR(SEARCH("√",S40)))</formula>
    </cfRule>
  </conditionalFormatting>
  <conditionalFormatting sqref="R39">
    <cfRule type="containsBlanks" priority="2571" stopIfTrue="1">
      <formula>LEN(TRIM(R39))=0</formula>
    </cfRule>
    <cfRule type="expression" dxfId="2324" priority="2572">
      <formula>R39&lt;20</formula>
    </cfRule>
    <cfRule type="expression" dxfId="2323" priority="2573">
      <formula>AND(R39&gt;=20,R39&lt;70)</formula>
    </cfRule>
    <cfRule type="expression" dxfId="2322" priority="2574">
      <formula>AND(R39&gt;=70,R39&lt;200)</formula>
    </cfRule>
    <cfRule type="expression" dxfId="2321" priority="2575">
      <formula>AND(R39&gt;=200,R39&lt;400)</formula>
    </cfRule>
    <cfRule type="expression" dxfId="2320" priority="2576">
      <formula>R39&gt;=400</formula>
    </cfRule>
  </conditionalFormatting>
  <conditionalFormatting sqref="S39">
    <cfRule type="containsText" dxfId="2319" priority="2570" operator="containsText" text="√">
      <formula>NOT(ISERROR(SEARCH("√",S39)))</formula>
    </cfRule>
  </conditionalFormatting>
  <conditionalFormatting sqref="R41">
    <cfRule type="containsBlanks" priority="2564" stopIfTrue="1">
      <formula>LEN(TRIM(R41))=0</formula>
    </cfRule>
    <cfRule type="expression" dxfId="2318" priority="2565">
      <formula>R41&lt;20</formula>
    </cfRule>
    <cfRule type="expression" dxfId="2317" priority="2566">
      <formula>AND(R41&gt;=20,R41&lt;70)</formula>
    </cfRule>
    <cfRule type="expression" dxfId="2316" priority="2567">
      <formula>AND(R41&gt;=70,R41&lt;200)</formula>
    </cfRule>
    <cfRule type="expression" dxfId="2315" priority="2568">
      <formula>AND(R41&gt;=200,R41&lt;400)</formula>
    </cfRule>
    <cfRule type="expression" dxfId="2314" priority="2569">
      <formula>R41&gt;=400</formula>
    </cfRule>
  </conditionalFormatting>
  <conditionalFormatting sqref="S41">
    <cfRule type="containsText" dxfId="2313" priority="2563" operator="containsText" text="√">
      <formula>NOT(ISERROR(SEARCH("√",S41)))</formula>
    </cfRule>
  </conditionalFormatting>
  <conditionalFormatting sqref="R38">
    <cfRule type="containsBlanks" priority="2557" stopIfTrue="1">
      <formula>LEN(TRIM(R38))=0</formula>
    </cfRule>
    <cfRule type="expression" dxfId="2312" priority="2558">
      <formula>R38&lt;20</formula>
    </cfRule>
    <cfRule type="expression" dxfId="2311" priority="2559">
      <formula>AND(R38&gt;=20,R38&lt;70)</formula>
    </cfRule>
    <cfRule type="expression" dxfId="2310" priority="2560">
      <formula>AND(R38&gt;=70,R38&lt;200)</formula>
    </cfRule>
    <cfRule type="expression" dxfId="2309" priority="2561">
      <formula>AND(R38&gt;=200,R38&lt;400)</formula>
    </cfRule>
    <cfRule type="expression" dxfId="2308" priority="2562">
      <formula>R38&gt;=400</formula>
    </cfRule>
  </conditionalFormatting>
  <conditionalFormatting sqref="S38">
    <cfRule type="containsText" dxfId="2307" priority="2556" operator="containsText" text="√">
      <formula>NOT(ISERROR(SEARCH("√",S38)))</formula>
    </cfRule>
  </conditionalFormatting>
  <conditionalFormatting sqref="R40">
    <cfRule type="containsBlanks" priority="2550" stopIfTrue="1">
      <formula>LEN(TRIM(R40))=0</formula>
    </cfRule>
    <cfRule type="expression" dxfId="2306" priority="2551">
      <formula>R40&lt;20</formula>
    </cfRule>
    <cfRule type="expression" dxfId="2305" priority="2552">
      <formula>AND(R40&gt;=20,R40&lt;70)</formula>
    </cfRule>
    <cfRule type="expression" dxfId="2304" priority="2553">
      <formula>AND(R40&gt;=70,R40&lt;200)</formula>
    </cfRule>
    <cfRule type="expression" dxfId="2303" priority="2554">
      <formula>AND(R40&gt;=200,R40&lt;400)</formula>
    </cfRule>
    <cfRule type="expression" dxfId="2302" priority="2555">
      <formula>R40&gt;=400</formula>
    </cfRule>
  </conditionalFormatting>
  <conditionalFormatting sqref="S40">
    <cfRule type="containsText" dxfId="2301" priority="2549" operator="containsText" text="√">
      <formula>NOT(ISERROR(SEARCH("√",S40)))</formula>
    </cfRule>
  </conditionalFormatting>
  <conditionalFormatting sqref="R40">
    <cfRule type="containsBlanks" priority="2543" stopIfTrue="1">
      <formula>LEN(TRIM(R40))=0</formula>
    </cfRule>
    <cfRule type="expression" dxfId="2300" priority="2544">
      <formula>R40&lt;20</formula>
    </cfRule>
    <cfRule type="expression" dxfId="2299" priority="2545">
      <formula>AND(R40&gt;=20,R40&lt;70)</formula>
    </cfRule>
    <cfRule type="expression" dxfId="2298" priority="2546">
      <formula>AND(R40&gt;=70,R40&lt;200)</formula>
    </cfRule>
    <cfRule type="expression" dxfId="2297" priority="2547">
      <formula>AND(R40&gt;=200,R40&lt;400)</formula>
    </cfRule>
    <cfRule type="expression" dxfId="2296" priority="2548">
      <formula>R40&gt;=400</formula>
    </cfRule>
  </conditionalFormatting>
  <conditionalFormatting sqref="S40">
    <cfRule type="containsText" dxfId="2295" priority="2542" operator="containsText" text="√">
      <formula>NOT(ISERROR(SEARCH("√",S40)))</formula>
    </cfRule>
  </conditionalFormatting>
  <conditionalFormatting sqref="R42">
    <cfRule type="containsBlanks" priority="2536" stopIfTrue="1">
      <formula>LEN(TRIM(R42))=0</formula>
    </cfRule>
    <cfRule type="expression" dxfId="2294" priority="2537">
      <formula>R42&lt;20</formula>
    </cfRule>
    <cfRule type="expression" dxfId="2293" priority="2538">
      <formula>AND(R42&gt;=20,R42&lt;70)</formula>
    </cfRule>
    <cfRule type="expression" dxfId="2292" priority="2539">
      <formula>AND(R42&gt;=70,R42&lt;200)</formula>
    </cfRule>
    <cfRule type="expression" dxfId="2291" priority="2540">
      <formula>AND(R42&gt;=200,R42&lt;400)</formula>
    </cfRule>
    <cfRule type="expression" dxfId="2290" priority="2541">
      <formula>R42&gt;=400</formula>
    </cfRule>
  </conditionalFormatting>
  <conditionalFormatting sqref="S42">
    <cfRule type="containsText" dxfId="2289" priority="2535" operator="containsText" text="√">
      <formula>NOT(ISERROR(SEARCH("√",S42)))</formula>
    </cfRule>
  </conditionalFormatting>
  <conditionalFormatting sqref="R39">
    <cfRule type="containsBlanks" priority="2529" stopIfTrue="1">
      <formula>LEN(TRIM(R39))=0</formula>
    </cfRule>
    <cfRule type="expression" dxfId="2288" priority="2530">
      <formula>R39&lt;20</formula>
    </cfRule>
    <cfRule type="expression" dxfId="2287" priority="2531">
      <formula>AND(R39&gt;=20,R39&lt;70)</formula>
    </cfRule>
    <cfRule type="expression" dxfId="2286" priority="2532">
      <formula>AND(R39&gt;=70,R39&lt;200)</formula>
    </cfRule>
    <cfRule type="expression" dxfId="2285" priority="2533">
      <formula>AND(R39&gt;=200,R39&lt;400)</formula>
    </cfRule>
    <cfRule type="expression" dxfId="2284" priority="2534">
      <formula>R39&gt;=400</formula>
    </cfRule>
  </conditionalFormatting>
  <conditionalFormatting sqref="S39">
    <cfRule type="containsText" dxfId="2283" priority="2528" operator="containsText" text="√">
      <formula>NOT(ISERROR(SEARCH("√",S39)))</formula>
    </cfRule>
  </conditionalFormatting>
  <conditionalFormatting sqref="R41">
    <cfRule type="containsBlanks" priority="2522" stopIfTrue="1">
      <formula>LEN(TRIM(R41))=0</formula>
    </cfRule>
    <cfRule type="expression" dxfId="2282" priority="2523">
      <formula>R41&lt;20</formula>
    </cfRule>
    <cfRule type="expression" dxfId="2281" priority="2524">
      <formula>AND(R41&gt;=20,R41&lt;70)</formula>
    </cfRule>
    <cfRule type="expression" dxfId="2280" priority="2525">
      <formula>AND(R41&gt;=70,R41&lt;200)</formula>
    </cfRule>
    <cfRule type="expression" dxfId="2279" priority="2526">
      <formula>AND(R41&gt;=200,R41&lt;400)</formula>
    </cfRule>
    <cfRule type="expression" dxfId="2278" priority="2527">
      <formula>R41&gt;=400</formula>
    </cfRule>
  </conditionalFormatting>
  <conditionalFormatting sqref="S41">
    <cfRule type="containsText" dxfId="2277" priority="2521" operator="containsText" text="√">
      <formula>NOT(ISERROR(SEARCH("√",S41)))</formula>
    </cfRule>
  </conditionalFormatting>
  <conditionalFormatting sqref="R44">
    <cfRule type="containsBlanks" priority="2515" stopIfTrue="1">
      <formula>LEN(TRIM(R44))=0</formula>
    </cfRule>
    <cfRule type="expression" dxfId="2276" priority="2516">
      <formula>R44&lt;20</formula>
    </cfRule>
    <cfRule type="expression" dxfId="2275" priority="2517">
      <formula>AND(R44&gt;=20,R44&lt;70)</formula>
    </cfRule>
    <cfRule type="expression" dxfId="2274" priority="2518">
      <formula>AND(R44&gt;=70,R44&lt;200)</formula>
    </cfRule>
    <cfRule type="expression" dxfId="2273" priority="2519">
      <formula>AND(R44&gt;=200,R44&lt;400)</formula>
    </cfRule>
    <cfRule type="expression" dxfId="2272" priority="2520">
      <formula>R44&gt;=400</formula>
    </cfRule>
  </conditionalFormatting>
  <conditionalFormatting sqref="S44">
    <cfRule type="containsText" dxfId="2271" priority="2514" operator="containsText" text="√">
      <formula>NOT(ISERROR(SEARCH("√",S44)))</formula>
    </cfRule>
  </conditionalFormatting>
  <conditionalFormatting sqref="R39">
    <cfRule type="containsBlanks" priority="2508" stopIfTrue="1">
      <formula>LEN(TRIM(R39))=0</formula>
    </cfRule>
    <cfRule type="expression" dxfId="2270" priority="2509">
      <formula>R39&lt;20</formula>
    </cfRule>
    <cfRule type="expression" dxfId="2269" priority="2510">
      <formula>AND(R39&gt;=20,R39&lt;70)</formula>
    </cfRule>
    <cfRule type="expression" dxfId="2268" priority="2511">
      <formula>AND(R39&gt;=70,R39&lt;200)</formula>
    </cfRule>
    <cfRule type="expression" dxfId="2267" priority="2512">
      <formula>AND(R39&gt;=200,R39&lt;400)</formula>
    </cfRule>
    <cfRule type="expression" dxfId="2266" priority="2513">
      <formula>R39&gt;=400</formula>
    </cfRule>
  </conditionalFormatting>
  <conditionalFormatting sqref="S39">
    <cfRule type="containsText" dxfId="2265" priority="2507" operator="containsText" text="√">
      <formula>NOT(ISERROR(SEARCH("√",S39)))</formula>
    </cfRule>
  </conditionalFormatting>
  <conditionalFormatting sqref="R41">
    <cfRule type="containsBlanks" priority="2501" stopIfTrue="1">
      <formula>LEN(TRIM(R41))=0</formula>
    </cfRule>
    <cfRule type="expression" dxfId="2264" priority="2502">
      <formula>R41&lt;20</formula>
    </cfRule>
    <cfRule type="expression" dxfId="2263" priority="2503">
      <formula>AND(R41&gt;=20,R41&lt;70)</formula>
    </cfRule>
    <cfRule type="expression" dxfId="2262" priority="2504">
      <formula>AND(R41&gt;=70,R41&lt;200)</formula>
    </cfRule>
    <cfRule type="expression" dxfId="2261" priority="2505">
      <formula>AND(R41&gt;=200,R41&lt;400)</formula>
    </cfRule>
    <cfRule type="expression" dxfId="2260" priority="2506">
      <formula>R41&gt;=400</formula>
    </cfRule>
  </conditionalFormatting>
  <conditionalFormatting sqref="S41">
    <cfRule type="containsText" dxfId="2259" priority="2500" operator="containsText" text="√">
      <formula>NOT(ISERROR(SEARCH("√",S41)))</formula>
    </cfRule>
  </conditionalFormatting>
  <conditionalFormatting sqref="R38">
    <cfRule type="containsBlanks" priority="2494" stopIfTrue="1">
      <formula>LEN(TRIM(R38))=0</formula>
    </cfRule>
    <cfRule type="expression" dxfId="2258" priority="2495">
      <formula>R38&lt;20</formula>
    </cfRule>
    <cfRule type="expression" dxfId="2257" priority="2496">
      <formula>AND(R38&gt;=20,R38&lt;70)</formula>
    </cfRule>
    <cfRule type="expression" dxfId="2256" priority="2497">
      <formula>AND(R38&gt;=70,R38&lt;200)</formula>
    </cfRule>
    <cfRule type="expression" dxfId="2255" priority="2498">
      <formula>AND(R38&gt;=200,R38&lt;400)</formula>
    </cfRule>
    <cfRule type="expression" dxfId="2254" priority="2499">
      <formula>R38&gt;=400</formula>
    </cfRule>
  </conditionalFormatting>
  <conditionalFormatting sqref="S38">
    <cfRule type="containsText" dxfId="2253" priority="2493" operator="containsText" text="√">
      <formula>NOT(ISERROR(SEARCH("√",S38)))</formula>
    </cfRule>
  </conditionalFormatting>
  <conditionalFormatting sqref="R40">
    <cfRule type="containsBlanks" priority="2487" stopIfTrue="1">
      <formula>LEN(TRIM(R40))=0</formula>
    </cfRule>
    <cfRule type="expression" dxfId="2252" priority="2488">
      <formula>R40&lt;20</formula>
    </cfRule>
    <cfRule type="expression" dxfId="2251" priority="2489">
      <formula>AND(R40&gt;=20,R40&lt;70)</formula>
    </cfRule>
    <cfRule type="expression" dxfId="2250" priority="2490">
      <formula>AND(R40&gt;=70,R40&lt;200)</formula>
    </cfRule>
    <cfRule type="expression" dxfId="2249" priority="2491">
      <formula>AND(R40&gt;=200,R40&lt;400)</formula>
    </cfRule>
    <cfRule type="expression" dxfId="2248" priority="2492">
      <formula>R40&gt;=400</formula>
    </cfRule>
  </conditionalFormatting>
  <conditionalFormatting sqref="S40">
    <cfRule type="containsText" dxfId="2247" priority="2486" operator="containsText" text="√">
      <formula>NOT(ISERROR(SEARCH("√",S40)))</formula>
    </cfRule>
  </conditionalFormatting>
  <conditionalFormatting sqref="R40">
    <cfRule type="containsBlanks" priority="2480" stopIfTrue="1">
      <formula>LEN(TRIM(R40))=0</formula>
    </cfRule>
    <cfRule type="expression" dxfId="2246" priority="2481">
      <formula>R40&lt;20</formula>
    </cfRule>
    <cfRule type="expression" dxfId="2245" priority="2482">
      <formula>AND(R40&gt;=20,R40&lt;70)</formula>
    </cfRule>
    <cfRule type="expression" dxfId="2244" priority="2483">
      <formula>AND(R40&gt;=70,R40&lt;200)</formula>
    </cfRule>
    <cfRule type="expression" dxfId="2243" priority="2484">
      <formula>AND(R40&gt;=200,R40&lt;400)</formula>
    </cfRule>
    <cfRule type="expression" dxfId="2242" priority="2485">
      <formula>R40&gt;=400</formula>
    </cfRule>
  </conditionalFormatting>
  <conditionalFormatting sqref="S40">
    <cfRule type="containsText" dxfId="2241" priority="2479" operator="containsText" text="√">
      <formula>NOT(ISERROR(SEARCH("√",S40)))</formula>
    </cfRule>
  </conditionalFormatting>
  <conditionalFormatting sqref="R42">
    <cfRule type="containsBlanks" priority="2473" stopIfTrue="1">
      <formula>LEN(TRIM(R42))=0</formula>
    </cfRule>
    <cfRule type="expression" dxfId="2240" priority="2474">
      <formula>R42&lt;20</formula>
    </cfRule>
    <cfRule type="expression" dxfId="2239" priority="2475">
      <formula>AND(R42&gt;=20,R42&lt;70)</formula>
    </cfRule>
    <cfRule type="expression" dxfId="2238" priority="2476">
      <formula>AND(R42&gt;=70,R42&lt;200)</formula>
    </cfRule>
    <cfRule type="expression" dxfId="2237" priority="2477">
      <formula>AND(R42&gt;=200,R42&lt;400)</formula>
    </cfRule>
    <cfRule type="expression" dxfId="2236" priority="2478">
      <formula>R42&gt;=400</formula>
    </cfRule>
  </conditionalFormatting>
  <conditionalFormatting sqref="S42">
    <cfRule type="containsText" dxfId="2235" priority="2472" operator="containsText" text="√">
      <formula>NOT(ISERROR(SEARCH("√",S42)))</formula>
    </cfRule>
  </conditionalFormatting>
  <conditionalFormatting sqref="R39">
    <cfRule type="containsBlanks" priority="2466" stopIfTrue="1">
      <formula>LEN(TRIM(R39))=0</formula>
    </cfRule>
    <cfRule type="expression" dxfId="2234" priority="2467">
      <formula>R39&lt;20</formula>
    </cfRule>
    <cfRule type="expression" dxfId="2233" priority="2468">
      <formula>AND(R39&gt;=20,R39&lt;70)</formula>
    </cfRule>
    <cfRule type="expression" dxfId="2232" priority="2469">
      <formula>AND(R39&gt;=70,R39&lt;200)</formula>
    </cfRule>
    <cfRule type="expression" dxfId="2231" priority="2470">
      <formula>AND(R39&gt;=200,R39&lt;400)</formula>
    </cfRule>
    <cfRule type="expression" dxfId="2230" priority="2471">
      <formula>R39&gt;=400</formula>
    </cfRule>
  </conditionalFormatting>
  <conditionalFormatting sqref="S39">
    <cfRule type="containsText" dxfId="2229" priority="2465" operator="containsText" text="√">
      <formula>NOT(ISERROR(SEARCH("√",S39)))</formula>
    </cfRule>
  </conditionalFormatting>
  <conditionalFormatting sqref="R41">
    <cfRule type="containsBlanks" priority="2459" stopIfTrue="1">
      <formula>LEN(TRIM(R41))=0</formula>
    </cfRule>
    <cfRule type="expression" dxfId="2228" priority="2460">
      <formula>R41&lt;20</formula>
    </cfRule>
    <cfRule type="expression" dxfId="2227" priority="2461">
      <formula>AND(R41&gt;=20,R41&lt;70)</formula>
    </cfRule>
    <cfRule type="expression" dxfId="2226" priority="2462">
      <formula>AND(R41&gt;=70,R41&lt;200)</formula>
    </cfRule>
    <cfRule type="expression" dxfId="2225" priority="2463">
      <formula>AND(R41&gt;=200,R41&lt;400)</formula>
    </cfRule>
    <cfRule type="expression" dxfId="2224" priority="2464">
      <formula>R41&gt;=400</formula>
    </cfRule>
  </conditionalFormatting>
  <conditionalFormatting sqref="S41">
    <cfRule type="containsText" dxfId="2223" priority="2458" operator="containsText" text="√">
      <formula>NOT(ISERROR(SEARCH("√",S41)))</formula>
    </cfRule>
  </conditionalFormatting>
  <conditionalFormatting sqref="R40">
    <cfRule type="containsBlanks" priority="2452" stopIfTrue="1">
      <formula>LEN(TRIM(R40))=0</formula>
    </cfRule>
    <cfRule type="expression" dxfId="2222" priority="2453">
      <formula>R40&lt;20</formula>
    </cfRule>
    <cfRule type="expression" dxfId="2221" priority="2454">
      <formula>AND(R40&gt;=20,R40&lt;70)</formula>
    </cfRule>
    <cfRule type="expression" dxfId="2220" priority="2455">
      <formula>AND(R40&gt;=70,R40&lt;200)</formula>
    </cfRule>
    <cfRule type="expression" dxfId="2219" priority="2456">
      <formula>AND(R40&gt;=200,R40&lt;400)</formula>
    </cfRule>
    <cfRule type="expression" dxfId="2218" priority="2457">
      <formula>R40&gt;=400</formula>
    </cfRule>
  </conditionalFormatting>
  <conditionalFormatting sqref="S40">
    <cfRule type="containsText" dxfId="2217" priority="2451" operator="containsText" text="√">
      <formula>NOT(ISERROR(SEARCH("√",S40)))</formula>
    </cfRule>
  </conditionalFormatting>
  <conditionalFormatting sqref="R42">
    <cfRule type="containsBlanks" priority="2445" stopIfTrue="1">
      <formula>LEN(TRIM(R42))=0</formula>
    </cfRule>
    <cfRule type="expression" dxfId="2216" priority="2446">
      <formula>R42&lt;20</formula>
    </cfRule>
    <cfRule type="expression" dxfId="2215" priority="2447">
      <formula>AND(R42&gt;=20,R42&lt;70)</formula>
    </cfRule>
    <cfRule type="expression" dxfId="2214" priority="2448">
      <formula>AND(R42&gt;=70,R42&lt;200)</formula>
    </cfRule>
    <cfRule type="expression" dxfId="2213" priority="2449">
      <formula>AND(R42&gt;=200,R42&lt;400)</formula>
    </cfRule>
    <cfRule type="expression" dxfId="2212" priority="2450">
      <formula>R42&gt;=400</formula>
    </cfRule>
  </conditionalFormatting>
  <conditionalFormatting sqref="S42">
    <cfRule type="containsText" dxfId="2211" priority="2444" operator="containsText" text="√">
      <formula>NOT(ISERROR(SEARCH("√",S42)))</formula>
    </cfRule>
  </conditionalFormatting>
  <conditionalFormatting sqref="R39">
    <cfRule type="containsBlanks" priority="2438" stopIfTrue="1">
      <formula>LEN(TRIM(R39))=0</formula>
    </cfRule>
    <cfRule type="expression" dxfId="2210" priority="2439">
      <formula>R39&lt;20</formula>
    </cfRule>
    <cfRule type="expression" dxfId="2209" priority="2440">
      <formula>AND(R39&gt;=20,R39&lt;70)</formula>
    </cfRule>
    <cfRule type="expression" dxfId="2208" priority="2441">
      <formula>AND(R39&gt;=70,R39&lt;200)</formula>
    </cfRule>
    <cfRule type="expression" dxfId="2207" priority="2442">
      <formula>AND(R39&gt;=200,R39&lt;400)</formula>
    </cfRule>
    <cfRule type="expression" dxfId="2206" priority="2443">
      <formula>R39&gt;=400</formula>
    </cfRule>
  </conditionalFormatting>
  <conditionalFormatting sqref="S39">
    <cfRule type="containsText" dxfId="2205" priority="2437" operator="containsText" text="√">
      <formula>NOT(ISERROR(SEARCH("√",S39)))</formula>
    </cfRule>
  </conditionalFormatting>
  <conditionalFormatting sqref="R41">
    <cfRule type="containsBlanks" priority="2431" stopIfTrue="1">
      <formula>LEN(TRIM(R41))=0</formula>
    </cfRule>
    <cfRule type="expression" dxfId="2204" priority="2432">
      <formula>R41&lt;20</formula>
    </cfRule>
    <cfRule type="expression" dxfId="2203" priority="2433">
      <formula>AND(R41&gt;=20,R41&lt;70)</formula>
    </cfRule>
    <cfRule type="expression" dxfId="2202" priority="2434">
      <formula>AND(R41&gt;=70,R41&lt;200)</formula>
    </cfRule>
    <cfRule type="expression" dxfId="2201" priority="2435">
      <formula>AND(R41&gt;=200,R41&lt;400)</formula>
    </cfRule>
    <cfRule type="expression" dxfId="2200" priority="2436">
      <formula>R41&gt;=400</formula>
    </cfRule>
  </conditionalFormatting>
  <conditionalFormatting sqref="S41">
    <cfRule type="containsText" dxfId="2199" priority="2430" operator="containsText" text="√">
      <formula>NOT(ISERROR(SEARCH("√",S41)))</formula>
    </cfRule>
  </conditionalFormatting>
  <conditionalFormatting sqref="R41">
    <cfRule type="containsBlanks" priority="2424" stopIfTrue="1">
      <formula>LEN(TRIM(R41))=0</formula>
    </cfRule>
    <cfRule type="expression" dxfId="2198" priority="2425">
      <formula>R41&lt;20</formula>
    </cfRule>
    <cfRule type="expression" dxfId="2197" priority="2426">
      <formula>AND(R41&gt;=20,R41&lt;70)</formula>
    </cfRule>
    <cfRule type="expression" dxfId="2196" priority="2427">
      <formula>AND(R41&gt;=70,R41&lt;200)</formula>
    </cfRule>
    <cfRule type="expression" dxfId="2195" priority="2428">
      <formula>AND(R41&gt;=200,R41&lt;400)</formula>
    </cfRule>
    <cfRule type="expression" dxfId="2194" priority="2429">
      <formula>R41&gt;=400</formula>
    </cfRule>
  </conditionalFormatting>
  <conditionalFormatting sqref="S41">
    <cfRule type="containsText" dxfId="2193" priority="2423" operator="containsText" text="√">
      <formula>NOT(ISERROR(SEARCH("√",S41)))</formula>
    </cfRule>
  </conditionalFormatting>
  <conditionalFormatting sqref="R43">
    <cfRule type="containsBlanks" priority="2417" stopIfTrue="1">
      <formula>LEN(TRIM(R43))=0</formula>
    </cfRule>
    <cfRule type="expression" dxfId="2192" priority="2418">
      <formula>R43&lt;20</formula>
    </cfRule>
    <cfRule type="expression" dxfId="2191" priority="2419">
      <formula>AND(R43&gt;=20,R43&lt;70)</formula>
    </cfRule>
    <cfRule type="expression" dxfId="2190" priority="2420">
      <formula>AND(R43&gt;=70,R43&lt;200)</formula>
    </cfRule>
    <cfRule type="expression" dxfId="2189" priority="2421">
      <formula>AND(R43&gt;=200,R43&lt;400)</formula>
    </cfRule>
    <cfRule type="expression" dxfId="2188" priority="2422">
      <formula>R43&gt;=400</formula>
    </cfRule>
  </conditionalFormatting>
  <conditionalFormatting sqref="S43">
    <cfRule type="containsText" dxfId="2187" priority="2416" operator="containsText" text="√">
      <formula>NOT(ISERROR(SEARCH("√",S43)))</formula>
    </cfRule>
  </conditionalFormatting>
  <conditionalFormatting sqref="R40">
    <cfRule type="containsBlanks" priority="2410" stopIfTrue="1">
      <formula>LEN(TRIM(R40))=0</formula>
    </cfRule>
    <cfRule type="expression" dxfId="2186" priority="2411">
      <formula>R40&lt;20</formula>
    </cfRule>
    <cfRule type="expression" dxfId="2185" priority="2412">
      <formula>AND(R40&gt;=20,R40&lt;70)</formula>
    </cfRule>
    <cfRule type="expression" dxfId="2184" priority="2413">
      <formula>AND(R40&gt;=70,R40&lt;200)</formula>
    </cfRule>
    <cfRule type="expression" dxfId="2183" priority="2414">
      <formula>AND(R40&gt;=200,R40&lt;400)</formula>
    </cfRule>
    <cfRule type="expression" dxfId="2182" priority="2415">
      <formula>R40&gt;=400</formula>
    </cfRule>
  </conditionalFormatting>
  <conditionalFormatting sqref="S40">
    <cfRule type="containsText" dxfId="2181" priority="2409" operator="containsText" text="√">
      <formula>NOT(ISERROR(SEARCH("√",S40)))</formula>
    </cfRule>
  </conditionalFormatting>
  <conditionalFormatting sqref="R42">
    <cfRule type="containsBlanks" priority="2403" stopIfTrue="1">
      <formula>LEN(TRIM(R42))=0</formula>
    </cfRule>
    <cfRule type="expression" dxfId="2180" priority="2404">
      <formula>R42&lt;20</formula>
    </cfRule>
    <cfRule type="expression" dxfId="2179" priority="2405">
      <formula>AND(R42&gt;=20,R42&lt;70)</formula>
    </cfRule>
    <cfRule type="expression" dxfId="2178" priority="2406">
      <formula>AND(R42&gt;=70,R42&lt;200)</formula>
    </cfRule>
    <cfRule type="expression" dxfId="2177" priority="2407">
      <formula>AND(R42&gt;=200,R42&lt;400)</formula>
    </cfRule>
    <cfRule type="expression" dxfId="2176" priority="2408">
      <formula>R42&gt;=400</formula>
    </cfRule>
  </conditionalFormatting>
  <conditionalFormatting sqref="S42">
    <cfRule type="containsText" dxfId="2175" priority="2402" operator="containsText" text="√">
      <formula>NOT(ISERROR(SEARCH("√",S42)))</formula>
    </cfRule>
  </conditionalFormatting>
  <conditionalFormatting sqref="R40">
    <cfRule type="containsBlanks" priority="2396" stopIfTrue="1">
      <formula>LEN(TRIM(R40))=0</formula>
    </cfRule>
    <cfRule type="expression" dxfId="2174" priority="2397">
      <formula>R40&lt;20</formula>
    </cfRule>
    <cfRule type="expression" dxfId="2173" priority="2398">
      <formula>AND(R40&gt;=20,R40&lt;70)</formula>
    </cfRule>
    <cfRule type="expression" dxfId="2172" priority="2399">
      <formula>AND(R40&gt;=70,R40&lt;200)</formula>
    </cfRule>
    <cfRule type="expression" dxfId="2171" priority="2400">
      <formula>AND(R40&gt;=200,R40&lt;400)</formula>
    </cfRule>
    <cfRule type="expression" dxfId="2170" priority="2401">
      <formula>R40&gt;=400</formula>
    </cfRule>
  </conditionalFormatting>
  <conditionalFormatting sqref="S40">
    <cfRule type="containsText" dxfId="2169" priority="2395" operator="containsText" text="√">
      <formula>NOT(ISERROR(SEARCH("√",S40)))</formula>
    </cfRule>
  </conditionalFormatting>
  <conditionalFormatting sqref="R42">
    <cfRule type="containsBlanks" priority="2389" stopIfTrue="1">
      <formula>LEN(TRIM(R42))=0</formula>
    </cfRule>
    <cfRule type="expression" dxfId="2168" priority="2390">
      <formula>R42&lt;20</formula>
    </cfRule>
    <cfRule type="expression" dxfId="2167" priority="2391">
      <formula>AND(R42&gt;=20,R42&lt;70)</formula>
    </cfRule>
    <cfRule type="expression" dxfId="2166" priority="2392">
      <formula>AND(R42&gt;=70,R42&lt;200)</formula>
    </cfRule>
    <cfRule type="expression" dxfId="2165" priority="2393">
      <formula>AND(R42&gt;=200,R42&lt;400)</formula>
    </cfRule>
    <cfRule type="expression" dxfId="2164" priority="2394">
      <formula>R42&gt;=400</formula>
    </cfRule>
  </conditionalFormatting>
  <conditionalFormatting sqref="S42">
    <cfRule type="containsText" dxfId="2163" priority="2388" operator="containsText" text="√">
      <formula>NOT(ISERROR(SEARCH("√",S42)))</formula>
    </cfRule>
  </conditionalFormatting>
  <conditionalFormatting sqref="R39">
    <cfRule type="containsBlanks" priority="2382" stopIfTrue="1">
      <formula>LEN(TRIM(R39))=0</formula>
    </cfRule>
    <cfRule type="expression" dxfId="2162" priority="2383">
      <formula>R39&lt;20</formula>
    </cfRule>
    <cfRule type="expression" dxfId="2161" priority="2384">
      <formula>AND(R39&gt;=20,R39&lt;70)</formula>
    </cfRule>
    <cfRule type="expression" dxfId="2160" priority="2385">
      <formula>AND(R39&gt;=70,R39&lt;200)</formula>
    </cfRule>
    <cfRule type="expression" dxfId="2159" priority="2386">
      <formula>AND(R39&gt;=200,R39&lt;400)</formula>
    </cfRule>
    <cfRule type="expression" dxfId="2158" priority="2387">
      <formula>R39&gt;=400</formula>
    </cfRule>
  </conditionalFormatting>
  <conditionalFormatting sqref="S39">
    <cfRule type="containsText" dxfId="2157" priority="2381" operator="containsText" text="√">
      <formula>NOT(ISERROR(SEARCH("√",S39)))</formula>
    </cfRule>
  </conditionalFormatting>
  <conditionalFormatting sqref="R41">
    <cfRule type="containsBlanks" priority="2375" stopIfTrue="1">
      <formula>LEN(TRIM(R41))=0</formula>
    </cfRule>
    <cfRule type="expression" dxfId="2156" priority="2376">
      <formula>R41&lt;20</formula>
    </cfRule>
    <cfRule type="expression" dxfId="2155" priority="2377">
      <formula>AND(R41&gt;=20,R41&lt;70)</formula>
    </cfRule>
    <cfRule type="expression" dxfId="2154" priority="2378">
      <formula>AND(R41&gt;=70,R41&lt;200)</formula>
    </cfRule>
    <cfRule type="expression" dxfId="2153" priority="2379">
      <formula>AND(R41&gt;=200,R41&lt;400)</formula>
    </cfRule>
    <cfRule type="expression" dxfId="2152" priority="2380">
      <formula>R41&gt;=400</formula>
    </cfRule>
  </conditionalFormatting>
  <conditionalFormatting sqref="S41">
    <cfRule type="containsText" dxfId="2151" priority="2374" operator="containsText" text="√">
      <formula>NOT(ISERROR(SEARCH("√",S41)))</formula>
    </cfRule>
  </conditionalFormatting>
  <conditionalFormatting sqref="R41">
    <cfRule type="containsBlanks" priority="2368" stopIfTrue="1">
      <formula>LEN(TRIM(R41))=0</formula>
    </cfRule>
    <cfRule type="expression" dxfId="2150" priority="2369">
      <formula>R41&lt;20</formula>
    </cfRule>
    <cfRule type="expression" dxfId="2149" priority="2370">
      <formula>AND(R41&gt;=20,R41&lt;70)</formula>
    </cfRule>
    <cfRule type="expression" dxfId="2148" priority="2371">
      <formula>AND(R41&gt;=70,R41&lt;200)</formula>
    </cfRule>
    <cfRule type="expression" dxfId="2147" priority="2372">
      <formula>AND(R41&gt;=200,R41&lt;400)</formula>
    </cfRule>
    <cfRule type="expression" dxfId="2146" priority="2373">
      <formula>R41&gt;=400</formula>
    </cfRule>
  </conditionalFormatting>
  <conditionalFormatting sqref="S41">
    <cfRule type="containsText" dxfId="2145" priority="2367" operator="containsText" text="√">
      <formula>NOT(ISERROR(SEARCH("√",S41)))</formula>
    </cfRule>
  </conditionalFormatting>
  <conditionalFormatting sqref="R43">
    <cfRule type="containsBlanks" priority="2361" stopIfTrue="1">
      <formula>LEN(TRIM(R43))=0</formula>
    </cfRule>
    <cfRule type="expression" dxfId="2144" priority="2362">
      <formula>R43&lt;20</formula>
    </cfRule>
    <cfRule type="expression" dxfId="2143" priority="2363">
      <formula>AND(R43&gt;=20,R43&lt;70)</formula>
    </cfRule>
    <cfRule type="expression" dxfId="2142" priority="2364">
      <formula>AND(R43&gt;=70,R43&lt;200)</formula>
    </cfRule>
    <cfRule type="expression" dxfId="2141" priority="2365">
      <formula>AND(R43&gt;=200,R43&lt;400)</formula>
    </cfRule>
    <cfRule type="expression" dxfId="2140" priority="2366">
      <formula>R43&gt;=400</formula>
    </cfRule>
  </conditionalFormatting>
  <conditionalFormatting sqref="S43">
    <cfRule type="containsText" dxfId="2139" priority="2360" operator="containsText" text="√">
      <formula>NOT(ISERROR(SEARCH("√",S43)))</formula>
    </cfRule>
  </conditionalFormatting>
  <conditionalFormatting sqref="R40">
    <cfRule type="containsBlanks" priority="2354" stopIfTrue="1">
      <formula>LEN(TRIM(R40))=0</formula>
    </cfRule>
    <cfRule type="expression" dxfId="2138" priority="2355">
      <formula>R40&lt;20</formula>
    </cfRule>
    <cfRule type="expression" dxfId="2137" priority="2356">
      <formula>AND(R40&gt;=20,R40&lt;70)</formula>
    </cfRule>
    <cfRule type="expression" dxfId="2136" priority="2357">
      <formula>AND(R40&gt;=70,R40&lt;200)</formula>
    </cfRule>
    <cfRule type="expression" dxfId="2135" priority="2358">
      <formula>AND(R40&gt;=200,R40&lt;400)</formula>
    </cfRule>
    <cfRule type="expression" dxfId="2134" priority="2359">
      <formula>R40&gt;=400</formula>
    </cfRule>
  </conditionalFormatting>
  <conditionalFormatting sqref="S40">
    <cfRule type="containsText" dxfId="2133" priority="2353" operator="containsText" text="√">
      <formula>NOT(ISERROR(SEARCH("√",S40)))</formula>
    </cfRule>
  </conditionalFormatting>
  <conditionalFormatting sqref="R42">
    <cfRule type="containsBlanks" priority="2347" stopIfTrue="1">
      <formula>LEN(TRIM(R42))=0</formula>
    </cfRule>
    <cfRule type="expression" dxfId="2132" priority="2348">
      <formula>R42&lt;20</formula>
    </cfRule>
    <cfRule type="expression" dxfId="2131" priority="2349">
      <formula>AND(R42&gt;=20,R42&lt;70)</formula>
    </cfRule>
    <cfRule type="expression" dxfId="2130" priority="2350">
      <formula>AND(R42&gt;=70,R42&lt;200)</formula>
    </cfRule>
    <cfRule type="expression" dxfId="2129" priority="2351">
      <formula>AND(R42&gt;=200,R42&lt;400)</formula>
    </cfRule>
    <cfRule type="expression" dxfId="2128" priority="2352">
      <formula>R42&gt;=400</formula>
    </cfRule>
  </conditionalFormatting>
  <conditionalFormatting sqref="S42">
    <cfRule type="containsText" dxfId="2127" priority="2346" operator="containsText" text="√">
      <formula>NOT(ISERROR(SEARCH("√",S42)))</formula>
    </cfRule>
  </conditionalFormatting>
  <conditionalFormatting sqref="R41">
    <cfRule type="containsBlanks" priority="2340" stopIfTrue="1">
      <formula>LEN(TRIM(R41))=0</formula>
    </cfRule>
    <cfRule type="expression" dxfId="2126" priority="2341">
      <formula>R41&lt;20</formula>
    </cfRule>
    <cfRule type="expression" dxfId="2125" priority="2342">
      <formula>AND(R41&gt;=20,R41&lt;70)</formula>
    </cfRule>
    <cfRule type="expression" dxfId="2124" priority="2343">
      <formula>AND(R41&gt;=70,R41&lt;200)</formula>
    </cfRule>
    <cfRule type="expression" dxfId="2123" priority="2344">
      <formula>AND(R41&gt;=200,R41&lt;400)</formula>
    </cfRule>
    <cfRule type="expression" dxfId="2122" priority="2345">
      <formula>R41&gt;=400</formula>
    </cfRule>
  </conditionalFormatting>
  <conditionalFormatting sqref="S41">
    <cfRule type="containsText" dxfId="2121" priority="2339" operator="containsText" text="√">
      <formula>NOT(ISERROR(SEARCH("√",S41)))</formula>
    </cfRule>
  </conditionalFormatting>
  <conditionalFormatting sqref="R43">
    <cfRule type="containsBlanks" priority="2333" stopIfTrue="1">
      <formula>LEN(TRIM(R43))=0</formula>
    </cfRule>
    <cfRule type="expression" dxfId="2120" priority="2334">
      <formula>R43&lt;20</formula>
    </cfRule>
    <cfRule type="expression" dxfId="2119" priority="2335">
      <formula>AND(R43&gt;=20,R43&lt;70)</formula>
    </cfRule>
    <cfRule type="expression" dxfId="2118" priority="2336">
      <formula>AND(R43&gt;=70,R43&lt;200)</formula>
    </cfRule>
    <cfRule type="expression" dxfId="2117" priority="2337">
      <formula>AND(R43&gt;=200,R43&lt;400)</formula>
    </cfRule>
    <cfRule type="expression" dxfId="2116" priority="2338">
      <formula>R43&gt;=400</formula>
    </cfRule>
  </conditionalFormatting>
  <conditionalFormatting sqref="S43">
    <cfRule type="containsText" dxfId="2115" priority="2332" operator="containsText" text="√">
      <formula>NOT(ISERROR(SEARCH("√",S43)))</formula>
    </cfRule>
  </conditionalFormatting>
  <conditionalFormatting sqref="R40">
    <cfRule type="containsBlanks" priority="2326" stopIfTrue="1">
      <formula>LEN(TRIM(R40))=0</formula>
    </cfRule>
    <cfRule type="expression" dxfId="2114" priority="2327">
      <formula>R40&lt;20</formula>
    </cfRule>
    <cfRule type="expression" dxfId="2113" priority="2328">
      <formula>AND(R40&gt;=20,R40&lt;70)</formula>
    </cfRule>
    <cfRule type="expression" dxfId="2112" priority="2329">
      <formula>AND(R40&gt;=70,R40&lt;200)</formula>
    </cfRule>
    <cfRule type="expression" dxfId="2111" priority="2330">
      <formula>AND(R40&gt;=200,R40&lt;400)</formula>
    </cfRule>
    <cfRule type="expression" dxfId="2110" priority="2331">
      <formula>R40&gt;=400</formula>
    </cfRule>
  </conditionalFormatting>
  <conditionalFormatting sqref="S40">
    <cfRule type="containsText" dxfId="2109" priority="2325" operator="containsText" text="√">
      <formula>NOT(ISERROR(SEARCH("√",S40)))</formula>
    </cfRule>
  </conditionalFormatting>
  <conditionalFormatting sqref="R42">
    <cfRule type="containsBlanks" priority="2319" stopIfTrue="1">
      <formula>LEN(TRIM(R42))=0</formula>
    </cfRule>
    <cfRule type="expression" dxfId="2108" priority="2320">
      <formula>R42&lt;20</formula>
    </cfRule>
    <cfRule type="expression" dxfId="2107" priority="2321">
      <formula>AND(R42&gt;=20,R42&lt;70)</formula>
    </cfRule>
    <cfRule type="expression" dxfId="2106" priority="2322">
      <formula>AND(R42&gt;=70,R42&lt;200)</formula>
    </cfRule>
    <cfRule type="expression" dxfId="2105" priority="2323">
      <formula>AND(R42&gt;=200,R42&lt;400)</formula>
    </cfRule>
    <cfRule type="expression" dxfId="2104" priority="2324">
      <formula>R42&gt;=400</formula>
    </cfRule>
  </conditionalFormatting>
  <conditionalFormatting sqref="S42">
    <cfRule type="containsText" dxfId="2103" priority="2318" operator="containsText" text="√">
      <formula>NOT(ISERROR(SEARCH("√",S42)))</formula>
    </cfRule>
  </conditionalFormatting>
  <conditionalFormatting sqref="R42">
    <cfRule type="containsBlanks" priority="2312" stopIfTrue="1">
      <formula>LEN(TRIM(R42))=0</formula>
    </cfRule>
    <cfRule type="expression" dxfId="2102" priority="2313">
      <formula>R42&lt;20</formula>
    </cfRule>
    <cfRule type="expression" dxfId="2101" priority="2314">
      <formula>AND(R42&gt;=20,R42&lt;70)</formula>
    </cfRule>
    <cfRule type="expression" dxfId="2100" priority="2315">
      <formula>AND(R42&gt;=70,R42&lt;200)</formula>
    </cfRule>
    <cfRule type="expression" dxfId="2099" priority="2316">
      <formula>AND(R42&gt;=200,R42&lt;400)</formula>
    </cfRule>
    <cfRule type="expression" dxfId="2098" priority="2317">
      <formula>R42&gt;=400</formula>
    </cfRule>
  </conditionalFormatting>
  <conditionalFormatting sqref="S42">
    <cfRule type="containsText" dxfId="2097" priority="2311" operator="containsText" text="√">
      <formula>NOT(ISERROR(SEARCH("√",S42)))</formula>
    </cfRule>
  </conditionalFormatting>
  <conditionalFormatting sqref="R44">
    <cfRule type="containsBlanks" priority="2305" stopIfTrue="1">
      <formula>LEN(TRIM(R44))=0</formula>
    </cfRule>
    <cfRule type="expression" dxfId="2096" priority="2306">
      <formula>R44&lt;20</formula>
    </cfRule>
    <cfRule type="expression" dxfId="2095" priority="2307">
      <formula>AND(R44&gt;=20,R44&lt;70)</formula>
    </cfRule>
    <cfRule type="expression" dxfId="2094" priority="2308">
      <formula>AND(R44&gt;=70,R44&lt;200)</formula>
    </cfRule>
    <cfRule type="expression" dxfId="2093" priority="2309">
      <formula>AND(R44&gt;=200,R44&lt;400)</formula>
    </cfRule>
    <cfRule type="expression" dxfId="2092" priority="2310">
      <formula>R44&gt;=400</formula>
    </cfRule>
  </conditionalFormatting>
  <conditionalFormatting sqref="S44">
    <cfRule type="containsText" dxfId="2091" priority="2304" operator="containsText" text="√">
      <formula>NOT(ISERROR(SEARCH("√",S44)))</formula>
    </cfRule>
  </conditionalFormatting>
  <conditionalFormatting sqref="R41">
    <cfRule type="containsBlanks" priority="2298" stopIfTrue="1">
      <formula>LEN(TRIM(R41))=0</formula>
    </cfRule>
    <cfRule type="expression" dxfId="2090" priority="2299">
      <formula>R41&lt;20</formula>
    </cfRule>
    <cfRule type="expression" dxfId="2089" priority="2300">
      <formula>AND(R41&gt;=20,R41&lt;70)</formula>
    </cfRule>
    <cfRule type="expression" dxfId="2088" priority="2301">
      <formula>AND(R41&gt;=70,R41&lt;200)</formula>
    </cfRule>
    <cfRule type="expression" dxfId="2087" priority="2302">
      <formula>AND(R41&gt;=200,R41&lt;400)</formula>
    </cfRule>
    <cfRule type="expression" dxfId="2086" priority="2303">
      <formula>R41&gt;=400</formula>
    </cfRule>
  </conditionalFormatting>
  <conditionalFormatting sqref="S41">
    <cfRule type="containsText" dxfId="2085" priority="2297" operator="containsText" text="√">
      <formula>NOT(ISERROR(SEARCH("√",S41)))</formula>
    </cfRule>
  </conditionalFormatting>
  <conditionalFormatting sqref="R43">
    <cfRule type="containsBlanks" priority="2291" stopIfTrue="1">
      <formula>LEN(TRIM(R43))=0</formula>
    </cfRule>
    <cfRule type="expression" dxfId="2084" priority="2292">
      <formula>R43&lt;20</formula>
    </cfRule>
    <cfRule type="expression" dxfId="2083" priority="2293">
      <formula>AND(R43&gt;=20,R43&lt;70)</formula>
    </cfRule>
    <cfRule type="expression" dxfId="2082" priority="2294">
      <formula>AND(R43&gt;=70,R43&lt;200)</formula>
    </cfRule>
    <cfRule type="expression" dxfId="2081" priority="2295">
      <formula>AND(R43&gt;=200,R43&lt;400)</formula>
    </cfRule>
    <cfRule type="expression" dxfId="2080" priority="2296">
      <formula>R43&gt;=400</formula>
    </cfRule>
  </conditionalFormatting>
  <conditionalFormatting sqref="S43">
    <cfRule type="containsText" dxfId="2079" priority="2290" operator="containsText" text="√">
      <formula>NOT(ISERROR(SEARCH("√",S43)))</formula>
    </cfRule>
  </conditionalFormatting>
  <conditionalFormatting sqref="R46">
    <cfRule type="containsBlanks" priority="2284" stopIfTrue="1">
      <formula>LEN(TRIM(R46))=0</formula>
    </cfRule>
    <cfRule type="expression" dxfId="2078" priority="2285">
      <formula>R46&lt;20</formula>
    </cfRule>
    <cfRule type="expression" dxfId="2077" priority="2286">
      <formula>AND(R46&gt;=20,R46&lt;70)</formula>
    </cfRule>
    <cfRule type="expression" dxfId="2076" priority="2287">
      <formula>AND(R46&gt;=70,R46&lt;200)</formula>
    </cfRule>
    <cfRule type="expression" dxfId="2075" priority="2288">
      <formula>AND(R46&gt;=200,R46&lt;400)</formula>
    </cfRule>
    <cfRule type="expression" dxfId="2074" priority="2289">
      <formula>R46&gt;=400</formula>
    </cfRule>
  </conditionalFormatting>
  <conditionalFormatting sqref="S46">
    <cfRule type="containsText" dxfId="2073" priority="2283" operator="containsText" text="√">
      <formula>NOT(ISERROR(SEARCH("√",S46)))</formula>
    </cfRule>
  </conditionalFormatting>
  <conditionalFormatting sqref="R38">
    <cfRule type="containsBlanks" priority="2277" stopIfTrue="1">
      <formula>LEN(TRIM(R38))=0</formula>
    </cfRule>
    <cfRule type="expression" dxfId="2072" priority="2278">
      <formula>R38&lt;20</formula>
    </cfRule>
    <cfRule type="expression" dxfId="2071" priority="2279">
      <formula>AND(R38&gt;=20,R38&lt;70)</formula>
    </cfRule>
    <cfRule type="expression" dxfId="2070" priority="2280">
      <formula>AND(R38&gt;=70,R38&lt;200)</formula>
    </cfRule>
    <cfRule type="expression" dxfId="2069" priority="2281">
      <formula>AND(R38&gt;=200,R38&lt;400)</formula>
    </cfRule>
    <cfRule type="expression" dxfId="2068" priority="2282">
      <formula>R38&gt;=400</formula>
    </cfRule>
  </conditionalFormatting>
  <conditionalFormatting sqref="S38">
    <cfRule type="containsText" dxfId="2067" priority="2276" operator="containsText" text="√">
      <formula>NOT(ISERROR(SEARCH("√",S38)))</formula>
    </cfRule>
  </conditionalFormatting>
  <conditionalFormatting sqref="R40">
    <cfRule type="containsBlanks" priority="2270" stopIfTrue="1">
      <formula>LEN(TRIM(R40))=0</formula>
    </cfRule>
    <cfRule type="expression" dxfId="2066" priority="2271">
      <formula>R40&lt;20</formula>
    </cfRule>
    <cfRule type="expression" dxfId="2065" priority="2272">
      <formula>AND(R40&gt;=20,R40&lt;70)</formula>
    </cfRule>
    <cfRule type="expression" dxfId="2064" priority="2273">
      <formula>AND(R40&gt;=70,R40&lt;200)</formula>
    </cfRule>
    <cfRule type="expression" dxfId="2063" priority="2274">
      <formula>AND(R40&gt;=200,R40&lt;400)</formula>
    </cfRule>
    <cfRule type="expression" dxfId="2062" priority="2275">
      <formula>R40&gt;=400</formula>
    </cfRule>
  </conditionalFormatting>
  <conditionalFormatting sqref="S40">
    <cfRule type="containsText" dxfId="2061" priority="2269" operator="containsText" text="√">
      <formula>NOT(ISERROR(SEARCH("√",S40)))</formula>
    </cfRule>
  </conditionalFormatting>
  <conditionalFormatting sqref="R39">
    <cfRule type="containsBlanks" priority="2263" stopIfTrue="1">
      <formula>LEN(TRIM(R39))=0</formula>
    </cfRule>
    <cfRule type="expression" dxfId="2060" priority="2264">
      <formula>R39&lt;20</formula>
    </cfRule>
    <cfRule type="expression" dxfId="2059" priority="2265">
      <formula>AND(R39&gt;=20,R39&lt;70)</formula>
    </cfRule>
    <cfRule type="expression" dxfId="2058" priority="2266">
      <formula>AND(R39&gt;=70,R39&lt;200)</formula>
    </cfRule>
    <cfRule type="expression" dxfId="2057" priority="2267">
      <formula>AND(R39&gt;=200,R39&lt;400)</formula>
    </cfRule>
    <cfRule type="expression" dxfId="2056" priority="2268">
      <formula>R39&gt;=400</formula>
    </cfRule>
  </conditionalFormatting>
  <conditionalFormatting sqref="S39">
    <cfRule type="containsText" dxfId="2055" priority="2262" operator="containsText" text="√">
      <formula>NOT(ISERROR(SEARCH("√",S39)))</formula>
    </cfRule>
  </conditionalFormatting>
  <conditionalFormatting sqref="R39">
    <cfRule type="containsBlanks" priority="2256" stopIfTrue="1">
      <formula>LEN(TRIM(R39))=0</formula>
    </cfRule>
    <cfRule type="expression" dxfId="2054" priority="2257">
      <formula>R39&lt;20</formula>
    </cfRule>
    <cfRule type="expression" dxfId="2053" priority="2258">
      <formula>AND(R39&gt;=20,R39&lt;70)</formula>
    </cfRule>
    <cfRule type="expression" dxfId="2052" priority="2259">
      <formula>AND(R39&gt;=70,R39&lt;200)</formula>
    </cfRule>
    <cfRule type="expression" dxfId="2051" priority="2260">
      <formula>AND(R39&gt;=200,R39&lt;400)</formula>
    </cfRule>
    <cfRule type="expression" dxfId="2050" priority="2261">
      <formula>R39&gt;=400</formula>
    </cfRule>
  </conditionalFormatting>
  <conditionalFormatting sqref="S39">
    <cfRule type="containsText" dxfId="2049" priority="2255" operator="containsText" text="√">
      <formula>NOT(ISERROR(SEARCH("√",S39)))</formula>
    </cfRule>
  </conditionalFormatting>
  <conditionalFormatting sqref="R41">
    <cfRule type="containsBlanks" priority="2249" stopIfTrue="1">
      <formula>LEN(TRIM(R41))=0</formula>
    </cfRule>
    <cfRule type="expression" dxfId="2048" priority="2250">
      <formula>R41&lt;20</formula>
    </cfRule>
    <cfRule type="expression" dxfId="2047" priority="2251">
      <formula>AND(R41&gt;=20,R41&lt;70)</formula>
    </cfRule>
    <cfRule type="expression" dxfId="2046" priority="2252">
      <formula>AND(R41&gt;=70,R41&lt;200)</formula>
    </cfRule>
    <cfRule type="expression" dxfId="2045" priority="2253">
      <formula>AND(R41&gt;=200,R41&lt;400)</formula>
    </cfRule>
    <cfRule type="expression" dxfId="2044" priority="2254">
      <formula>R41&gt;=400</formula>
    </cfRule>
  </conditionalFormatting>
  <conditionalFormatting sqref="S41">
    <cfRule type="containsText" dxfId="2043" priority="2248" operator="containsText" text="√">
      <formula>NOT(ISERROR(SEARCH("√",S41)))</formula>
    </cfRule>
  </conditionalFormatting>
  <conditionalFormatting sqref="R38">
    <cfRule type="containsBlanks" priority="2242" stopIfTrue="1">
      <formula>LEN(TRIM(R38))=0</formula>
    </cfRule>
    <cfRule type="expression" dxfId="2042" priority="2243">
      <formula>R38&lt;20</formula>
    </cfRule>
    <cfRule type="expression" dxfId="2041" priority="2244">
      <formula>AND(R38&gt;=20,R38&lt;70)</formula>
    </cfRule>
    <cfRule type="expression" dxfId="2040" priority="2245">
      <formula>AND(R38&gt;=70,R38&lt;200)</formula>
    </cfRule>
    <cfRule type="expression" dxfId="2039" priority="2246">
      <formula>AND(R38&gt;=200,R38&lt;400)</formula>
    </cfRule>
    <cfRule type="expression" dxfId="2038" priority="2247">
      <formula>R38&gt;=400</formula>
    </cfRule>
  </conditionalFormatting>
  <conditionalFormatting sqref="S38">
    <cfRule type="containsText" dxfId="2037" priority="2241" operator="containsText" text="√">
      <formula>NOT(ISERROR(SEARCH("√",S38)))</formula>
    </cfRule>
  </conditionalFormatting>
  <conditionalFormatting sqref="R40">
    <cfRule type="containsBlanks" priority="2235" stopIfTrue="1">
      <formula>LEN(TRIM(R40))=0</formula>
    </cfRule>
    <cfRule type="expression" dxfId="2036" priority="2236">
      <formula>R40&lt;20</formula>
    </cfRule>
    <cfRule type="expression" dxfId="2035" priority="2237">
      <formula>AND(R40&gt;=20,R40&lt;70)</formula>
    </cfRule>
    <cfRule type="expression" dxfId="2034" priority="2238">
      <formula>AND(R40&gt;=70,R40&lt;200)</formula>
    </cfRule>
    <cfRule type="expression" dxfId="2033" priority="2239">
      <formula>AND(R40&gt;=200,R40&lt;400)</formula>
    </cfRule>
    <cfRule type="expression" dxfId="2032" priority="2240">
      <formula>R40&gt;=400</formula>
    </cfRule>
  </conditionalFormatting>
  <conditionalFormatting sqref="S40">
    <cfRule type="containsText" dxfId="2031" priority="2234" operator="containsText" text="√">
      <formula>NOT(ISERROR(SEARCH("√",S40)))</formula>
    </cfRule>
  </conditionalFormatting>
  <conditionalFormatting sqref="R39">
    <cfRule type="containsBlanks" priority="2228" stopIfTrue="1">
      <formula>LEN(TRIM(R39))=0</formula>
    </cfRule>
    <cfRule type="expression" dxfId="2030" priority="2229">
      <formula>R39&lt;20</formula>
    </cfRule>
    <cfRule type="expression" dxfId="2029" priority="2230">
      <formula>AND(R39&gt;=20,R39&lt;70)</formula>
    </cfRule>
    <cfRule type="expression" dxfId="2028" priority="2231">
      <formula>AND(R39&gt;=70,R39&lt;200)</formula>
    </cfRule>
    <cfRule type="expression" dxfId="2027" priority="2232">
      <formula>AND(R39&gt;=200,R39&lt;400)</formula>
    </cfRule>
    <cfRule type="expression" dxfId="2026" priority="2233">
      <formula>R39&gt;=400</formula>
    </cfRule>
  </conditionalFormatting>
  <conditionalFormatting sqref="S39">
    <cfRule type="containsText" dxfId="2025" priority="2227" operator="containsText" text="√">
      <formula>NOT(ISERROR(SEARCH("√",S39)))</formula>
    </cfRule>
  </conditionalFormatting>
  <conditionalFormatting sqref="R41">
    <cfRule type="containsBlanks" priority="2221" stopIfTrue="1">
      <formula>LEN(TRIM(R41))=0</formula>
    </cfRule>
    <cfRule type="expression" dxfId="2024" priority="2222">
      <formula>R41&lt;20</formula>
    </cfRule>
    <cfRule type="expression" dxfId="2023" priority="2223">
      <formula>AND(R41&gt;=20,R41&lt;70)</formula>
    </cfRule>
    <cfRule type="expression" dxfId="2022" priority="2224">
      <formula>AND(R41&gt;=70,R41&lt;200)</formula>
    </cfRule>
    <cfRule type="expression" dxfId="2021" priority="2225">
      <formula>AND(R41&gt;=200,R41&lt;400)</formula>
    </cfRule>
    <cfRule type="expression" dxfId="2020" priority="2226">
      <formula>R41&gt;=400</formula>
    </cfRule>
  </conditionalFormatting>
  <conditionalFormatting sqref="S41">
    <cfRule type="containsText" dxfId="2019" priority="2220" operator="containsText" text="√">
      <formula>NOT(ISERROR(SEARCH("√",S41)))</formula>
    </cfRule>
  </conditionalFormatting>
  <conditionalFormatting sqref="R38">
    <cfRule type="containsBlanks" priority="2214" stopIfTrue="1">
      <formula>LEN(TRIM(R38))=0</formula>
    </cfRule>
    <cfRule type="expression" dxfId="2018" priority="2215">
      <formula>R38&lt;20</formula>
    </cfRule>
    <cfRule type="expression" dxfId="2017" priority="2216">
      <formula>AND(R38&gt;=20,R38&lt;70)</formula>
    </cfRule>
    <cfRule type="expression" dxfId="2016" priority="2217">
      <formula>AND(R38&gt;=70,R38&lt;200)</formula>
    </cfRule>
    <cfRule type="expression" dxfId="2015" priority="2218">
      <formula>AND(R38&gt;=200,R38&lt;400)</formula>
    </cfRule>
    <cfRule type="expression" dxfId="2014" priority="2219">
      <formula>R38&gt;=400</formula>
    </cfRule>
  </conditionalFormatting>
  <conditionalFormatting sqref="S38">
    <cfRule type="containsText" dxfId="2013" priority="2213" operator="containsText" text="√">
      <formula>NOT(ISERROR(SEARCH("√",S38)))</formula>
    </cfRule>
  </conditionalFormatting>
  <conditionalFormatting sqref="R40">
    <cfRule type="containsBlanks" priority="2207" stopIfTrue="1">
      <formula>LEN(TRIM(R40))=0</formula>
    </cfRule>
    <cfRule type="expression" dxfId="2012" priority="2208">
      <formula>R40&lt;20</formula>
    </cfRule>
    <cfRule type="expression" dxfId="2011" priority="2209">
      <formula>AND(R40&gt;=20,R40&lt;70)</formula>
    </cfRule>
    <cfRule type="expression" dxfId="2010" priority="2210">
      <formula>AND(R40&gt;=70,R40&lt;200)</formula>
    </cfRule>
    <cfRule type="expression" dxfId="2009" priority="2211">
      <formula>AND(R40&gt;=200,R40&lt;400)</formula>
    </cfRule>
    <cfRule type="expression" dxfId="2008" priority="2212">
      <formula>R40&gt;=400</formula>
    </cfRule>
  </conditionalFormatting>
  <conditionalFormatting sqref="S40">
    <cfRule type="containsText" dxfId="2007" priority="2206" operator="containsText" text="√">
      <formula>NOT(ISERROR(SEARCH("√",S40)))</formula>
    </cfRule>
  </conditionalFormatting>
  <conditionalFormatting sqref="R40">
    <cfRule type="containsBlanks" priority="2200" stopIfTrue="1">
      <formula>LEN(TRIM(R40))=0</formula>
    </cfRule>
    <cfRule type="expression" dxfId="2006" priority="2201">
      <formula>R40&lt;20</formula>
    </cfRule>
    <cfRule type="expression" dxfId="2005" priority="2202">
      <formula>AND(R40&gt;=20,R40&lt;70)</formula>
    </cfRule>
    <cfRule type="expression" dxfId="2004" priority="2203">
      <formula>AND(R40&gt;=70,R40&lt;200)</formula>
    </cfRule>
    <cfRule type="expression" dxfId="2003" priority="2204">
      <formula>AND(R40&gt;=200,R40&lt;400)</formula>
    </cfRule>
    <cfRule type="expression" dxfId="2002" priority="2205">
      <formula>R40&gt;=400</formula>
    </cfRule>
  </conditionalFormatting>
  <conditionalFormatting sqref="S40">
    <cfRule type="containsText" dxfId="2001" priority="2199" operator="containsText" text="√">
      <formula>NOT(ISERROR(SEARCH("√",S40)))</formula>
    </cfRule>
  </conditionalFormatting>
  <conditionalFormatting sqref="R42">
    <cfRule type="containsBlanks" priority="2193" stopIfTrue="1">
      <formula>LEN(TRIM(R42))=0</formula>
    </cfRule>
    <cfRule type="expression" dxfId="2000" priority="2194">
      <formula>R42&lt;20</formula>
    </cfRule>
    <cfRule type="expression" dxfId="1999" priority="2195">
      <formula>AND(R42&gt;=20,R42&lt;70)</formula>
    </cfRule>
    <cfRule type="expression" dxfId="1998" priority="2196">
      <formula>AND(R42&gt;=70,R42&lt;200)</formula>
    </cfRule>
    <cfRule type="expression" dxfId="1997" priority="2197">
      <formula>AND(R42&gt;=200,R42&lt;400)</formula>
    </cfRule>
    <cfRule type="expression" dxfId="1996" priority="2198">
      <formula>R42&gt;=400</formula>
    </cfRule>
  </conditionalFormatting>
  <conditionalFormatting sqref="S42">
    <cfRule type="containsText" dxfId="1995" priority="2192" operator="containsText" text="√">
      <formula>NOT(ISERROR(SEARCH("√",S42)))</formula>
    </cfRule>
  </conditionalFormatting>
  <conditionalFormatting sqref="R39">
    <cfRule type="containsBlanks" priority="2186" stopIfTrue="1">
      <formula>LEN(TRIM(R39))=0</formula>
    </cfRule>
    <cfRule type="expression" dxfId="1994" priority="2187">
      <formula>R39&lt;20</formula>
    </cfRule>
    <cfRule type="expression" dxfId="1993" priority="2188">
      <formula>AND(R39&gt;=20,R39&lt;70)</formula>
    </cfRule>
    <cfRule type="expression" dxfId="1992" priority="2189">
      <formula>AND(R39&gt;=70,R39&lt;200)</formula>
    </cfRule>
    <cfRule type="expression" dxfId="1991" priority="2190">
      <formula>AND(R39&gt;=200,R39&lt;400)</formula>
    </cfRule>
    <cfRule type="expression" dxfId="1990" priority="2191">
      <formula>R39&gt;=400</formula>
    </cfRule>
  </conditionalFormatting>
  <conditionalFormatting sqref="S39">
    <cfRule type="containsText" dxfId="1989" priority="2185" operator="containsText" text="√">
      <formula>NOT(ISERROR(SEARCH("√",S39)))</formula>
    </cfRule>
  </conditionalFormatting>
  <conditionalFormatting sqref="R41">
    <cfRule type="containsBlanks" priority="2179" stopIfTrue="1">
      <formula>LEN(TRIM(R41))=0</formula>
    </cfRule>
    <cfRule type="expression" dxfId="1988" priority="2180">
      <formula>R41&lt;20</formula>
    </cfRule>
    <cfRule type="expression" dxfId="1987" priority="2181">
      <formula>AND(R41&gt;=20,R41&lt;70)</formula>
    </cfRule>
    <cfRule type="expression" dxfId="1986" priority="2182">
      <formula>AND(R41&gt;=70,R41&lt;200)</formula>
    </cfRule>
    <cfRule type="expression" dxfId="1985" priority="2183">
      <formula>AND(R41&gt;=200,R41&lt;400)</formula>
    </cfRule>
    <cfRule type="expression" dxfId="1984" priority="2184">
      <formula>R41&gt;=400</formula>
    </cfRule>
  </conditionalFormatting>
  <conditionalFormatting sqref="S41">
    <cfRule type="containsText" dxfId="1983" priority="2178" operator="containsText" text="√">
      <formula>NOT(ISERROR(SEARCH("√",S41)))</formula>
    </cfRule>
  </conditionalFormatting>
  <conditionalFormatting sqref="R39">
    <cfRule type="containsBlanks" priority="2172" stopIfTrue="1">
      <formula>LEN(TRIM(R39))=0</formula>
    </cfRule>
    <cfRule type="expression" dxfId="1982" priority="2173">
      <formula>R39&lt;20</formula>
    </cfRule>
    <cfRule type="expression" dxfId="1981" priority="2174">
      <formula>AND(R39&gt;=20,R39&lt;70)</formula>
    </cfRule>
    <cfRule type="expression" dxfId="1980" priority="2175">
      <formula>AND(R39&gt;=70,R39&lt;200)</formula>
    </cfRule>
    <cfRule type="expression" dxfId="1979" priority="2176">
      <formula>AND(R39&gt;=200,R39&lt;400)</formula>
    </cfRule>
    <cfRule type="expression" dxfId="1978" priority="2177">
      <formula>R39&gt;=400</formula>
    </cfRule>
  </conditionalFormatting>
  <conditionalFormatting sqref="S39">
    <cfRule type="containsText" dxfId="1977" priority="2171" operator="containsText" text="√">
      <formula>NOT(ISERROR(SEARCH("√",S39)))</formula>
    </cfRule>
  </conditionalFormatting>
  <conditionalFormatting sqref="R41">
    <cfRule type="containsBlanks" priority="2165" stopIfTrue="1">
      <formula>LEN(TRIM(R41))=0</formula>
    </cfRule>
    <cfRule type="expression" dxfId="1976" priority="2166">
      <formula>R41&lt;20</formula>
    </cfRule>
    <cfRule type="expression" dxfId="1975" priority="2167">
      <formula>AND(R41&gt;=20,R41&lt;70)</formula>
    </cfRule>
    <cfRule type="expression" dxfId="1974" priority="2168">
      <formula>AND(R41&gt;=70,R41&lt;200)</formula>
    </cfRule>
    <cfRule type="expression" dxfId="1973" priority="2169">
      <formula>AND(R41&gt;=200,R41&lt;400)</formula>
    </cfRule>
    <cfRule type="expression" dxfId="1972" priority="2170">
      <formula>R41&gt;=400</formula>
    </cfRule>
  </conditionalFormatting>
  <conditionalFormatting sqref="S41">
    <cfRule type="containsText" dxfId="1971" priority="2164" operator="containsText" text="√">
      <formula>NOT(ISERROR(SEARCH("√",S41)))</formula>
    </cfRule>
  </conditionalFormatting>
  <conditionalFormatting sqref="R38">
    <cfRule type="containsBlanks" priority="2158" stopIfTrue="1">
      <formula>LEN(TRIM(R38))=0</formula>
    </cfRule>
    <cfRule type="expression" dxfId="1970" priority="2159">
      <formula>R38&lt;20</formula>
    </cfRule>
    <cfRule type="expression" dxfId="1969" priority="2160">
      <formula>AND(R38&gt;=20,R38&lt;70)</formula>
    </cfRule>
    <cfRule type="expression" dxfId="1968" priority="2161">
      <formula>AND(R38&gt;=70,R38&lt;200)</formula>
    </cfRule>
    <cfRule type="expression" dxfId="1967" priority="2162">
      <formula>AND(R38&gt;=200,R38&lt;400)</formula>
    </cfRule>
    <cfRule type="expression" dxfId="1966" priority="2163">
      <formula>R38&gt;=400</formula>
    </cfRule>
  </conditionalFormatting>
  <conditionalFormatting sqref="S38">
    <cfRule type="containsText" dxfId="1965" priority="2157" operator="containsText" text="√">
      <formula>NOT(ISERROR(SEARCH("√",S38)))</formula>
    </cfRule>
  </conditionalFormatting>
  <conditionalFormatting sqref="R40">
    <cfRule type="containsBlanks" priority="2151" stopIfTrue="1">
      <formula>LEN(TRIM(R40))=0</formula>
    </cfRule>
    <cfRule type="expression" dxfId="1964" priority="2152">
      <formula>R40&lt;20</formula>
    </cfRule>
    <cfRule type="expression" dxfId="1963" priority="2153">
      <formula>AND(R40&gt;=20,R40&lt;70)</formula>
    </cfRule>
    <cfRule type="expression" dxfId="1962" priority="2154">
      <formula>AND(R40&gt;=70,R40&lt;200)</formula>
    </cfRule>
    <cfRule type="expression" dxfId="1961" priority="2155">
      <formula>AND(R40&gt;=200,R40&lt;400)</formula>
    </cfRule>
    <cfRule type="expression" dxfId="1960" priority="2156">
      <formula>R40&gt;=400</formula>
    </cfRule>
  </conditionalFormatting>
  <conditionalFormatting sqref="S40">
    <cfRule type="containsText" dxfId="1959" priority="2150" operator="containsText" text="√">
      <formula>NOT(ISERROR(SEARCH("√",S40)))</formula>
    </cfRule>
  </conditionalFormatting>
  <conditionalFormatting sqref="R40">
    <cfRule type="containsBlanks" priority="2144" stopIfTrue="1">
      <formula>LEN(TRIM(R40))=0</formula>
    </cfRule>
    <cfRule type="expression" dxfId="1958" priority="2145">
      <formula>R40&lt;20</formula>
    </cfRule>
    <cfRule type="expression" dxfId="1957" priority="2146">
      <formula>AND(R40&gt;=20,R40&lt;70)</formula>
    </cfRule>
    <cfRule type="expression" dxfId="1956" priority="2147">
      <formula>AND(R40&gt;=70,R40&lt;200)</formula>
    </cfRule>
    <cfRule type="expression" dxfId="1955" priority="2148">
      <formula>AND(R40&gt;=200,R40&lt;400)</formula>
    </cfRule>
    <cfRule type="expression" dxfId="1954" priority="2149">
      <formula>R40&gt;=400</formula>
    </cfRule>
  </conditionalFormatting>
  <conditionalFormatting sqref="S40">
    <cfRule type="containsText" dxfId="1953" priority="2143" operator="containsText" text="√">
      <formula>NOT(ISERROR(SEARCH("√",S40)))</formula>
    </cfRule>
  </conditionalFormatting>
  <conditionalFormatting sqref="R42">
    <cfRule type="containsBlanks" priority="2137" stopIfTrue="1">
      <formula>LEN(TRIM(R42))=0</formula>
    </cfRule>
    <cfRule type="expression" dxfId="1952" priority="2138">
      <formula>R42&lt;20</formula>
    </cfRule>
    <cfRule type="expression" dxfId="1951" priority="2139">
      <formula>AND(R42&gt;=20,R42&lt;70)</formula>
    </cfRule>
    <cfRule type="expression" dxfId="1950" priority="2140">
      <formula>AND(R42&gt;=70,R42&lt;200)</formula>
    </cfRule>
    <cfRule type="expression" dxfId="1949" priority="2141">
      <formula>AND(R42&gt;=200,R42&lt;400)</formula>
    </cfRule>
    <cfRule type="expression" dxfId="1948" priority="2142">
      <formula>R42&gt;=400</formula>
    </cfRule>
  </conditionalFormatting>
  <conditionalFormatting sqref="S42">
    <cfRule type="containsText" dxfId="1947" priority="2136" operator="containsText" text="√">
      <formula>NOT(ISERROR(SEARCH("√",S42)))</formula>
    </cfRule>
  </conditionalFormatting>
  <conditionalFormatting sqref="R39">
    <cfRule type="containsBlanks" priority="2130" stopIfTrue="1">
      <formula>LEN(TRIM(R39))=0</formula>
    </cfRule>
    <cfRule type="expression" dxfId="1946" priority="2131">
      <formula>R39&lt;20</formula>
    </cfRule>
    <cfRule type="expression" dxfId="1945" priority="2132">
      <formula>AND(R39&gt;=20,R39&lt;70)</formula>
    </cfRule>
    <cfRule type="expression" dxfId="1944" priority="2133">
      <formula>AND(R39&gt;=70,R39&lt;200)</formula>
    </cfRule>
    <cfRule type="expression" dxfId="1943" priority="2134">
      <formula>AND(R39&gt;=200,R39&lt;400)</formula>
    </cfRule>
    <cfRule type="expression" dxfId="1942" priority="2135">
      <formula>R39&gt;=400</formula>
    </cfRule>
  </conditionalFormatting>
  <conditionalFormatting sqref="S39">
    <cfRule type="containsText" dxfId="1941" priority="2129" operator="containsText" text="√">
      <formula>NOT(ISERROR(SEARCH("√",S39)))</formula>
    </cfRule>
  </conditionalFormatting>
  <conditionalFormatting sqref="R41">
    <cfRule type="containsBlanks" priority="2123" stopIfTrue="1">
      <formula>LEN(TRIM(R41))=0</formula>
    </cfRule>
    <cfRule type="expression" dxfId="1940" priority="2124">
      <formula>R41&lt;20</formula>
    </cfRule>
    <cfRule type="expression" dxfId="1939" priority="2125">
      <formula>AND(R41&gt;=20,R41&lt;70)</formula>
    </cfRule>
    <cfRule type="expression" dxfId="1938" priority="2126">
      <formula>AND(R41&gt;=70,R41&lt;200)</formula>
    </cfRule>
    <cfRule type="expression" dxfId="1937" priority="2127">
      <formula>AND(R41&gt;=200,R41&lt;400)</formula>
    </cfRule>
    <cfRule type="expression" dxfId="1936" priority="2128">
      <formula>R41&gt;=400</formula>
    </cfRule>
  </conditionalFormatting>
  <conditionalFormatting sqref="S41">
    <cfRule type="containsText" dxfId="1935" priority="2122" operator="containsText" text="√">
      <formula>NOT(ISERROR(SEARCH("√",S41)))</formula>
    </cfRule>
  </conditionalFormatting>
  <conditionalFormatting sqref="R40">
    <cfRule type="containsBlanks" priority="2116" stopIfTrue="1">
      <formula>LEN(TRIM(R40))=0</formula>
    </cfRule>
    <cfRule type="expression" dxfId="1934" priority="2117">
      <formula>R40&lt;20</formula>
    </cfRule>
    <cfRule type="expression" dxfId="1933" priority="2118">
      <formula>AND(R40&gt;=20,R40&lt;70)</formula>
    </cfRule>
    <cfRule type="expression" dxfId="1932" priority="2119">
      <formula>AND(R40&gt;=70,R40&lt;200)</formula>
    </cfRule>
    <cfRule type="expression" dxfId="1931" priority="2120">
      <formula>AND(R40&gt;=200,R40&lt;400)</formula>
    </cfRule>
    <cfRule type="expression" dxfId="1930" priority="2121">
      <formula>R40&gt;=400</formula>
    </cfRule>
  </conditionalFormatting>
  <conditionalFormatting sqref="S40">
    <cfRule type="containsText" dxfId="1929" priority="2115" operator="containsText" text="√">
      <formula>NOT(ISERROR(SEARCH("√",S40)))</formula>
    </cfRule>
  </conditionalFormatting>
  <conditionalFormatting sqref="R42">
    <cfRule type="containsBlanks" priority="2109" stopIfTrue="1">
      <formula>LEN(TRIM(R42))=0</formula>
    </cfRule>
    <cfRule type="expression" dxfId="1928" priority="2110">
      <formula>R42&lt;20</formula>
    </cfRule>
    <cfRule type="expression" dxfId="1927" priority="2111">
      <formula>AND(R42&gt;=20,R42&lt;70)</formula>
    </cfRule>
    <cfRule type="expression" dxfId="1926" priority="2112">
      <formula>AND(R42&gt;=70,R42&lt;200)</formula>
    </cfRule>
    <cfRule type="expression" dxfId="1925" priority="2113">
      <formula>AND(R42&gt;=200,R42&lt;400)</formula>
    </cfRule>
    <cfRule type="expression" dxfId="1924" priority="2114">
      <formula>R42&gt;=400</formula>
    </cfRule>
  </conditionalFormatting>
  <conditionalFormatting sqref="S42">
    <cfRule type="containsText" dxfId="1923" priority="2108" operator="containsText" text="√">
      <formula>NOT(ISERROR(SEARCH("√",S42)))</formula>
    </cfRule>
  </conditionalFormatting>
  <conditionalFormatting sqref="R39">
    <cfRule type="containsBlanks" priority="2102" stopIfTrue="1">
      <formula>LEN(TRIM(R39))=0</formula>
    </cfRule>
    <cfRule type="expression" dxfId="1922" priority="2103">
      <formula>R39&lt;20</formula>
    </cfRule>
    <cfRule type="expression" dxfId="1921" priority="2104">
      <formula>AND(R39&gt;=20,R39&lt;70)</formula>
    </cfRule>
    <cfRule type="expression" dxfId="1920" priority="2105">
      <formula>AND(R39&gt;=70,R39&lt;200)</formula>
    </cfRule>
    <cfRule type="expression" dxfId="1919" priority="2106">
      <formula>AND(R39&gt;=200,R39&lt;400)</formula>
    </cfRule>
    <cfRule type="expression" dxfId="1918" priority="2107">
      <formula>R39&gt;=400</formula>
    </cfRule>
  </conditionalFormatting>
  <conditionalFormatting sqref="S39">
    <cfRule type="containsText" dxfId="1917" priority="2101" operator="containsText" text="√">
      <formula>NOT(ISERROR(SEARCH("√",S39)))</formula>
    </cfRule>
  </conditionalFormatting>
  <conditionalFormatting sqref="R41">
    <cfRule type="containsBlanks" priority="2095" stopIfTrue="1">
      <formula>LEN(TRIM(R41))=0</formula>
    </cfRule>
    <cfRule type="expression" dxfId="1916" priority="2096">
      <formula>R41&lt;20</formula>
    </cfRule>
    <cfRule type="expression" dxfId="1915" priority="2097">
      <formula>AND(R41&gt;=20,R41&lt;70)</formula>
    </cfRule>
    <cfRule type="expression" dxfId="1914" priority="2098">
      <formula>AND(R41&gt;=70,R41&lt;200)</formula>
    </cfRule>
    <cfRule type="expression" dxfId="1913" priority="2099">
      <formula>AND(R41&gt;=200,R41&lt;400)</formula>
    </cfRule>
    <cfRule type="expression" dxfId="1912" priority="2100">
      <formula>R41&gt;=400</formula>
    </cfRule>
  </conditionalFormatting>
  <conditionalFormatting sqref="S41">
    <cfRule type="containsText" dxfId="1911" priority="2094" operator="containsText" text="√">
      <formula>NOT(ISERROR(SEARCH("√",S41)))</formula>
    </cfRule>
  </conditionalFormatting>
  <conditionalFormatting sqref="R41">
    <cfRule type="containsBlanks" priority="2088" stopIfTrue="1">
      <formula>LEN(TRIM(R41))=0</formula>
    </cfRule>
    <cfRule type="expression" dxfId="1910" priority="2089">
      <formula>R41&lt;20</formula>
    </cfRule>
    <cfRule type="expression" dxfId="1909" priority="2090">
      <formula>AND(R41&gt;=20,R41&lt;70)</formula>
    </cfRule>
    <cfRule type="expression" dxfId="1908" priority="2091">
      <formula>AND(R41&gt;=70,R41&lt;200)</formula>
    </cfRule>
    <cfRule type="expression" dxfId="1907" priority="2092">
      <formula>AND(R41&gt;=200,R41&lt;400)</formula>
    </cfRule>
    <cfRule type="expression" dxfId="1906" priority="2093">
      <formula>R41&gt;=400</formula>
    </cfRule>
  </conditionalFormatting>
  <conditionalFormatting sqref="S41">
    <cfRule type="containsText" dxfId="1905" priority="2087" operator="containsText" text="√">
      <formula>NOT(ISERROR(SEARCH("√",S41)))</formula>
    </cfRule>
  </conditionalFormatting>
  <conditionalFormatting sqref="R43">
    <cfRule type="containsBlanks" priority="2081" stopIfTrue="1">
      <formula>LEN(TRIM(R43))=0</formula>
    </cfRule>
    <cfRule type="expression" dxfId="1904" priority="2082">
      <formula>R43&lt;20</formula>
    </cfRule>
    <cfRule type="expression" dxfId="1903" priority="2083">
      <formula>AND(R43&gt;=20,R43&lt;70)</formula>
    </cfRule>
    <cfRule type="expression" dxfId="1902" priority="2084">
      <formula>AND(R43&gt;=70,R43&lt;200)</formula>
    </cfRule>
    <cfRule type="expression" dxfId="1901" priority="2085">
      <formula>AND(R43&gt;=200,R43&lt;400)</formula>
    </cfRule>
    <cfRule type="expression" dxfId="1900" priority="2086">
      <formula>R43&gt;=400</formula>
    </cfRule>
  </conditionalFormatting>
  <conditionalFormatting sqref="S43">
    <cfRule type="containsText" dxfId="1899" priority="2080" operator="containsText" text="√">
      <formula>NOT(ISERROR(SEARCH("√",S43)))</formula>
    </cfRule>
  </conditionalFormatting>
  <conditionalFormatting sqref="R40">
    <cfRule type="containsBlanks" priority="2074" stopIfTrue="1">
      <formula>LEN(TRIM(R40))=0</formula>
    </cfRule>
    <cfRule type="expression" dxfId="1898" priority="2075">
      <formula>R40&lt;20</formula>
    </cfRule>
    <cfRule type="expression" dxfId="1897" priority="2076">
      <formula>AND(R40&gt;=20,R40&lt;70)</formula>
    </cfRule>
    <cfRule type="expression" dxfId="1896" priority="2077">
      <formula>AND(R40&gt;=70,R40&lt;200)</formula>
    </cfRule>
    <cfRule type="expression" dxfId="1895" priority="2078">
      <formula>AND(R40&gt;=200,R40&lt;400)</formula>
    </cfRule>
    <cfRule type="expression" dxfId="1894" priority="2079">
      <formula>R40&gt;=400</formula>
    </cfRule>
  </conditionalFormatting>
  <conditionalFormatting sqref="S40">
    <cfRule type="containsText" dxfId="1893" priority="2073" operator="containsText" text="√">
      <formula>NOT(ISERROR(SEARCH("√",S40)))</formula>
    </cfRule>
  </conditionalFormatting>
  <conditionalFormatting sqref="R42">
    <cfRule type="containsBlanks" priority="2067" stopIfTrue="1">
      <formula>LEN(TRIM(R42))=0</formula>
    </cfRule>
    <cfRule type="expression" dxfId="1892" priority="2068">
      <formula>R42&lt;20</formula>
    </cfRule>
    <cfRule type="expression" dxfId="1891" priority="2069">
      <formula>AND(R42&gt;=20,R42&lt;70)</formula>
    </cfRule>
    <cfRule type="expression" dxfId="1890" priority="2070">
      <formula>AND(R42&gt;=70,R42&lt;200)</formula>
    </cfRule>
    <cfRule type="expression" dxfId="1889" priority="2071">
      <formula>AND(R42&gt;=200,R42&lt;400)</formula>
    </cfRule>
    <cfRule type="expression" dxfId="1888" priority="2072">
      <formula>R42&gt;=400</formula>
    </cfRule>
  </conditionalFormatting>
  <conditionalFormatting sqref="S42">
    <cfRule type="containsText" dxfId="1887" priority="2066" operator="containsText" text="√">
      <formula>NOT(ISERROR(SEARCH("√",S42)))</formula>
    </cfRule>
  </conditionalFormatting>
  <conditionalFormatting sqref="R45">
    <cfRule type="containsBlanks" priority="2060" stopIfTrue="1">
      <formula>LEN(TRIM(R45))=0</formula>
    </cfRule>
    <cfRule type="expression" dxfId="1886" priority="2061">
      <formula>R45&lt;20</formula>
    </cfRule>
    <cfRule type="expression" dxfId="1885" priority="2062">
      <formula>AND(R45&gt;=20,R45&lt;70)</formula>
    </cfRule>
    <cfRule type="expression" dxfId="1884" priority="2063">
      <formula>AND(R45&gt;=70,R45&lt;200)</formula>
    </cfRule>
    <cfRule type="expression" dxfId="1883" priority="2064">
      <formula>AND(R45&gt;=200,R45&lt;400)</formula>
    </cfRule>
    <cfRule type="expression" dxfId="1882" priority="2065">
      <formula>R45&gt;=400</formula>
    </cfRule>
  </conditionalFormatting>
  <conditionalFormatting sqref="S45">
    <cfRule type="containsText" dxfId="1881" priority="2059" operator="containsText" text="√">
      <formula>NOT(ISERROR(SEARCH("√",S45)))</formula>
    </cfRule>
  </conditionalFormatting>
  <conditionalFormatting sqref="R40">
    <cfRule type="containsBlanks" priority="2053" stopIfTrue="1">
      <formula>LEN(TRIM(R40))=0</formula>
    </cfRule>
    <cfRule type="expression" dxfId="1880" priority="2054">
      <formula>R40&lt;20</formula>
    </cfRule>
    <cfRule type="expression" dxfId="1879" priority="2055">
      <formula>AND(R40&gt;=20,R40&lt;70)</formula>
    </cfRule>
    <cfRule type="expression" dxfId="1878" priority="2056">
      <formula>AND(R40&gt;=70,R40&lt;200)</formula>
    </cfRule>
    <cfRule type="expression" dxfId="1877" priority="2057">
      <formula>AND(R40&gt;=200,R40&lt;400)</formula>
    </cfRule>
    <cfRule type="expression" dxfId="1876" priority="2058">
      <formula>R40&gt;=400</formula>
    </cfRule>
  </conditionalFormatting>
  <conditionalFormatting sqref="S40">
    <cfRule type="containsText" dxfId="1875" priority="2052" operator="containsText" text="√">
      <formula>NOT(ISERROR(SEARCH("√",S40)))</formula>
    </cfRule>
  </conditionalFormatting>
  <conditionalFormatting sqref="R42">
    <cfRule type="containsBlanks" priority="2046" stopIfTrue="1">
      <formula>LEN(TRIM(R42))=0</formula>
    </cfRule>
    <cfRule type="expression" dxfId="1874" priority="2047">
      <formula>R42&lt;20</formula>
    </cfRule>
    <cfRule type="expression" dxfId="1873" priority="2048">
      <formula>AND(R42&gt;=20,R42&lt;70)</formula>
    </cfRule>
    <cfRule type="expression" dxfId="1872" priority="2049">
      <formula>AND(R42&gt;=70,R42&lt;200)</formula>
    </cfRule>
    <cfRule type="expression" dxfId="1871" priority="2050">
      <formula>AND(R42&gt;=200,R42&lt;400)</formula>
    </cfRule>
    <cfRule type="expression" dxfId="1870" priority="2051">
      <formula>R42&gt;=400</formula>
    </cfRule>
  </conditionalFormatting>
  <conditionalFormatting sqref="S42">
    <cfRule type="containsText" dxfId="1869" priority="2045" operator="containsText" text="√">
      <formula>NOT(ISERROR(SEARCH("√",S42)))</formula>
    </cfRule>
  </conditionalFormatting>
  <conditionalFormatting sqref="R39">
    <cfRule type="containsBlanks" priority="2039" stopIfTrue="1">
      <formula>LEN(TRIM(R39))=0</formula>
    </cfRule>
    <cfRule type="expression" dxfId="1868" priority="2040">
      <formula>R39&lt;20</formula>
    </cfRule>
    <cfRule type="expression" dxfId="1867" priority="2041">
      <formula>AND(R39&gt;=20,R39&lt;70)</formula>
    </cfRule>
    <cfRule type="expression" dxfId="1866" priority="2042">
      <formula>AND(R39&gt;=70,R39&lt;200)</formula>
    </cfRule>
    <cfRule type="expression" dxfId="1865" priority="2043">
      <formula>AND(R39&gt;=200,R39&lt;400)</formula>
    </cfRule>
    <cfRule type="expression" dxfId="1864" priority="2044">
      <formula>R39&gt;=400</formula>
    </cfRule>
  </conditionalFormatting>
  <conditionalFormatting sqref="S39">
    <cfRule type="containsText" dxfId="1863" priority="2038" operator="containsText" text="√">
      <formula>NOT(ISERROR(SEARCH("√",S39)))</formula>
    </cfRule>
  </conditionalFormatting>
  <conditionalFormatting sqref="R41">
    <cfRule type="containsBlanks" priority="2032" stopIfTrue="1">
      <formula>LEN(TRIM(R41))=0</formula>
    </cfRule>
    <cfRule type="expression" dxfId="1862" priority="2033">
      <formula>R41&lt;20</formula>
    </cfRule>
    <cfRule type="expression" dxfId="1861" priority="2034">
      <formula>AND(R41&gt;=20,R41&lt;70)</formula>
    </cfRule>
    <cfRule type="expression" dxfId="1860" priority="2035">
      <formula>AND(R41&gt;=70,R41&lt;200)</formula>
    </cfRule>
    <cfRule type="expression" dxfId="1859" priority="2036">
      <formula>AND(R41&gt;=200,R41&lt;400)</formula>
    </cfRule>
    <cfRule type="expression" dxfId="1858" priority="2037">
      <formula>R41&gt;=400</formula>
    </cfRule>
  </conditionalFormatting>
  <conditionalFormatting sqref="S41">
    <cfRule type="containsText" dxfId="1857" priority="2031" operator="containsText" text="√">
      <formula>NOT(ISERROR(SEARCH("√",S41)))</formula>
    </cfRule>
  </conditionalFormatting>
  <conditionalFormatting sqref="R41">
    <cfRule type="containsBlanks" priority="2025" stopIfTrue="1">
      <formula>LEN(TRIM(R41))=0</formula>
    </cfRule>
    <cfRule type="expression" dxfId="1856" priority="2026">
      <formula>R41&lt;20</formula>
    </cfRule>
    <cfRule type="expression" dxfId="1855" priority="2027">
      <formula>AND(R41&gt;=20,R41&lt;70)</formula>
    </cfRule>
    <cfRule type="expression" dxfId="1854" priority="2028">
      <formula>AND(R41&gt;=70,R41&lt;200)</formula>
    </cfRule>
    <cfRule type="expression" dxfId="1853" priority="2029">
      <formula>AND(R41&gt;=200,R41&lt;400)</formula>
    </cfRule>
    <cfRule type="expression" dxfId="1852" priority="2030">
      <formula>R41&gt;=400</formula>
    </cfRule>
  </conditionalFormatting>
  <conditionalFormatting sqref="S41">
    <cfRule type="containsText" dxfId="1851" priority="2024" operator="containsText" text="√">
      <formula>NOT(ISERROR(SEARCH("√",S41)))</formula>
    </cfRule>
  </conditionalFormatting>
  <conditionalFormatting sqref="R43">
    <cfRule type="containsBlanks" priority="2018" stopIfTrue="1">
      <formula>LEN(TRIM(R43))=0</formula>
    </cfRule>
    <cfRule type="expression" dxfId="1850" priority="2019">
      <formula>R43&lt;20</formula>
    </cfRule>
    <cfRule type="expression" dxfId="1849" priority="2020">
      <formula>AND(R43&gt;=20,R43&lt;70)</formula>
    </cfRule>
    <cfRule type="expression" dxfId="1848" priority="2021">
      <formula>AND(R43&gt;=70,R43&lt;200)</formula>
    </cfRule>
    <cfRule type="expression" dxfId="1847" priority="2022">
      <formula>AND(R43&gt;=200,R43&lt;400)</formula>
    </cfRule>
    <cfRule type="expression" dxfId="1846" priority="2023">
      <formula>R43&gt;=400</formula>
    </cfRule>
  </conditionalFormatting>
  <conditionalFormatting sqref="S43">
    <cfRule type="containsText" dxfId="1845" priority="2017" operator="containsText" text="√">
      <formula>NOT(ISERROR(SEARCH("√",S43)))</formula>
    </cfRule>
  </conditionalFormatting>
  <conditionalFormatting sqref="R40">
    <cfRule type="containsBlanks" priority="2011" stopIfTrue="1">
      <formula>LEN(TRIM(R40))=0</formula>
    </cfRule>
    <cfRule type="expression" dxfId="1844" priority="2012">
      <formula>R40&lt;20</formula>
    </cfRule>
    <cfRule type="expression" dxfId="1843" priority="2013">
      <formula>AND(R40&gt;=20,R40&lt;70)</formula>
    </cfRule>
    <cfRule type="expression" dxfId="1842" priority="2014">
      <formula>AND(R40&gt;=70,R40&lt;200)</formula>
    </cfRule>
    <cfRule type="expression" dxfId="1841" priority="2015">
      <formula>AND(R40&gt;=200,R40&lt;400)</formula>
    </cfRule>
    <cfRule type="expression" dxfId="1840" priority="2016">
      <formula>R40&gt;=400</formula>
    </cfRule>
  </conditionalFormatting>
  <conditionalFormatting sqref="S40">
    <cfRule type="containsText" dxfId="1839" priority="2010" operator="containsText" text="√">
      <formula>NOT(ISERROR(SEARCH("√",S40)))</formula>
    </cfRule>
  </conditionalFormatting>
  <conditionalFormatting sqref="R42">
    <cfRule type="containsBlanks" priority="2004" stopIfTrue="1">
      <formula>LEN(TRIM(R42))=0</formula>
    </cfRule>
    <cfRule type="expression" dxfId="1838" priority="2005">
      <formula>R42&lt;20</formula>
    </cfRule>
    <cfRule type="expression" dxfId="1837" priority="2006">
      <formula>AND(R42&gt;=20,R42&lt;70)</formula>
    </cfRule>
    <cfRule type="expression" dxfId="1836" priority="2007">
      <formula>AND(R42&gt;=70,R42&lt;200)</formula>
    </cfRule>
    <cfRule type="expression" dxfId="1835" priority="2008">
      <formula>AND(R42&gt;=200,R42&lt;400)</formula>
    </cfRule>
    <cfRule type="expression" dxfId="1834" priority="2009">
      <formula>R42&gt;=400</formula>
    </cfRule>
  </conditionalFormatting>
  <conditionalFormatting sqref="S42">
    <cfRule type="containsText" dxfId="1833" priority="2003" operator="containsText" text="√">
      <formula>NOT(ISERROR(SEARCH("√",S42)))</formula>
    </cfRule>
  </conditionalFormatting>
  <conditionalFormatting sqref="R41">
    <cfRule type="containsBlanks" priority="1997" stopIfTrue="1">
      <formula>LEN(TRIM(R41))=0</formula>
    </cfRule>
    <cfRule type="expression" dxfId="1832" priority="1998">
      <formula>R41&lt;20</formula>
    </cfRule>
    <cfRule type="expression" dxfId="1831" priority="1999">
      <formula>AND(R41&gt;=20,R41&lt;70)</formula>
    </cfRule>
    <cfRule type="expression" dxfId="1830" priority="2000">
      <formula>AND(R41&gt;=70,R41&lt;200)</formula>
    </cfRule>
    <cfRule type="expression" dxfId="1829" priority="2001">
      <formula>AND(R41&gt;=200,R41&lt;400)</formula>
    </cfRule>
    <cfRule type="expression" dxfId="1828" priority="2002">
      <formula>R41&gt;=400</formula>
    </cfRule>
  </conditionalFormatting>
  <conditionalFormatting sqref="S41">
    <cfRule type="containsText" dxfId="1827" priority="1996" operator="containsText" text="√">
      <formula>NOT(ISERROR(SEARCH("√",S41)))</formula>
    </cfRule>
  </conditionalFormatting>
  <conditionalFormatting sqref="R43">
    <cfRule type="containsBlanks" priority="1990" stopIfTrue="1">
      <formula>LEN(TRIM(R43))=0</formula>
    </cfRule>
    <cfRule type="expression" dxfId="1826" priority="1991">
      <formula>R43&lt;20</formula>
    </cfRule>
    <cfRule type="expression" dxfId="1825" priority="1992">
      <formula>AND(R43&gt;=20,R43&lt;70)</formula>
    </cfRule>
    <cfRule type="expression" dxfId="1824" priority="1993">
      <formula>AND(R43&gt;=70,R43&lt;200)</formula>
    </cfRule>
    <cfRule type="expression" dxfId="1823" priority="1994">
      <formula>AND(R43&gt;=200,R43&lt;400)</formula>
    </cfRule>
    <cfRule type="expression" dxfId="1822" priority="1995">
      <formula>R43&gt;=400</formula>
    </cfRule>
  </conditionalFormatting>
  <conditionalFormatting sqref="S43">
    <cfRule type="containsText" dxfId="1821" priority="1989" operator="containsText" text="√">
      <formula>NOT(ISERROR(SEARCH("√",S43)))</formula>
    </cfRule>
  </conditionalFormatting>
  <conditionalFormatting sqref="R40">
    <cfRule type="containsBlanks" priority="1983" stopIfTrue="1">
      <formula>LEN(TRIM(R40))=0</formula>
    </cfRule>
    <cfRule type="expression" dxfId="1820" priority="1984">
      <formula>R40&lt;20</formula>
    </cfRule>
    <cfRule type="expression" dxfId="1819" priority="1985">
      <formula>AND(R40&gt;=20,R40&lt;70)</formula>
    </cfRule>
    <cfRule type="expression" dxfId="1818" priority="1986">
      <formula>AND(R40&gt;=70,R40&lt;200)</formula>
    </cfRule>
    <cfRule type="expression" dxfId="1817" priority="1987">
      <formula>AND(R40&gt;=200,R40&lt;400)</formula>
    </cfRule>
    <cfRule type="expression" dxfId="1816" priority="1988">
      <formula>R40&gt;=400</formula>
    </cfRule>
  </conditionalFormatting>
  <conditionalFormatting sqref="S40">
    <cfRule type="containsText" dxfId="1815" priority="1982" operator="containsText" text="√">
      <formula>NOT(ISERROR(SEARCH("√",S40)))</formula>
    </cfRule>
  </conditionalFormatting>
  <conditionalFormatting sqref="R42">
    <cfRule type="containsBlanks" priority="1976" stopIfTrue="1">
      <formula>LEN(TRIM(R42))=0</formula>
    </cfRule>
    <cfRule type="expression" dxfId="1814" priority="1977">
      <formula>R42&lt;20</formula>
    </cfRule>
    <cfRule type="expression" dxfId="1813" priority="1978">
      <formula>AND(R42&gt;=20,R42&lt;70)</formula>
    </cfRule>
    <cfRule type="expression" dxfId="1812" priority="1979">
      <formula>AND(R42&gt;=70,R42&lt;200)</formula>
    </cfRule>
    <cfRule type="expression" dxfId="1811" priority="1980">
      <formula>AND(R42&gt;=200,R42&lt;400)</formula>
    </cfRule>
    <cfRule type="expression" dxfId="1810" priority="1981">
      <formula>R42&gt;=400</formula>
    </cfRule>
  </conditionalFormatting>
  <conditionalFormatting sqref="S42">
    <cfRule type="containsText" dxfId="1809" priority="1975" operator="containsText" text="√">
      <formula>NOT(ISERROR(SEARCH("√",S42)))</formula>
    </cfRule>
  </conditionalFormatting>
  <conditionalFormatting sqref="R42">
    <cfRule type="containsBlanks" priority="1969" stopIfTrue="1">
      <formula>LEN(TRIM(R42))=0</formula>
    </cfRule>
    <cfRule type="expression" dxfId="1808" priority="1970">
      <formula>R42&lt;20</formula>
    </cfRule>
    <cfRule type="expression" dxfId="1807" priority="1971">
      <formula>AND(R42&gt;=20,R42&lt;70)</formula>
    </cfRule>
    <cfRule type="expression" dxfId="1806" priority="1972">
      <formula>AND(R42&gt;=70,R42&lt;200)</formula>
    </cfRule>
    <cfRule type="expression" dxfId="1805" priority="1973">
      <formula>AND(R42&gt;=200,R42&lt;400)</formula>
    </cfRule>
    <cfRule type="expression" dxfId="1804" priority="1974">
      <formula>R42&gt;=400</formula>
    </cfRule>
  </conditionalFormatting>
  <conditionalFormatting sqref="S42">
    <cfRule type="containsText" dxfId="1803" priority="1968" operator="containsText" text="√">
      <formula>NOT(ISERROR(SEARCH("√",S42)))</formula>
    </cfRule>
  </conditionalFormatting>
  <conditionalFormatting sqref="R44">
    <cfRule type="containsBlanks" priority="1962" stopIfTrue="1">
      <formula>LEN(TRIM(R44))=0</formula>
    </cfRule>
    <cfRule type="expression" dxfId="1802" priority="1963">
      <formula>R44&lt;20</formula>
    </cfRule>
    <cfRule type="expression" dxfId="1801" priority="1964">
      <formula>AND(R44&gt;=20,R44&lt;70)</formula>
    </cfRule>
    <cfRule type="expression" dxfId="1800" priority="1965">
      <formula>AND(R44&gt;=70,R44&lt;200)</formula>
    </cfRule>
    <cfRule type="expression" dxfId="1799" priority="1966">
      <formula>AND(R44&gt;=200,R44&lt;400)</formula>
    </cfRule>
    <cfRule type="expression" dxfId="1798" priority="1967">
      <formula>R44&gt;=400</formula>
    </cfRule>
  </conditionalFormatting>
  <conditionalFormatting sqref="S44">
    <cfRule type="containsText" dxfId="1797" priority="1961" operator="containsText" text="√">
      <formula>NOT(ISERROR(SEARCH("√",S44)))</formula>
    </cfRule>
  </conditionalFormatting>
  <conditionalFormatting sqref="R41">
    <cfRule type="containsBlanks" priority="1955" stopIfTrue="1">
      <formula>LEN(TRIM(R41))=0</formula>
    </cfRule>
    <cfRule type="expression" dxfId="1796" priority="1956">
      <formula>R41&lt;20</formula>
    </cfRule>
    <cfRule type="expression" dxfId="1795" priority="1957">
      <formula>AND(R41&gt;=20,R41&lt;70)</formula>
    </cfRule>
    <cfRule type="expression" dxfId="1794" priority="1958">
      <formula>AND(R41&gt;=70,R41&lt;200)</formula>
    </cfRule>
    <cfRule type="expression" dxfId="1793" priority="1959">
      <formula>AND(R41&gt;=200,R41&lt;400)</formula>
    </cfRule>
    <cfRule type="expression" dxfId="1792" priority="1960">
      <formula>R41&gt;=400</formula>
    </cfRule>
  </conditionalFormatting>
  <conditionalFormatting sqref="S41">
    <cfRule type="containsText" dxfId="1791" priority="1954" operator="containsText" text="√">
      <formula>NOT(ISERROR(SEARCH("√",S41)))</formula>
    </cfRule>
  </conditionalFormatting>
  <conditionalFormatting sqref="R43">
    <cfRule type="containsBlanks" priority="1948" stopIfTrue="1">
      <formula>LEN(TRIM(R43))=0</formula>
    </cfRule>
    <cfRule type="expression" dxfId="1790" priority="1949">
      <formula>R43&lt;20</formula>
    </cfRule>
    <cfRule type="expression" dxfId="1789" priority="1950">
      <formula>AND(R43&gt;=20,R43&lt;70)</formula>
    </cfRule>
    <cfRule type="expression" dxfId="1788" priority="1951">
      <formula>AND(R43&gt;=70,R43&lt;200)</formula>
    </cfRule>
    <cfRule type="expression" dxfId="1787" priority="1952">
      <formula>AND(R43&gt;=200,R43&lt;400)</formula>
    </cfRule>
    <cfRule type="expression" dxfId="1786" priority="1953">
      <formula>R43&gt;=400</formula>
    </cfRule>
  </conditionalFormatting>
  <conditionalFormatting sqref="S43">
    <cfRule type="containsText" dxfId="1785" priority="1947" operator="containsText" text="√">
      <formula>NOT(ISERROR(SEARCH("√",S43)))</formula>
    </cfRule>
  </conditionalFormatting>
  <conditionalFormatting sqref="R41">
    <cfRule type="containsBlanks" priority="1941" stopIfTrue="1">
      <formula>LEN(TRIM(R41))=0</formula>
    </cfRule>
    <cfRule type="expression" dxfId="1784" priority="1942">
      <formula>R41&lt;20</formula>
    </cfRule>
    <cfRule type="expression" dxfId="1783" priority="1943">
      <formula>AND(R41&gt;=20,R41&lt;70)</formula>
    </cfRule>
    <cfRule type="expression" dxfId="1782" priority="1944">
      <formula>AND(R41&gt;=70,R41&lt;200)</formula>
    </cfRule>
    <cfRule type="expression" dxfId="1781" priority="1945">
      <formula>AND(R41&gt;=200,R41&lt;400)</formula>
    </cfRule>
    <cfRule type="expression" dxfId="1780" priority="1946">
      <formula>R41&gt;=400</formula>
    </cfRule>
  </conditionalFormatting>
  <conditionalFormatting sqref="S41">
    <cfRule type="containsText" dxfId="1779" priority="1940" operator="containsText" text="√">
      <formula>NOT(ISERROR(SEARCH("√",S41)))</formula>
    </cfRule>
  </conditionalFormatting>
  <conditionalFormatting sqref="R43">
    <cfRule type="containsBlanks" priority="1934" stopIfTrue="1">
      <formula>LEN(TRIM(R43))=0</formula>
    </cfRule>
    <cfRule type="expression" dxfId="1778" priority="1935">
      <formula>R43&lt;20</formula>
    </cfRule>
    <cfRule type="expression" dxfId="1777" priority="1936">
      <formula>AND(R43&gt;=20,R43&lt;70)</formula>
    </cfRule>
    <cfRule type="expression" dxfId="1776" priority="1937">
      <formula>AND(R43&gt;=70,R43&lt;200)</formula>
    </cfRule>
    <cfRule type="expression" dxfId="1775" priority="1938">
      <formula>AND(R43&gt;=200,R43&lt;400)</formula>
    </cfRule>
    <cfRule type="expression" dxfId="1774" priority="1939">
      <formula>R43&gt;=400</formula>
    </cfRule>
  </conditionalFormatting>
  <conditionalFormatting sqref="S43">
    <cfRule type="containsText" dxfId="1773" priority="1933" operator="containsText" text="√">
      <formula>NOT(ISERROR(SEARCH("√",S43)))</formula>
    </cfRule>
  </conditionalFormatting>
  <conditionalFormatting sqref="R40">
    <cfRule type="containsBlanks" priority="1927" stopIfTrue="1">
      <formula>LEN(TRIM(R40))=0</formula>
    </cfRule>
    <cfRule type="expression" dxfId="1772" priority="1928">
      <formula>R40&lt;20</formula>
    </cfRule>
    <cfRule type="expression" dxfId="1771" priority="1929">
      <formula>AND(R40&gt;=20,R40&lt;70)</formula>
    </cfRule>
    <cfRule type="expression" dxfId="1770" priority="1930">
      <formula>AND(R40&gt;=70,R40&lt;200)</formula>
    </cfRule>
    <cfRule type="expression" dxfId="1769" priority="1931">
      <formula>AND(R40&gt;=200,R40&lt;400)</formula>
    </cfRule>
    <cfRule type="expression" dxfId="1768" priority="1932">
      <formula>R40&gt;=400</formula>
    </cfRule>
  </conditionalFormatting>
  <conditionalFormatting sqref="S40">
    <cfRule type="containsText" dxfId="1767" priority="1926" operator="containsText" text="√">
      <formula>NOT(ISERROR(SEARCH("√",S40)))</formula>
    </cfRule>
  </conditionalFormatting>
  <conditionalFormatting sqref="R42">
    <cfRule type="containsBlanks" priority="1920" stopIfTrue="1">
      <formula>LEN(TRIM(R42))=0</formula>
    </cfRule>
    <cfRule type="expression" dxfId="1766" priority="1921">
      <formula>R42&lt;20</formula>
    </cfRule>
    <cfRule type="expression" dxfId="1765" priority="1922">
      <formula>AND(R42&gt;=20,R42&lt;70)</formula>
    </cfRule>
    <cfRule type="expression" dxfId="1764" priority="1923">
      <formula>AND(R42&gt;=70,R42&lt;200)</formula>
    </cfRule>
    <cfRule type="expression" dxfId="1763" priority="1924">
      <formula>AND(R42&gt;=200,R42&lt;400)</formula>
    </cfRule>
    <cfRule type="expression" dxfId="1762" priority="1925">
      <formula>R42&gt;=400</formula>
    </cfRule>
  </conditionalFormatting>
  <conditionalFormatting sqref="S42">
    <cfRule type="containsText" dxfId="1761" priority="1919" operator="containsText" text="√">
      <formula>NOT(ISERROR(SEARCH("√",S42)))</formula>
    </cfRule>
  </conditionalFormatting>
  <conditionalFormatting sqref="R42">
    <cfRule type="containsBlanks" priority="1913" stopIfTrue="1">
      <formula>LEN(TRIM(R42))=0</formula>
    </cfRule>
    <cfRule type="expression" dxfId="1760" priority="1914">
      <formula>R42&lt;20</formula>
    </cfRule>
    <cfRule type="expression" dxfId="1759" priority="1915">
      <formula>AND(R42&gt;=20,R42&lt;70)</formula>
    </cfRule>
    <cfRule type="expression" dxfId="1758" priority="1916">
      <formula>AND(R42&gt;=70,R42&lt;200)</formula>
    </cfRule>
    <cfRule type="expression" dxfId="1757" priority="1917">
      <formula>AND(R42&gt;=200,R42&lt;400)</formula>
    </cfRule>
    <cfRule type="expression" dxfId="1756" priority="1918">
      <formula>R42&gt;=400</formula>
    </cfRule>
  </conditionalFormatting>
  <conditionalFormatting sqref="S42">
    <cfRule type="containsText" dxfId="1755" priority="1912" operator="containsText" text="√">
      <formula>NOT(ISERROR(SEARCH("√",S42)))</formula>
    </cfRule>
  </conditionalFormatting>
  <conditionalFormatting sqref="R44">
    <cfRule type="containsBlanks" priority="1906" stopIfTrue="1">
      <formula>LEN(TRIM(R44))=0</formula>
    </cfRule>
    <cfRule type="expression" dxfId="1754" priority="1907">
      <formula>R44&lt;20</formula>
    </cfRule>
    <cfRule type="expression" dxfId="1753" priority="1908">
      <formula>AND(R44&gt;=20,R44&lt;70)</formula>
    </cfRule>
    <cfRule type="expression" dxfId="1752" priority="1909">
      <formula>AND(R44&gt;=70,R44&lt;200)</formula>
    </cfRule>
    <cfRule type="expression" dxfId="1751" priority="1910">
      <formula>AND(R44&gt;=200,R44&lt;400)</formula>
    </cfRule>
    <cfRule type="expression" dxfId="1750" priority="1911">
      <formula>R44&gt;=400</formula>
    </cfRule>
  </conditionalFormatting>
  <conditionalFormatting sqref="S44">
    <cfRule type="containsText" dxfId="1749" priority="1905" operator="containsText" text="√">
      <formula>NOT(ISERROR(SEARCH("√",S44)))</formula>
    </cfRule>
  </conditionalFormatting>
  <conditionalFormatting sqref="R41">
    <cfRule type="containsBlanks" priority="1899" stopIfTrue="1">
      <formula>LEN(TRIM(R41))=0</formula>
    </cfRule>
    <cfRule type="expression" dxfId="1748" priority="1900">
      <formula>R41&lt;20</formula>
    </cfRule>
    <cfRule type="expression" dxfId="1747" priority="1901">
      <formula>AND(R41&gt;=20,R41&lt;70)</formula>
    </cfRule>
    <cfRule type="expression" dxfId="1746" priority="1902">
      <formula>AND(R41&gt;=70,R41&lt;200)</formula>
    </cfRule>
    <cfRule type="expression" dxfId="1745" priority="1903">
      <formula>AND(R41&gt;=200,R41&lt;400)</formula>
    </cfRule>
    <cfRule type="expression" dxfId="1744" priority="1904">
      <formula>R41&gt;=400</formula>
    </cfRule>
  </conditionalFormatting>
  <conditionalFormatting sqref="S41">
    <cfRule type="containsText" dxfId="1743" priority="1898" operator="containsText" text="√">
      <formula>NOT(ISERROR(SEARCH("√",S41)))</formula>
    </cfRule>
  </conditionalFormatting>
  <conditionalFormatting sqref="R43">
    <cfRule type="containsBlanks" priority="1892" stopIfTrue="1">
      <formula>LEN(TRIM(R43))=0</formula>
    </cfRule>
    <cfRule type="expression" dxfId="1742" priority="1893">
      <formula>R43&lt;20</formula>
    </cfRule>
    <cfRule type="expression" dxfId="1741" priority="1894">
      <formula>AND(R43&gt;=20,R43&lt;70)</formula>
    </cfRule>
    <cfRule type="expression" dxfId="1740" priority="1895">
      <formula>AND(R43&gt;=70,R43&lt;200)</formula>
    </cfRule>
    <cfRule type="expression" dxfId="1739" priority="1896">
      <formula>AND(R43&gt;=200,R43&lt;400)</formula>
    </cfRule>
    <cfRule type="expression" dxfId="1738" priority="1897">
      <formula>R43&gt;=400</formula>
    </cfRule>
  </conditionalFormatting>
  <conditionalFormatting sqref="S43">
    <cfRule type="containsText" dxfId="1737" priority="1891" operator="containsText" text="√">
      <formula>NOT(ISERROR(SEARCH("√",S43)))</formula>
    </cfRule>
  </conditionalFormatting>
  <conditionalFormatting sqref="R42">
    <cfRule type="containsBlanks" priority="1885" stopIfTrue="1">
      <formula>LEN(TRIM(R42))=0</formula>
    </cfRule>
    <cfRule type="expression" dxfId="1736" priority="1886">
      <formula>R42&lt;20</formula>
    </cfRule>
    <cfRule type="expression" dxfId="1735" priority="1887">
      <formula>AND(R42&gt;=20,R42&lt;70)</formula>
    </cfRule>
    <cfRule type="expression" dxfId="1734" priority="1888">
      <formula>AND(R42&gt;=70,R42&lt;200)</formula>
    </cfRule>
    <cfRule type="expression" dxfId="1733" priority="1889">
      <formula>AND(R42&gt;=200,R42&lt;400)</formula>
    </cfRule>
    <cfRule type="expression" dxfId="1732" priority="1890">
      <formula>R42&gt;=400</formula>
    </cfRule>
  </conditionalFormatting>
  <conditionalFormatting sqref="S42">
    <cfRule type="containsText" dxfId="1731" priority="1884" operator="containsText" text="√">
      <formula>NOT(ISERROR(SEARCH("√",S42)))</formula>
    </cfRule>
  </conditionalFormatting>
  <conditionalFormatting sqref="R44">
    <cfRule type="containsBlanks" priority="1878" stopIfTrue="1">
      <formula>LEN(TRIM(R44))=0</formula>
    </cfRule>
    <cfRule type="expression" dxfId="1730" priority="1879">
      <formula>R44&lt;20</formula>
    </cfRule>
    <cfRule type="expression" dxfId="1729" priority="1880">
      <formula>AND(R44&gt;=20,R44&lt;70)</formula>
    </cfRule>
    <cfRule type="expression" dxfId="1728" priority="1881">
      <formula>AND(R44&gt;=70,R44&lt;200)</formula>
    </cfRule>
    <cfRule type="expression" dxfId="1727" priority="1882">
      <formula>AND(R44&gt;=200,R44&lt;400)</formula>
    </cfRule>
    <cfRule type="expression" dxfId="1726" priority="1883">
      <formula>R44&gt;=400</formula>
    </cfRule>
  </conditionalFormatting>
  <conditionalFormatting sqref="S44">
    <cfRule type="containsText" dxfId="1725" priority="1877" operator="containsText" text="√">
      <formula>NOT(ISERROR(SEARCH("√",S44)))</formula>
    </cfRule>
  </conditionalFormatting>
  <conditionalFormatting sqref="R41">
    <cfRule type="containsBlanks" priority="1871" stopIfTrue="1">
      <formula>LEN(TRIM(R41))=0</formula>
    </cfRule>
    <cfRule type="expression" dxfId="1724" priority="1872">
      <formula>R41&lt;20</formula>
    </cfRule>
    <cfRule type="expression" dxfId="1723" priority="1873">
      <formula>AND(R41&gt;=20,R41&lt;70)</formula>
    </cfRule>
    <cfRule type="expression" dxfId="1722" priority="1874">
      <formula>AND(R41&gt;=70,R41&lt;200)</formula>
    </cfRule>
    <cfRule type="expression" dxfId="1721" priority="1875">
      <formula>AND(R41&gt;=200,R41&lt;400)</formula>
    </cfRule>
    <cfRule type="expression" dxfId="1720" priority="1876">
      <formula>R41&gt;=400</formula>
    </cfRule>
  </conditionalFormatting>
  <conditionalFormatting sqref="S41">
    <cfRule type="containsText" dxfId="1719" priority="1870" operator="containsText" text="√">
      <formula>NOT(ISERROR(SEARCH("√",S41)))</formula>
    </cfRule>
  </conditionalFormatting>
  <conditionalFormatting sqref="R43">
    <cfRule type="containsBlanks" priority="1864" stopIfTrue="1">
      <formula>LEN(TRIM(R43))=0</formula>
    </cfRule>
    <cfRule type="expression" dxfId="1718" priority="1865">
      <formula>R43&lt;20</formula>
    </cfRule>
    <cfRule type="expression" dxfId="1717" priority="1866">
      <formula>AND(R43&gt;=20,R43&lt;70)</formula>
    </cfRule>
    <cfRule type="expression" dxfId="1716" priority="1867">
      <formula>AND(R43&gt;=70,R43&lt;200)</formula>
    </cfRule>
    <cfRule type="expression" dxfId="1715" priority="1868">
      <formula>AND(R43&gt;=200,R43&lt;400)</formula>
    </cfRule>
    <cfRule type="expression" dxfId="1714" priority="1869">
      <formula>R43&gt;=400</formula>
    </cfRule>
  </conditionalFormatting>
  <conditionalFormatting sqref="S43">
    <cfRule type="containsText" dxfId="1713" priority="1863" operator="containsText" text="√">
      <formula>NOT(ISERROR(SEARCH("√",S43)))</formula>
    </cfRule>
  </conditionalFormatting>
  <conditionalFormatting sqref="R43">
    <cfRule type="containsBlanks" priority="1857" stopIfTrue="1">
      <formula>LEN(TRIM(R43))=0</formula>
    </cfRule>
    <cfRule type="expression" dxfId="1712" priority="1858">
      <formula>R43&lt;20</formula>
    </cfRule>
    <cfRule type="expression" dxfId="1711" priority="1859">
      <formula>AND(R43&gt;=20,R43&lt;70)</formula>
    </cfRule>
    <cfRule type="expression" dxfId="1710" priority="1860">
      <formula>AND(R43&gt;=70,R43&lt;200)</formula>
    </cfRule>
    <cfRule type="expression" dxfId="1709" priority="1861">
      <formula>AND(R43&gt;=200,R43&lt;400)</formula>
    </cfRule>
    <cfRule type="expression" dxfId="1708" priority="1862">
      <formula>R43&gt;=400</formula>
    </cfRule>
  </conditionalFormatting>
  <conditionalFormatting sqref="S43">
    <cfRule type="containsText" dxfId="1707" priority="1856" operator="containsText" text="√">
      <formula>NOT(ISERROR(SEARCH("√",S43)))</formula>
    </cfRule>
  </conditionalFormatting>
  <conditionalFormatting sqref="R45">
    <cfRule type="containsBlanks" priority="1850" stopIfTrue="1">
      <formula>LEN(TRIM(R45))=0</formula>
    </cfRule>
    <cfRule type="expression" dxfId="1706" priority="1851">
      <formula>R45&lt;20</formula>
    </cfRule>
    <cfRule type="expression" dxfId="1705" priority="1852">
      <formula>AND(R45&gt;=20,R45&lt;70)</formula>
    </cfRule>
    <cfRule type="expression" dxfId="1704" priority="1853">
      <formula>AND(R45&gt;=70,R45&lt;200)</formula>
    </cfRule>
    <cfRule type="expression" dxfId="1703" priority="1854">
      <formula>AND(R45&gt;=200,R45&lt;400)</formula>
    </cfRule>
    <cfRule type="expression" dxfId="1702" priority="1855">
      <formula>R45&gt;=400</formula>
    </cfRule>
  </conditionalFormatting>
  <conditionalFormatting sqref="S45">
    <cfRule type="containsText" dxfId="1701" priority="1849" operator="containsText" text="√">
      <formula>NOT(ISERROR(SEARCH("√",S45)))</formula>
    </cfRule>
  </conditionalFormatting>
  <conditionalFormatting sqref="R42">
    <cfRule type="containsBlanks" priority="1843" stopIfTrue="1">
      <formula>LEN(TRIM(R42))=0</formula>
    </cfRule>
    <cfRule type="expression" dxfId="1700" priority="1844">
      <formula>R42&lt;20</formula>
    </cfRule>
    <cfRule type="expression" dxfId="1699" priority="1845">
      <formula>AND(R42&gt;=20,R42&lt;70)</formula>
    </cfRule>
    <cfRule type="expression" dxfId="1698" priority="1846">
      <formula>AND(R42&gt;=70,R42&lt;200)</formula>
    </cfRule>
    <cfRule type="expression" dxfId="1697" priority="1847">
      <formula>AND(R42&gt;=200,R42&lt;400)</formula>
    </cfRule>
    <cfRule type="expression" dxfId="1696" priority="1848">
      <formula>R42&gt;=400</formula>
    </cfRule>
  </conditionalFormatting>
  <conditionalFormatting sqref="S42">
    <cfRule type="containsText" dxfId="1695" priority="1842" operator="containsText" text="√">
      <formula>NOT(ISERROR(SEARCH("√",S42)))</formula>
    </cfRule>
  </conditionalFormatting>
  <conditionalFormatting sqref="R44">
    <cfRule type="containsBlanks" priority="1836" stopIfTrue="1">
      <formula>LEN(TRIM(R44))=0</formula>
    </cfRule>
    <cfRule type="expression" dxfId="1694" priority="1837">
      <formula>R44&lt;20</formula>
    </cfRule>
    <cfRule type="expression" dxfId="1693" priority="1838">
      <formula>AND(R44&gt;=20,R44&lt;70)</formula>
    </cfRule>
    <cfRule type="expression" dxfId="1692" priority="1839">
      <formula>AND(R44&gt;=70,R44&lt;200)</formula>
    </cfRule>
    <cfRule type="expression" dxfId="1691" priority="1840">
      <formula>AND(R44&gt;=200,R44&lt;400)</formula>
    </cfRule>
    <cfRule type="expression" dxfId="1690" priority="1841">
      <formula>R44&gt;=400</formula>
    </cfRule>
  </conditionalFormatting>
  <conditionalFormatting sqref="S44">
    <cfRule type="containsText" dxfId="1689" priority="1835" operator="containsText" text="√">
      <formula>NOT(ISERROR(SEARCH("√",S44)))</formula>
    </cfRule>
  </conditionalFormatting>
  <conditionalFormatting sqref="R47">
    <cfRule type="containsBlanks" priority="1829" stopIfTrue="1">
      <formula>LEN(TRIM(R47))=0</formula>
    </cfRule>
    <cfRule type="expression" dxfId="1688" priority="1830">
      <formula>R47&lt;20</formula>
    </cfRule>
    <cfRule type="expression" dxfId="1687" priority="1831">
      <formula>AND(R47&gt;=20,R47&lt;70)</formula>
    </cfRule>
    <cfRule type="expression" dxfId="1686" priority="1832">
      <formula>AND(R47&gt;=70,R47&lt;200)</formula>
    </cfRule>
    <cfRule type="expression" dxfId="1685" priority="1833">
      <formula>AND(R47&gt;=200,R47&lt;400)</formula>
    </cfRule>
    <cfRule type="expression" dxfId="1684" priority="1834">
      <formula>R47&gt;=400</formula>
    </cfRule>
  </conditionalFormatting>
  <conditionalFormatting sqref="S47">
    <cfRule type="containsText" dxfId="1683" priority="1828" operator="containsText" text="√">
      <formula>NOT(ISERROR(SEARCH("√",S47)))</formula>
    </cfRule>
  </conditionalFormatting>
  <conditionalFormatting sqref="R37">
    <cfRule type="containsBlanks" priority="1822" stopIfTrue="1">
      <formula>LEN(TRIM(R37))=0</formula>
    </cfRule>
    <cfRule type="expression" dxfId="1682" priority="1823">
      <formula>R37&lt;20</formula>
    </cfRule>
    <cfRule type="expression" dxfId="1681" priority="1824">
      <formula>AND(R37&gt;=20,R37&lt;70)</formula>
    </cfRule>
    <cfRule type="expression" dxfId="1680" priority="1825">
      <formula>AND(R37&gt;=70,R37&lt;200)</formula>
    </cfRule>
    <cfRule type="expression" dxfId="1679" priority="1826">
      <formula>AND(R37&gt;=200,R37&lt;400)</formula>
    </cfRule>
    <cfRule type="expression" dxfId="1678" priority="1827">
      <formula>R37&gt;=400</formula>
    </cfRule>
  </conditionalFormatting>
  <conditionalFormatting sqref="S37">
    <cfRule type="containsText" dxfId="1677" priority="1821" operator="containsText" text="√">
      <formula>NOT(ISERROR(SEARCH("√",S37)))</formula>
    </cfRule>
  </conditionalFormatting>
  <conditionalFormatting sqref="R31">
    <cfRule type="containsBlanks" priority="1815" stopIfTrue="1">
      <formula>LEN(TRIM(R31))=0</formula>
    </cfRule>
    <cfRule type="expression" dxfId="1676" priority="1816">
      <formula>R31&lt;20</formula>
    </cfRule>
    <cfRule type="expression" dxfId="1675" priority="1817">
      <formula>AND(R31&gt;=20,R31&lt;70)</formula>
    </cfRule>
    <cfRule type="expression" dxfId="1674" priority="1818">
      <formula>AND(R31&gt;=70,R31&lt;200)</formula>
    </cfRule>
    <cfRule type="expression" dxfId="1673" priority="1819">
      <formula>AND(R31&gt;=200,R31&lt;400)</formula>
    </cfRule>
    <cfRule type="expression" dxfId="1672" priority="1820">
      <formula>R31&gt;=400</formula>
    </cfRule>
  </conditionalFormatting>
  <conditionalFormatting sqref="S31">
    <cfRule type="containsText" dxfId="1671" priority="1814" operator="containsText" text="√">
      <formula>NOT(ISERROR(SEARCH("√",S31)))</formula>
    </cfRule>
  </conditionalFormatting>
  <conditionalFormatting sqref="R37">
    <cfRule type="containsBlanks" priority="1808" stopIfTrue="1">
      <formula>LEN(TRIM(R37))=0</formula>
    </cfRule>
    <cfRule type="expression" dxfId="1670" priority="1809">
      <formula>R37&lt;20</formula>
    </cfRule>
    <cfRule type="expression" dxfId="1669" priority="1810">
      <formula>AND(R37&gt;=20,R37&lt;70)</formula>
    </cfRule>
    <cfRule type="expression" dxfId="1668" priority="1811">
      <formula>AND(R37&gt;=70,R37&lt;200)</formula>
    </cfRule>
    <cfRule type="expression" dxfId="1667" priority="1812">
      <formula>AND(R37&gt;=200,R37&lt;400)</formula>
    </cfRule>
    <cfRule type="expression" dxfId="1666" priority="1813">
      <formula>R37&gt;=400</formula>
    </cfRule>
  </conditionalFormatting>
  <conditionalFormatting sqref="S37">
    <cfRule type="containsText" dxfId="1665" priority="1807" operator="containsText" text="√">
      <formula>NOT(ISERROR(SEARCH("√",S37)))</formula>
    </cfRule>
  </conditionalFormatting>
  <conditionalFormatting sqref="R34">
    <cfRule type="containsBlanks" priority="1801" stopIfTrue="1">
      <formula>LEN(TRIM(R34))=0</formula>
    </cfRule>
    <cfRule type="expression" dxfId="1664" priority="1802">
      <formula>R34&lt;20</formula>
    </cfRule>
    <cfRule type="expression" dxfId="1663" priority="1803">
      <formula>AND(R34&gt;=20,R34&lt;70)</formula>
    </cfRule>
    <cfRule type="expression" dxfId="1662" priority="1804">
      <formula>AND(R34&gt;=70,R34&lt;200)</formula>
    </cfRule>
    <cfRule type="expression" dxfId="1661" priority="1805">
      <formula>AND(R34&gt;=200,R34&lt;400)</formula>
    </cfRule>
    <cfRule type="expression" dxfId="1660" priority="1806">
      <formula>R34&gt;=400</formula>
    </cfRule>
  </conditionalFormatting>
  <conditionalFormatting sqref="S34">
    <cfRule type="containsText" dxfId="1659" priority="1800" operator="containsText" text="√">
      <formula>NOT(ISERROR(SEARCH("√",S34)))</formula>
    </cfRule>
  </conditionalFormatting>
  <conditionalFormatting sqref="R36">
    <cfRule type="containsBlanks" priority="1794" stopIfTrue="1">
      <formula>LEN(TRIM(R36))=0</formula>
    </cfRule>
    <cfRule type="expression" dxfId="1658" priority="1795">
      <formula>R36&lt;20</formula>
    </cfRule>
    <cfRule type="expression" dxfId="1657" priority="1796">
      <formula>AND(R36&gt;=20,R36&lt;70)</formula>
    </cfRule>
    <cfRule type="expression" dxfId="1656" priority="1797">
      <formula>AND(R36&gt;=70,R36&lt;200)</formula>
    </cfRule>
    <cfRule type="expression" dxfId="1655" priority="1798">
      <formula>AND(R36&gt;=200,R36&lt;400)</formula>
    </cfRule>
    <cfRule type="expression" dxfId="1654" priority="1799">
      <formula>R36&gt;=400</formula>
    </cfRule>
  </conditionalFormatting>
  <conditionalFormatting sqref="S36">
    <cfRule type="containsText" dxfId="1653" priority="1793" operator="containsText" text="√">
      <formula>NOT(ISERROR(SEARCH("√",S36)))</formula>
    </cfRule>
  </conditionalFormatting>
  <conditionalFormatting sqref="R36">
    <cfRule type="containsBlanks" priority="1787" stopIfTrue="1">
      <formula>LEN(TRIM(R36))=0</formula>
    </cfRule>
    <cfRule type="expression" dxfId="1652" priority="1788">
      <formula>R36&lt;20</formula>
    </cfRule>
    <cfRule type="expression" dxfId="1651" priority="1789">
      <formula>AND(R36&gt;=20,R36&lt;70)</formula>
    </cfRule>
    <cfRule type="expression" dxfId="1650" priority="1790">
      <formula>AND(R36&gt;=70,R36&lt;200)</formula>
    </cfRule>
    <cfRule type="expression" dxfId="1649" priority="1791">
      <formula>AND(R36&gt;=200,R36&lt;400)</formula>
    </cfRule>
    <cfRule type="expression" dxfId="1648" priority="1792">
      <formula>R36&gt;=400</formula>
    </cfRule>
  </conditionalFormatting>
  <conditionalFormatting sqref="S36">
    <cfRule type="containsText" dxfId="1647" priority="1786" operator="containsText" text="√">
      <formula>NOT(ISERROR(SEARCH("√",S36)))</formula>
    </cfRule>
  </conditionalFormatting>
  <conditionalFormatting sqref="R38">
    <cfRule type="containsBlanks" priority="1780" stopIfTrue="1">
      <formula>LEN(TRIM(R38))=0</formula>
    </cfRule>
    <cfRule type="expression" dxfId="1646" priority="1781">
      <formula>R38&lt;20</formula>
    </cfRule>
    <cfRule type="expression" dxfId="1645" priority="1782">
      <formula>AND(R38&gt;=20,R38&lt;70)</formula>
    </cfRule>
    <cfRule type="expression" dxfId="1644" priority="1783">
      <formula>AND(R38&gt;=70,R38&lt;200)</formula>
    </cfRule>
    <cfRule type="expression" dxfId="1643" priority="1784">
      <formula>AND(R38&gt;=200,R38&lt;400)</formula>
    </cfRule>
    <cfRule type="expression" dxfId="1642" priority="1785">
      <formula>R38&gt;=400</formula>
    </cfRule>
  </conditionalFormatting>
  <conditionalFormatting sqref="S38">
    <cfRule type="containsText" dxfId="1641" priority="1779" operator="containsText" text="√">
      <formula>NOT(ISERROR(SEARCH("√",S38)))</formula>
    </cfRule>
  </conditionalFormatting>
  <conditionalFormatting sqref="R37">
    <cfRule type="containsBlanks" priority="1773" stopIfTrue="1">
      <formula>LEN(TRIM(R37))=0</formula>
    </cfRule>
    <cfRule type="expression" dxfId="1640" priority="1774">
      <formula>R37&lt;20</formula>
    </cfRule>
    <cfRule type="expression" dxfId="1639" priority="1775">
      <formula>AND(R37&gt;=20,R37&lt;70)</formula>
    </cfRule>
    <cfRule type="expression" dxfId="1638" priority="1776">
      <formula>AND(R37&gt;=70,R37&lt;200)</formula>
    </cfRule>
    <cfRule type="expression" dxfId="1637" priority="1777">
      <formula>AND(R37&gt;=200,R37&lt;400)</formula>
    </cfRule>
    <cfRule type="expression" dxfId="1636" priority="1778">
      <formula>R37&gt;=400</formula>
    </cfRule>
  </conditionalFormatting>
  <conditionalFormatting sqref="S37">
    <cfRule type="containsText" dxfId="1635" priority="1772" operator="containsText" text="√">
      <formula>NOT(ISERROR(SEARCH("√",S37)))</formula>
    </cfRule>
  </conditionalFormatting>
  <conditionalFormatting sqref="R36">
    <cfRule type="containsBlanks" priority="1766" stopIfTrue="1">
      <formula>LEN(TRIM(R36))=0</formula>
    </cfRule>
    <cfRule type="expression" dxfId="1634" priority="1767">
      <formula>R36&lt;20</formula>
    </cfRule>
    <cfRule type="expression" dxfId="1633" priority="1768">
      <formula>AND(R36&gt;=20,R36&lt;70)</formula>
    </cfRule>
    <cfRule type="expression" dxfId="1632" priority="1769">
      <formula>AND(R36&gt;=70,R36&lt;200)</formula>
    </cfRule>
    <cfRule type="expression" dxfId="1631" priority="1770">
      <formula>AND(R36&gt;=200,R36&lt;400)</formula>
    </cfRule>
    <cfRule type="expression" dxfId="1630" priority="1771">
      <formula>R36&gt;=400</formula>
    </cfRule>
  </conditionalFormatting>
  <conditionalFormatting sqref="S36">
    <cfRule type="containsText" dxfId="1629" priority="1765" operator="containsText" text="√">
      <formula>NOT(ISERROR(SEARCH("√",S36)))</formula>
    </cfRule>
  </conditionalFormatting>
  <conditionalFormatting sqref="R38">
    <cfRule type="containsBlanks" priority="1759" stopIfTrue="1">
      <formula>LEN(TRIM(R38))=0</formula>
    </cfRule>
    <cfRule type="expression" dxfId="1628" priority="1760">
      <formula>R38&lt;20</formula>
    </cfRule>
    <cfRule type="expression" dxfId="1627" priority="1761">
      <formula>AND(R38&gt;=20,R38&lt;70)</formula>
    </cfRule>
    <cfRule type="expression" dxfId="1626" priority="1762">
      <formula>AND(R38&gt;=70,R38&lt;200)</formula>
    </cfRule>
    <cfRule type="expression" dxfId="1625" priority="1763">
      <formula>AND(R38&gt;=200,R38&lt;400)</formula>
    </cfRule>
    <cfRule type="expression" dxfId="1624" priority="1764">
      <formula>R38&gt;=400</formula>
    </cfRule>
  </conditionalFormatting>
  <conditionalFormatting sqref="S38">
    <cfRule type="containsText" dxfId="1623" priority="1758" operator="containsText" text="√">
      <formula>NOT(ISERROR(SEARCH("√",S38)))</formula>
    </cfRule>
  </conditionalFormatting>
  <conditionalFormatting sqref="R37">
    <cfRule type="containsBlanks" priority="1752" stopIfTrue="1">
      <formula>LEN(TRIM(R37))=0</formula>
    </cfRule>
    <cfRule type="expression" dxfId="1622" priority="1753">
      <formula>R37&lt;20</formula>
    </cfRule>
    <cfRule type="expression" dxfId="1621" priority="1754">
      <formula>AND(R37&gt;=20,R37&lt;70)</formula>
    </cfRule>
    <cfRule type="expression" dxfId="1620" priority="1755">
      <formula>AND(R37&gt;=70,R37&lt;200)</formula>
    </cfRule>
    <cfRule type="expression" dxfId="1619" priority="1756">
      <formula>AND(R37&gt;=200,R37&lt;400)</formula>
    </cfRule>
    <cfRule type="expression" dxfId="1618" priority="1757">
      <formula>R37&gt;=400</formula>
    </cfRule>
  </conditionalFormatting>
  <conditionalFormatting sqref="S37">
    <cfRule type="containsText" dxfId="1617" priority="1751" operator="containsText" text="√">
      <formula>NOT(ISERROR(SEARCH("√",S37)))</formula>
    </cfRule>
  </conditionalFormatting>
  <conditionalFormatting sqref="R37">
    <cfRule type="containsBlanks" priority="1745" stopIfTrue="1">
      <formula>LEN(TRIM(R37))=0</formula>
    </cfRule>
    <cfRule type="expression" dxfId="1616" priority="1746">
      <formula>R37&lt;20</formula>
    </cfRule>
    <cfRule type="expression" dxfId="1615" priority="1747">
      <formula>AND(R37&gt;=20,R37&lt;70)</formula>
    </cfRule>
    <cfRule type="expression" dxfId="1614" priority="1748">
      <formula>AND(R37&gt;=70,R37&lt;200)</formula>
    </cfRule>
    <cfRule type="expression" dxfId="1613" priority="1749">
      <formula>AND(R37&gt;=200,R37&lt;400)</formula>
    </cfRule>
    <cfRule type="expression" dxfId="1612" priority="1750">
      <formula>R37&gt;=400</formula>
    </cfRule>
  </conditionalFormatting>
  <conditionalFormatting sqref="S37">
    <cfRule type="containsText" dxfId="1611" priority="1744" operator="containsText" text="√">
      <formula>NOT(ISERROR(SEARCH("√",S37)))</formula>
    </cfRule>
  </conditionalFormatting>
  <conditionalFormatting sqref="R39">
    <cfRule type="containsBlanks" priority="1738" stopIfTrue="1">
      <formula>LEN(TRIM(R39))=0</formula>
    </cfRule>
    <cfRule type="expression" dxfId="1610" priority="1739">
      <formula>R39&lt;20</formula>
    </cfRule>
    <cfRule type="expression" dxfId="1609" priority="1740">
      <formula>AND(R39&gt;=20,R39&lt;70)</formula>
    </cfRule>
    <cfRule type="expression" dxfId="1608" priority="1741">
      <formula>AND(R39&gt;=70,R39&lt;200)</formula>
    </cfRule>
    <cfRule type="expression" dxfId="1607" priority="1742">
      <formula>AND(R39&gt;=200,R39&lt;400)</formula>
    </cfRule>
    <cfRule type="expression" dxfId="1606" priority="1743">
      <formula>R39&gt;=400</formula>
    </cfRule>
  </conditionalFormatting>
  <conditionalFormatting sqref="S39">
    <cfRule type="containsText" dxfId="1605" priority="1737" operator="containsText" text="√">
      <formula>NOT(ISERROR(SEARCH("√",S39)))</formula>
    </cfRule>
  </conditionalFormatting>
  <conditionalFormatting sqref="R36">
    <cfRule type="containsBlanks" priority="1731" stopIfTrue="1">
      <formula>LEN(TRIM(R36))=0</formula>
    </cfRule>
    <cfRule type="expression" dxfId="1604" priority="1732">
      <formula>R36&lt;20</formula>
    </cfRule>
    <cfRule type="expression" dxfId="1603" priority="1733">
      <formula>AND(R36&gt;=20,R36&lt;70)</formula>
    </cfRule>
    <cfRule type="expression" dxfId="1602" priority="1734">
      <formula>AND(R36&gt;=70,R36&lt;200)</formula>
    </cfRule>
    <cfRule type="expression" dxfId="1601" priority="1735">
      <formula>AND(R36&gt;=200,R36&lt;400)</formula>
    </cfRule>
    <cfRule type="expression" dxfId="1600" priority="1736">
      <formula>R36&gt;=400</formula>
    </cfRule>
  </conditionalFormatting>
  <conditionalFormatting sqref="S36">
    <cfRule type="containsText" dxfId="1599" priority="1730" operator="containsText" text="√">
      <formula>NOT(ISERROR(SEARCH("√",S36)))</formula>
    </cfRule>
  </conditionalFormatting>
  <conditionalFormatting sqref="R38">
    <cfRule type="containsBlanks" priority="1724" stopIfTrue="1">
      <formula>LEN(TRIM(R38))=0</formula>
    </cfRule>
    <cfRule type="expression" dxfId="1598" priority="1725">
      <formula>R38&lt;20</formula>
    </cfRule>
    <cfRule type="expression" dxfId="1597" priority="1726">
      <formula>AND(R38&gt;=20,R38&lt;70)</formula>
    </cfRule>
    <cfRule type="expression" dxfId="1596" priority="1727">
      <formula>AND(R38&gt;=70,R38&lt;200)</formula>
    </cfRule>
    <cfRule type="expression" dxfId="1595" priority="1728">
      <formula>AND(R38&gt;=200,R38&lt;400)</formula>
    </cfRule>
    <cfRule type="expression" dxfId="1594" priority="1729">
      <formula>R38&gt;=400</formula>
    </cfRule>
  </conditionalFormatting>
  <conditionalFormatting sqref="S38">
    <cfRule type="containsText" dxfId="1593" priority="1723" operator="containsText" text="√">
      <formula>NOT(ISERROR(SEARCH("√",S38)))</formula>
    </cfRule>
  </conditionalFormatting>
  <conditionalFormatting sqref="R36">
    <cfRule type="containsBlanks" priority="1717" stopIfTrue="1">
      <formula>LEN(TRIM(R36))=0</formula>
    </cfRule>
    <cfRule type="expression" dxfId="1592" priority="1718">
      <formula>R36&lt;20</formula>
    </cfRule>
    <cfRule type="expression" dxfId="1591" priority="1719">
      <formula>AND(R36&gt;=20,R36&lt;70)</formula>
    </cfRule>
    <cfRule type="expression" dxfId="1590" priority="1720">
      <formula>AND(R36&gt;=70,R36&lt;200)</formula>
    </cfRule>
    <cfRule type="expression" dxfId="1589" priority="1721">
      <formula>AND(R36&gt;=200,R36&lt;400)</formula>
    </cfRule>
    <cfRule type="expression" dxfId="1588" priority="1722">
      <formula>R36&gt;=400</formula>
    </cfRule>
  </conditionalFormatting>
  <conditionalFormatting sqref="S36">
    <cfRule type="containsText" dxfId="1587" priority="1716" operator="containsText" text="√">
      <formula>NOT(ISERROR(SEARCH("√",S36)))</formula>
    </cfRule>
  </conditionalFormatting>
  <conditionalFormatting sqref="R38">
    <cfRule type="containsBlanks" priority="1710" stopIfTrue="1">
      <formula>LEN(TRIM(R38))=0</formula>
    </cfRule>
    <cfRule type="expression" dxfId="1586" priority="1711">
      <formula>R38&lt;20</formula>
    </cfRule>
    <cfRule type="expression" dxfId="1585" priority="1712">
      <formula>AND(R38&gt;=20,R38&lt;70)</formula>
    </cfRule>
    <cfRule type="expression" dxfId="1584" priority="1713">
      <formula>AND(R38&gt;=70,R38&lt;200)</formula>
    </cfRule>
    <cfRule type="expression" dxfId="1583" priority="1714">
      <formula>AND(R38&gt;=200,R38&lt;400)</formula>
    </cfRule>
    <cfRule type="expression" dxfId="1582" priority="1715">
      <formula>R38&gt;=400</formula>
    </cfRule>
  </conditionalFormatting>
  <conditionalFormatting sqref="S38">
    <cfRule type="containsText" dxfId="1581" priority="1709" operator="containsText" text="√">
      <formula>NOT(ISERROR(SEARCH("√",S38)))</formula>
    </cfRule>
  </conditionalFormatting>
  <conditionalFormatting sqref="R37">
    <cfRule type="containsBlanks" priority="1703" stopIfTrue="1">
      <formula>LEN(TRIM(R37))=0</formula>
    </cfRule>
    <cfRule type="expression" dxfId="1580" priority="1704">
      <formula>R37&lt;20</formula>
    </cfRule>
    <cfRule type="expression" dxfId="1579" priority="1705">
      <formula>AND(R37&gt;=20,R37&lt;70)</formula>
    </cfRule>
    <cfRule type="expression" dxfId="1578" priority="1706">
      <formula>AND(R37&gt;=70,R37&lt;200)</formula>
    </cfRule>
    <cfRule type="expression" dxfId="1577" priority="1707">
      <formula>AND(R37&gt;=200,R37&lt;400)</formula>
    </cfRule>
    <cfRule type="expression" dxfId="1576" priority="1708">
      <formula>R37&gt;=400</formula>
    </cfRule>
  </conditionalFormatting>
  <conditionalFormatting sqref="S37">
    <cfRule type="containsText" dxfId="1575" priority="1702" operator="containsText" text="√">
      <formula>NOT(ISERROR(SEARCH("√",S37)))</formula>
    </cfRule>
  </conditionalFormatting>
  <conditionalFormatting sqref="R37">
    <cfRule type="containsBlanks" priority="1696" stopIfTrue="1">
      <formula>LEN(TRIM(R37))=0</formula>
    </cfRule>
    <cfRule type="expression" dxfId="1574" priority="1697">
      <formula>R37&lt;20</formula>
    </cfRule>
    <cfRule type="expression" dxfId="1573" priority="1698">
      <formula>AND(R37&gt;=20,R37&lt;70)</formula>
    </cfRule>
    <cfRule type="expression" dxfId="1572" priority="1699">
      <formula>AND(R37&gt;=70,R37&lt;200)</formula>
    </cfRule>
    <cfRule type="expression" dxfId="1571" priority="1700">
      <formula>AND(R37&gt;=200,R37&lt;400)</formula>
    </cfRule>
    <cfRule type="expression" dxfId="1570" priority="1701">
      <formula>R37&gt;=400</formula>
    </cfRule>
  </conditionalFormatting>
  <conditionalFormatting sqref="S37">
    <cfRule type="containsText" dxfId="1569" priority="1695" operator="containsText" text="√">
      <formula>NOT(ISERROR(SEARCH("√",S37)))</formula>
    </cfRule>
  </conditionalFormatting>
  <conditionalFormatting sqref="R39">
    <cfRule type="containsBlanks" priority="1689" stopIfTrue="1">
      <formula>LEN(TRIM(R39))=0</formula>
    </cfRule>
    <cfRule type="expression" dxfId="1568" priority="1690">
      <formula>R39&lt;20</formula>
    </cfRule>
    <cfRule type="expression" dxfId="1567" priority="1691">
      <formula>AND(R39&gt;=20,R39&lt;70)</formula>
    </cfRule>
    <cfRule type="expression" dxfId="1566" priority="1692">
      <formula>AND(R39&gt;=70,R39&lt;200)</formula>
    </cfRule>
    <cfRule type="expression" dxfId="1565" priority="1693">
      <formula>AND(R39&gt;=200,R39&lt;400)</formula>
    </cfRule>
    <cfRule type="expression" dxfId="1564" priority="1694">
      <formula>R39&gt;=400</formula>
    </cfRule>
  </conditionalFormatting>
  <conditionalFormatting sqref="S39">
    <cfRule type="containsText" dxfId="1563" priority="1688" operator="containsText" text="√">
      <formula>NOT(ISERROR(SEARCH("√",S39)))</formula>
    </cfRule>
  </conditionalFormatting>
  <conditionalFormatting sqref="R36">
    <cfRule type="containsBlanks" priority="1682" stopIfTrue="1">
      <formula>LEN(TRIM(R36))=0</formula>
    </cfRule>
    <cfRule type="expression" dxfId="1562" priority="1683">
      <formula>R36&lt;20</formula>
    </cfRule>
    <cfRule type="expression" dxfId="1561" priority="1684">
      <formula>AND(R36&gt;=20,R36&lt;70)</formula>
    </cfRule>
    <cfRule type="expression" dxfId="1560" priority="1685">
      <formula>AND(R36&gt;=70,R36&lt;200)</formula>
    </cfRule>
    <cfRule type="expression" dxfId="1559" priority="1686">
      <formula>AND(R36&gt;=200,R36&lt;400)</formula>
    </cfRule>
    <cfRule type="expression" dxfId="1558" priority="1687">
      <formula>R36&gt;=400</formula>
    </cfRule>
  </conditionalFormatting>
  <conditionalFormatting sqref="S36">
    <cfRule type="containsText" dxfId="1557" priority="1681" operator="containsText" text="√">
      <formula>NOT(ISERROR(SEARCH("√",S36)))</formula>
    </cfRule>
  </conditionalFormatting>
  <conditionalFormatting sqref="R38">
    <cfRule type="containsBlanks" priority="1675" stopIfTrue="1">
      <formula>LEN(TRIM(R38))=0</formula>
    </cfRule>
    <cfRule type="expression" dxfId="1556" priority="1676">
      <formula>R38&lt;20</formula>
    </cfRule>
    <cfRule type="expression" dxfId="1555" priority="1677">
      <formula>AND(R38&gt;=20,R38&lt;70)</formula>
    </cfRule>
    <cfRule type="expression" dxfId="1554" priority="1678">
      <formula>AND(R38&gt;=70,R38&lt;200)</formula>
    </cfRule>
    <cfRule type="expression" dxfId="1553" priority="1679">
      <formula>AND(R38&gt;=200,R38&lt;400)</formula>
    </cfRule>
    <cfRule type="expression" dxfId="1552" priority="1680">
      <formula>R38&gt;=400</formula>
    </cfRule>
  </conditionalFormatting>
  <conditionalFormatting sqref="S38">
    <cfRule type="containsText" dxfId="1551" priority="1674" operator="containsText" text="√">
      <formula>NOT(ISERROR(SEARCH("√",S38)))</formula>
    </cfRule>
  </conditionalFormatting>
  <conditionalFormatting sqref="R37">
    <cfRule type="containsBlanks" priority="1668" stopIfTrue="1">
      <formula>LEN(TRIM(R37))=0</formula>
    </cfRule>
    <cfRule type="expression" dxfId="1550" priority="1669">
      <formula>R37&lt;20</formula>
    </cfRule>
    <cfRule type="expression" dxfId="1549" priority="1670">
      <formula>AND(R37&gt;=20,R37&lt;70)</formula>
    </cfRule>
    <cfRule type="expression" dxfId="1548" priority="1671">
      <formula>AND(R37&gt;=70,R37&lt;200)</formula>
    </cfRule>
    <cfRule type="expression" dxfId="1547" priority="1672">
      <formula>AND(R37&gt;=200,R37&lt;400)</formula>
    </cfRule>
    <cfRule type="expression" dxfId="1546" priority="1673">
      <formula>R37&gt;=400</formula>
    </cfRule>
  </conditionalFormatting>
  <conditionalFormatting sqref="S37">
    <cfRule type="containsText" dxfId="1545" priority="1667" operator="containsText" text="√">
      <formula>NOT(ISERROR(SEARCH("√",S37)))</formula>
    </cfRule>
  </conditionalFormatting>
  <conditionalFormatting sqref="R39">
    <cfRule type="containsBlanks" priority="1661" stopIfTrue="1">
      <formula>LEN(TRIM(R39))=0</formula>
    </cfRule>
    <cfRule type="expression" dxfId="1544" priority="1662">
      <formula>R39&lt;20</formula>
    </cfRule>
    <cfRule type="expression" dxfId="1543" priority="1663">
      <formula>AND(R39&gt;=20,R39&lt;70)</formula>
    </cfRule>
    <cfRule type="expression" dxfId="1542" priority="1664">
      <formula>AND(R39&gt;=70,R39&lt;200)</formula>
    </cfRule>
    <cfRule type="expression" dxfId="1541" priority="1665">
      <formula>AND(R39&gt;=200,R39&lt;400)</formula>
    </cfRule>
    <cfRule type="expression" dxfId="1540" priority="1666">
      <formula>R39&gt;=400</formula>
    </cfRule>
  </conditionalFormatting>
  <conditionalFormatting sqref="S39">
    <cfRule type="containsText" dxfId="1539" priority="1660" operator="containsText" text="√">
      <formula>NOT(ISERROR(SEARCH("√",S39)))</formula>
    </cfRule>
  </conditionalFormatting>
  <conditionalFormatting sqref="R36">
    <cfRule type="containsBlanks" priority="1654" stopIfTrue="1">
      <formula>LEN(TRIM(R36))=0</formula>
    </cfRule>
    <cfRule type="expression" dxfId="1538" priority="1655">
      <formula>R36&lt;20</formula>
    </cfRule>
    <cfRule type="expression" dxfId="1537" priority="1656">
      <formula>AND(R36&gt;=20,R36&lt;70)</formula>
    </cfRule>
    <cfRule type="expression" dxfId="1536" priority="1657">
      <formula>AND(R36&gt;=70,R36&lt;200)</formula>
    </cfRule>
    <cfRule type="expression" dxfId="1535" priority="1658">
      <formula>AND(R36&gt;=200,R36&lt;400)</formula>
    </cfRule>
    <cfRule type="expression" dxfId="1534" priority="1659">
      <formula>R36&gt;=400</formula>
    </cfRule>
  </conditionalFormatting>
  <conditionalFormatting sqref="S36">
    <cfRule type="containsText" dxfId="1533" priority="1653" operator="containsText" text="√">
      <formula>NOT(ISERROR(SEARCH("√",S36)))</formula>
    </cfRule>
  </conditionalFormatting>
  <conditionalFormatting sqref="R38">
    <cfRule type="containsBlanks" priority="1647" stopIfTrue="1">
      <formula>LEN(TRIM(R38))=0</formula>
    </cfRule>
    <cfRule type="expression" dxfId="1532" priority="1648">
      <formula>R38&lt;20</formula>
    </cfRule>
    <cfRule type="expression" dxfId="1531" priority="1649">
      <formula>AND(R38&gt;=20,R38&lt;70)</formula>
    </cfRule>
    <cfRule type="expression" dxfId="1530" priority="1650">
      <formula>AND(R38&gt;=70,R38&lt;200)</formula>
    </cfRule>
    <cfRule type="expression" dxfId="1529" priority="1651">
      <formula>AND(R38&gt;=200,R38&lt;400)</formula>
    </cfRule>
    <cfRule type="expression" dxfId="1528" priority="1652">
      <formula>R38&gt;=400</formula>
    </cfRule>
  </conditionalFormatting>
  <conditionalFormatting sqref="S38">
    <cfRule type="containsText" dxfId="1527" priority="1646" operator="containsText" text="√">
      <formula>NOT(ISERROR(SEARCH("√",S38)))</formula>
    </cfRule>
  </conditionalFormatting>
  <conditionalFormatting sqref="R38">
    <cfRule type="containsBlanks" priority="1640" stopIfTrue="1">
      <formula>LEN(TRIM(R38))=0</formula>
    </cfRule>
    <cfRule type="expression" dxfId="1526" priority="1641">
      <formula>R38&lt;20</formula>
    </cfRule>
    <cfRule type="expression" dxfId="1525" priority="1642">
      <formula>AND(R38&gt;=20,R38&lt;70)</formula>
    </cfRule>
    <cfRule type="expression" dxfId="1524" priority="1643">
      <formula>AND(R38&gt;=70,R38&lt;200)</formula>
    </cfRule>
    <cfRule type="expression" dxfId="1523" priority="1644">
      <formula>AND(R38&gt;=200,R38&lt;400)</formula>
    </cfRule>
    <cfRule type="expression" dxfId="1522" priority="1645">
      <formula>R38&gt;=400</formula>
    </cfRule>
  </conditionalFormatting>
  <conditionalFormatting sqref="S38">
    <cfRule type="containsText" dxfId="1521" priority="1639" operator="containsText" text="√">
      <formula>NOT(ISERROR(SEARCH("√",S38)))</formula>
    </cfRule>
  </conditionalFormatting>
  <conditionalFormatting sqref="R40">
    <cfRule type="containsBlanks" priority="1633" stopIfTrue="1">
      <formula>LEN(TRIM(R40))=0</formula>
    </cfRule>
    <cfRule type="expression" dxfId="1520" priority="1634">
      <formula>R40&lt;20</formula>
    </cfRule>
    <cfRule type="expression" dxfId="1519" priority="1635">
      <formula>AND(R40&gt;=20,R40&lt;70)</formula>
    </cfRule>
    <cfRule type="expression" dxfId="1518" priority="1636">
      <formula>AND(R40&gt;=70,R40&lt;200)</formula>
    </cfRule>
    <cfRule type="expression" dxfId="1517" priority="1637">
      <formula>AND(R40&gt;=200,R40&lt;400)</formula>
    </cfRule>
    <cfRule type="expression" dxfId="1516" priority="1638">
      <formula>R40&gt;=400</formula>
    </cfRule>
  </conditionalFormatting>
  <conditionalFormatting sqref="S40">
    <cfRule type="containsText" dxfId="1515" priority="1632" operator="containsText" text="√">
      <formula>NOT(ISERROR(SEARCH("√",S40)))</formula>
    </cfRule>
  </conditionalFormatting>
  <conditionalFormatting sqref="R37">
    <cfRule type="containsBlanks" priority="1626" stopIfTrue="1">
      <formula>LEN(TRIM(R37))=0</formula>
    </cfRule>
    <cfRule type="expression" dxfId="1514" priority="1627">
      <formula>R37&lt;20</formula>
    </cfRule>
    <cfRule type="expression" dxfId="1513" priority="1628">
      <formula>AND(R37&gt;=20,R37&lt;70)</formula>
    </cfRule>
    <cfRule type="expression" dxfId="1512" priority="1629">
      <formula>AND(R37&gt;=70,R37&lt;200)</formula>
    </cfRule>
    <cfRule type="expression" dxfId="1511" priority="1630">
      <formula>AND(R37&gt;=200,R37&lt;400)</formula>
    </cfRule>
    <cfRule type="expression" dxfId="1510" priority="1631">
      <formula>R37&gt;=400</formula>
    </cfRule>
  </conditionalFormatting>
  <conditionalFormatting sqref="S37">
    <cfRule type="containsText" dxfId="1509" priority="1625" operator="containsText" text="√">
      <formula>NOT(ISERROR(SEARCH("√",S37)))</formula>
    </cfRule>
  </conditionalFormatting>
  <conditionalFormatting sqref="R39">
    <cfRule type="containsBlanks" priority="1619" stopIfTrue="1">
      <formula>LEN(TRIM(R39))=0</formula>
    </cfRule>
    <cfRule type="expression" dxfId="1508" priority="1620">
      <formula>R39&lt;20</formula>
    </cfRule>
    <cfRule type="expression" dxfId="1507" priority="1621">
      <formula>AND(R39&gt;=20,R39&lt;70)</formula>
    </cfRule>
    <cfRule type="expression" dxfId="1506" priority="1622">
      <formula>AND(R39&gt;=70,R39&lt;200)</formula>
    </cfRule>
    <cfRule type="expression" dxfId="1505" priority="1623">
      <formula>AND(R39&gt;=200,R39&lt;400)</formula>
    </cfRule>
    <cfRule type="expression" dxfId="1504" priority="1624">
      <formula>R39&gt;=400</formula>
    </cfRule>
  </conditionalFormatting>
  <conditionalFormatting sqref="S39">
    <cfRule type="containsText" dxfId="1503" priority="1618" operator="containsText" text="√">
      <formula>NOT(ISERROR(SEARCH("√",S39)))</formula>
    </cfRule>
  </conditionalFormatting>
  <conditionalFormatting sqref="R22">
    <cfRule type="containsBlanks" priority="1612" stopIfTrue="1">
      <formula>LEN(TRIM(R22))=0</formula>
    </cfRule>
    <cfRule type="expression" dxfId="1502" priority="1613">
      <formula>R22&lt;20</formula>
    </cfRule>
    <cfRule type="expression" dxfId="1501" priority="1614">
      <formula>AND(R22&gt;=20,R22&lt;70)</formula>
    </cfRule>
    <cfRule type="expression" dxfId="1500" priority="1615">
      <formula>AND(R22&gt;=70,R22&lt;200)</formula>
    </cfRule>
    <cfRule type="expression" dxfId="1499" priority="1616">
      <formula>AND(R22&gt;=200,R22&lt;400)</formula>
    </cfRule>
    <cfRule type="expression" dxfId="1498" priority="1617">
      <formula>R22&gt;=400</formula>
    </cfRule>
  </conditionalFormatting>
  <conditionalFormatting sqref="S22">
    <cfRule type="containsText" dxfId="1497" priority="1611" operator="containsText" text="√">
      <formula>NOT(ISERROR(SEARCH("√",S22)))</formula>
    </cfRule>
  </conditionalFormatting>
  <conditionalFormatting sqref="R42">
    <cfRule type="containsBlanks" priority="1605" stopIfTrue="1">
      <formula>LEN(TRIM(R42))=0</formula>
    </cfRule>
    <cfRule type="expression" dxfId="1496" priority="1606">
      <formula>R42&lt;20</formula>
    </cfRule>
    <cfRule type="expression" dxfId="1495" priority="1607">
      <formula>AND(R42&gt;=20,R42&lt;70)</formula>
    </cfRule>
    <cfRule type="expression" dxfId="1494" priority="1608">
      <formula>AND(R42&gt;=70,R42&lt;200)</formula>
    </cfRule>
    <cfRule type="expression" dxfId="1493" priority="1609">
      <formula>AND(R42&gt;=200,R42&lt;400)</formula>
    </cfRule>
    <cfRule type="expression" dxfId="1492" priority="1610">
      <formula>R42&gt;=400</formula>
    </cfRule>
  </conditionalFormatting>
  <conditionalFormatting sqref="S42">
    <cfRule type="containsText" dxfId="1491" priority="1604" operator="containsText" text="√">
      <formula>NOT(ISERROR(SEARCH("√",S42)))</formula>
    </cfRule>
  </conditionalFormatting>
  <conditionalFormatting sqref="R37">
    <cfRule type="containsBlanks" priority="1598" stopIfTrue="1">
      <formula>LEN(TRIM(R37))=0</formula>
    </cfRule>
    <cfRule type="expression" dxfId="1490" priority="1599">
      <formula>R37&lt;20</formula>
    </cfRule>
    <cfRule type="expression" dxfId="1489" priority="1600">
      <formula>AND(R37&gt;=20,R37&lt;70)</formula>
    </cfRule>
    <cfRule type="expression" dxfId="1488" priority="1601">
      <formula>AND(R37&gt;=70,R37&lt;200)</formula>
    </cfRule>
    <cfRule type="expression" dxfId="1487" priority="1602">
      <formula>AND(R37&gt;=200,R37&lt;400)</formula>
    </cfRule>
    <cfRule type="expression" dxfId="1486" priority="1603">
      <formula>R37&gt;=400</formula>
    </cfRule>
  </conditionalFormatting>
  <conditionalFormatting sqref="S37">
    <cfRule type="containsText" dxfId="1485" priority="1597" operator="containsText" text="√">
      <formula>NOT(ISERROR(SEARCH("√",S37)))</formula>
    </cfRule>
  </conditionalFormatting>
  <conditionalFormatting sqref="R39">
    <cfRule type="containsBlanks" priority="1591" stopIfTrue="1">
      <formula>LEN(TRIM(R39))=0</formula>
    </cfRule>
    <cfRule type="expression" dxfId="1484" priority="1592">
      <formula>R39&lt;20</formula>
    </cfRule>
    <cfRule type="expression" dxfId="1483" priority="1593">
      <formula>AND(R39&gt;=20,R39&lt;70)</formula>
    </cfRule>
    <cfRule type="expression" dxfId="1482" priority="1594">
      <formula>AND(R39&gt;=70,R39&lt;200)</formula>
    </cfRule>
    <cfRule type="expression" dxfId="1481" priority="1595">
      <formula>AND(R39&gt;=200,R39&lt;400)</formula>
    </cfRule>
    <cfRule type="expression" dxfId="1480" priority="1596">
      <formula>R39&gt;=400</formula>
    </cfRule>
  </conditionalFormatting>
  <conditionalFormatting sqref="S39">
    <cfRule type="containsText" dxfId="1479" priority="1590" operator="containsText" text="√">
      <formula>NOT(ISERROR(SEARCH("√",S39)))</formula>
    </cfRule>
  </conditionalFormatting>
  <conditionalFormatting sqref="R36">
    <cfRule type="containsBlanks" priority="1584" stopIfTrue="1">
      <formula>LEN(TRIM(R36))=0</formula>
    </cfRule>
    <cfRule type="expression" dxfId="1478" priority="1585">
      <formula>R36&lt;20</formula>
    </cfRule>
    <cfRule type="expression" dxfId="1477" priority="1586">
      <formula>AND(R36&gt;=20,R36&lt;70)</formula>
    </cfRule>
    <cfRule type="expression" dxfId="1476" priority="1587">
      <formula>AND(R36&gt;=70,R36&lt;200)</formula>
    </cfRule>
    <cfRule type="expression" dxfId="1475" priority="1588">
      <formula>AND(R36&gt;=200,R36&lt;400)</formula>
    </cfRule>
    <cfRule type="expression" dxfId="1474" priority="1589">
      <formula>R36&gt;=400</formula>
    </cfRule>
  </conditionalFormatting>
  <conditionalFormatting sqref="S36">
    <cfRule type="containsText" dxfId="1473" priority="1583" operator="containsText" text="√">
      <formula>NOT(ISERROR(SEARCH("√",S36)))</formula>
    </cfRule>
  </conditionalFormatting>
  <conditionalFormatting sqref="R38">
    <cfRule type="containsBlanks" priority="1577" stopIfTrue="1">
      <formula>LEN(TRIM(R38))=0</formula>
    </cfRule>
    <cfRule type="expression" dxfId="1472" priority="1578">
      <formula>R38&lt;20</formula>
    </cfRule>
    <cfRule type="expression" dxfId="1471" priority="1579">
      <formula>AND(R38&gt;=20,R38&lt;70)</formula>
    </cfRule>
    <cfRule type="expression" dxfId="1470" priority="1580">
      <formula>AND(R38&gt;=70,R38&lt;200)</formula>
    </cfRule>
    <cfRule type="expression" dxfId="1469" priority="1581">
      <formula>AND(R38&gt;=200,R38&lt;400)</formula>
    </cfRule>
    <cfRule type="expression" dxfId="1468" priority="1582">
      <formula>R38&gt;=400</formula>
    </cfRule>
  </conditionalFormatting>
  <conditionalFormatting sqref="S38">
    <cfRule type="containsText" dxfId="1467" priority="1576" operator="containsText" text="√">
      <formula>NOT(ISERROR(SEARCH("√",S38)))</formula>
    </cfRule>
  </conditionalFormatting>
  <conditionalFormatting sqref="R38">
    <cfRule type="containsBlanks" priority="1570" stopIfTrue="1">
      <formula>LEN(TRIM(R38))=0</formula>
    </cfRule>
    <cfRule type="expression" dxfId="1466" priority="1571">
      <formula>R38&lt;20</formula>
    </cfRule>
    <cfRule type="expression" dxfId="1465" priority="1572">
      <formula>AND(R38&gt;=20,R38&lt;70)</formula>
    </cfRule>
    <cfRule type="expression" dxfId="1464" priority="1573">
      <formula>AND(R38&gt;=70,R38&lt;200)</formula>
    </cfRule>
    <cfRule type="expression" dxfId="1463" priority="1574">
      <formula>AND(R38&gt;=200,R38&lt;400)</formula>
    </cfRule>
    <cfRule type="expression" dxfId="1462" priority="1575">
      <formula>R38&gt;=400</formula>
    </cfRule>
  </conditionalFormatting>
  <conditionalFormatting sqref="S38">
    <cfRule type="containsText" dxfId="1461" priority="1569" operator="containsText" text="√">
      <formula>NOT(ISERROR(SEARCH("√",S38)))</formula>
    </cfRule>
  </conditionalFormatting>
  <conditionalFormatting sqref="R40">
    <cfRule type="containsBlanks" priority="1563" stopIfTrue="1">
      <formula>LEN(TRIM(R40))=0</formula>
    </cfRule>
    <cfRule type="expression" dxfId="1460" priority="1564">
      <formula>R40&lt;20</formula>
    </cfRule>
    <cfRule type="expression" dxfId="1459" priority="1565">
      <formula>AND(R40&gt;=20,R40&lt;70)</formula>
    </cfRule>
    <cfRule type="expression" dxfId="1458" priority="1566">
      <formula>AND(R40&gt;=70,R40&lt;200)</formula>
    </cfRule>
    <cfRule type="expression" dxfId="1457" priority="1567">
      <formula>AND(R40&gt;=200,R40&lt;400)</formula>
    </cfRule>
    <cfRule type="expression" dxfId="1456" priority="1568">
      <formula>R40&gt;=400</formula>
    </cfRule>
  </conditionalFormatting>
  <conditionalFormatting sqref="S40">
    <cfRule type="containsText" dxfId="1455" priority="1562" operator="containsText" text="√">
      <formula>NOT(ISERROR(SEARCH("√",S40)))</formula>
    </cfRule>
  </conditionalFormatting>
  <conditionalFormatting sqref="R37">
    <cfRule type="containsBlanks" priority="1556" stopIfTrue="1">
      <formula>LEN(TRIM(R37))=0</formula>
    </cfRule>
    <cfRule type="expression" dxfId="1454" priority="1557">
      <formula>R37&lt;20</formula>
    </cfRule>
    <cfRule type="expression" dxfId="1453" priority="1558">
      <formula>AND(R37&gt;=20,R37&lt;70)</formula>
    </cfRule>
    <cfRule type="expression" dxfId="1452" priority="1559">
      <formula>AND(R37&gt;=70,R37&lt;200)</formula>
    </cfRule>
    <cfRule type="expression" dxfId="1451" priority="1560">
      <formula>AND(R37&gt;=200,R37&lt;400)</formula>
    </cfRule>
    <cfRule type="expression" dxfId="1450" priority="1561">
      <formula>R37&gt;=400</formula>
    </cfRule>
  </conditionalFormatting>
  <conditionalFormatting sqref="S37">
    <cfRule type="containsText" dxfId="1449" priority="1555" operator="containsText" text="√">
      <formula>NOT(ISERROR(SEARCH("√",S37)))</formula>
    </cfRule>
  </conditionalFormatting>
  <conditionalFormatting sqref="R39">
    <cfRule type="containsBlanks" priority="1549" stopIfTrue="1">
      <formula>LEN(TRIM(R39))=0</formula>
    </cfRule>
    <cfRule type="expression" dxfId="1448" priority="1550">
      <formula>R39&lt;20</formula>
    </cfRule>
    <cfRule type="expression" dxfId="1447" priority="1551">
      <formula>AND(R39&gt;=20,R39&lt;70)</formula>
    </cfRule>
    <cfRule type="expression" dxfId="1446" priority="1552">
      <formula>AND(R39&gt;=70,R39&lt;200)</formula>
    </cfRule>
    <cfRule type="expression" dxfId="1445" priority="1553">
      <formula>AND(R39&gt;=200,R39&lt;400)</formula>
    </cfRule>
    <cfRule type="expression" dxfId="1444" priority="1554">
      <formula>R39&gt;=400</formula>
    </cfRule>
  </conditionalFormatting>
  <conditionalFormatting sqref="S39">
    <cfRule type="containsText" dxfId="1443" priority="1548" operator="containsText" text="√">
      <formula>NOT(ISERROR(SEARCH("√",S39)))</formula>
    </cfRule>
  </conditionalFormatting>
  <conditionalFormatting sqref="R38">
    <cfRule type="containsBlanks" priority="1542" stopIfTrue="1">
      <formula>LEN(TRIM(R38))=0</formula>
    </cfRule>
    <cfRule type="expression" dxfId="1442" priority="1543">
      <formula>R38&lt;20</formula>
    </cfRule>
    <cfRule type="expression" dxfId="1441" priority="1544">
      <formula>AND(R38&gt;=20,R38&lt;70)</formula>
    </cfRule>
    <cfRule type="expression" dxfId="1440" priority="1545">
      <formula>AND(R38&gt;=70,R38&lt;200)</formula>
    </cfRule>
    <cfRule type="expression" dxfId="1439" priority="1546">
      <formula>AND(R38&gt;=200,R38&lt;400)</formula>
    </cfRule>
    <cfRule type="expression" dxfId="1438" priority="1547">
      <formula>R38&gt;=400</formula>
    </cfRule>
  </conditionalFormatting>
  <conditionalFormatting sqref="S38">
    <cfRule type="containsText" dxfId="1437" priority="1541" operator="containsText" text="√">
      <formula>NOT(ISERROR(SEARCH("√",S38)))</formula>
    </cfRule>
  </conditionalFormatting>
  <conditionalFormatting sqref="R40">
    <cfRule type="containsBlanks" priority="1535" stopIfTrue="1">
      <formula>LEN(TRIM(R40))=0</formula>
    </cfRule>
    <cfRule type="expression" dxfId="1436" priority="1536">
      <formula>R40&lt;20</formula>
    </cfRule>
    <cfRule type="expression" dxfId="1435" priority="1537">
      <formula>AND(R40&gt;=20,R40&lt;70)</formula>
    </cfRule>
    <cfRule type="expression" dxfId="1434" priority="1538">
      <formula>AND(R40&gt;=70,R40&lt;200)</formula>
    </cfRule>
    <cfRule type="expression" dxfId="1433" priority="1539">
      <formula>AND(R40&gt;=200,R40&lt;400)</formula>
    </cfRule>
    <cfRule type="expression" dxfId="1432" priority="1540">
      <formula>R40&gt;=400</formula>
    </cfRule>
  </conditionalFormatting>
  <conditionalFormatting sqref="S40">
    <cfRule type="containsText" dxfId="1431" priority="1534" operator="containsText" text="√">
      <formula>NOT(ISERROR(SEARCH("√",S40)))</formula>
    </cfRule>
  </conditionalFormatting>
  <conditionalFormatting sqref="R37">
    <cfRule type="containsBlanks" priority="1528" stopIfTrue="1">
      <formula>LEN(TRIM(R37))=0</formula>
    </cfRule>
    <cfRule type="expression" dxfId="1430" priority="1529">
      <formula>R37&lt;20</formula>
    </cfRule>
    <cfRule type="expression" dxfId="1429" priority="1530">
      <formula>AND(R37&gt;=20,R37&lt;70)</formula>
    </cfRule>
    <cfRule type="expression" dxfId="1428" priority="1531">
      <formula>AND(R37&gt;=70,R37&lt;200)</formula>
    </cfRule>
    <cfRule type="expression" dxfId="1427" priority="1532">
      <formula>AND(R37&gt;=200,R37&lt;400)</formula>
    </cfRule>
    <cfRule type="expression" dxfId="1426" priority="1533">
      <formula>R37&gt;=400</formula>
    </cfRule>
  </conditionalFormatting>
  <conditionalFormatting sqref="S37">
    <cfRule type="containsText" dxfId="1425" priority="1527" operator="containsText" text="√">
      <formula>NOT(ISERROR(SEARCH("√",S37)))</formula>
    </cfRule>
  </conditionalFormatting>
  <conditionalFormatting sqref="R39">
    <cfRule type="containsBlanks" priority="1521" stopIfTrue="1">
      <formula>LEN(TRIM(R39))=0</formula>
    </cfRule>
    <cfRule type="expression" dxfId="1424" priority="1522">
      <formula>R39&lt;20</formula>
    </cfRule>
    <cfRule type="expression" dxfId="1423" priority="1523">
      <formula>AND(R39&gt;=20,R39&lt;70)</formula>
    </cfRule>
    <cfRule type="expression" dxfId="1422" priority="1524">
      <formula>AND(R39&gt;=70,R39&lt;200)</formula>
    </cfRule>
    <cfRule type="expression" dxfId="1421" priority="1525">
      <formula>AND(R39&gt;=200,R39&lt;400)</formula>
    </cfRule>
    <cfRule type="expression" dxfId="1420" priority="1526">
      <formula>R39&gt;=400</formula>
    </cfRule>
  </conditionalFormatting>
  <conditionalFormatting sqref="S39">
    <cfRule type="containsText" dxfId="1419" priority="1520" operator="containsText" text="√">
      <formula>NOT(ISERROR(SEARCH("√",S39)))</formula>
    </cfRule>
  </conditionalFormatting>
  <conditionalFormatting sqref="R39">
    <cfRule type="containsBlanks" priority="1514" stopIfTrue="1">
      <formula>LEN(TRIM(R39))=0</formula>
    </cfRule>
    <cfRule type="expression" dxfId="1418" priority="1515">
      <formula>R39&lt;20</formula>
    </cfRule>
    <cfRule type="expression" dxfId="1417" priority="1516">
      <formula>AND(R39&gt;=20,R39&lt;70)</formula>
    </cfRule>
    <cfRule type="expression" dxfId="1416" priority="1517">
      <formula>AND(R39&gt;=70,R39&lt;200)</formula>
    </cfRule>
    <cfRule type="expression" dxfId="1415" priority="1518">
      <formula>AND(R39&gt;=200,R39&lt;400)</formula>
    </cfRule>
    <cfRule type="expression" dxfId="1414" priority="1519">
      <formula>R39&gt;=400</formula>
    </cfRule>
  </conditionalFormatting>
  <conditionalFormatting sqref="S39">
    <cfRule type="containsText" dxfId="1413" priority="1513" operator="containsText" text="√">
      <formula>NOT(ISERROR(SEARCH("√",S39)))</formula>
    </cfRule>
  </conditionalFormatting>
  <conditionalFormatting sqref="R41">
    <cfRule type="containsBlanks" priority="1507" stopIfTrue="1">
      <formula>LEN(TRIM(R41))=0</formula>
    </cfRule>
    <cfRule type="expression" dxfId="1412" priority="1508">
      <formula>R41&lt;20</formula>
    </cfRule>
    <cfRule type="expression" dxfId="1411" priority="1509">
      <formula>AND(R41&gt;=20,R41&lt;70)</formula>
    </cfRule>
    <cfRule type="expression" dxfId="1410" priority="1510">
      <formula>AND(R41&gt;=70,R41&lt;200)</formula>
    </cfRule>
    <cfRule type="expression" dxfId="1409" priority="1511">
      <formula>AND(R41&gt;=200,R41&lt;400)</formula>
    </cfRule>
    <cfRule type="expression" dxfId="1408" priority="1512">
      <formula>R41&gt;=400</formula>
    </cfRule>
  </conditionalFormatting>
  <conditionalFormatting sqref="S41">
    <cfRule type="containsText" dxfId="1407" priority="1506" operator="containsText" text="√">
      <formula>NOT(ISERROR(SEARCH("√",S41)))</formula>
    </cfRule>
  </conditionalFormatting>
  <conditionalFormatting sqref="R38">
    <cfRule type="containsBlanks" priority="1500" stopIfTrue="1">
      <formula>LEN(TRIM(R38))=0</formula>
    </cfRule>
    <cfRule type="expression" dxfId="1406" priority="1501">
      <formula>R38&lt;20</formula>
    </cfRule>
    <cfRule type="expression" dxfId="1405" priority="1502">
      <formula>AND(R38&gt;=20,R38&lt;70)</formula>
    </cfRule>
    <cfRule type="expression" dxfId="1404" priority="1503">
      <formula>AND(R38&gt;=70,R38&lt;200)</formula>
    </cfRule>
    <cfRule type="expression" dxfId="1403" priority="1504">
      <formula>AND(R38&gt;=200,R38&lt;400)</formula>
    </cfRule>
    <cfRule type="expression" dxfId="1402" priority="1505">
      <formula>R38&gt;=400</formula>
    </cfRule>
  </conditionalFormatting>
  <conditionalFormatting sqref="S38">
    <cfRule type="containsText" dxfId="1401" priority="1499" operator="containsText" text="√">
      <formula>NOT(ISERROR(SEARCH("√",S38)))</formula>
    </cfRule>
  </conditionalFormatting>
  <conditionalFormatting sqref="R40">
    <cfRule type="containsBlanks" priority="1493" stopIfTrue="1">
      <formula>LEN(TRIM(R40))=0</formula>
    </cfRule>
    <cfRule type="expression" dxfId="1400" priority="1494">
      <formula>R40&lt;20</formula>
    </cfRule>
    <cfRule type="expression" dxfId="1399" priority="1495">
      <formula>AND(R40&gt;=20,R40&lt;70)</formula>
    </cfRule>
    <cfRule type="expression" dxfId="1398" priority="1496">
      <formula>AND(R40&gt;=70,R40&lt;200)</formula>
    </cfRule>
    <cfRule type="expression" dxfId="1397" priority="1497">
      <formula>AND(R40&gt;=200,R40&lt;400)</formula>
    </cfRule>
    <cfRule type="expression" dxfId="1396" priority="1498">
      <formula>R40&gt;=400</formula>
    </cfRule>
  </conditionalFormatting>
  <conditionalFormatting sqref="S40">
    <cfRule type="containsText" dxfId="1395" priority="1492" operator="containsText" text="√">
      <formula>NOT(ISERROR(SEARCH("√",S40)))</formula>
    </cfRule>
  </conditionalFormatting>
  <conditionalFormatting sqref="R38">
    <cfRule type="containsBlanks" priority="1486" stopIfTrue="1">
      <formula>LEN(TRIM(R38))=0</formula>
    </cfRule>
    <cfRule type="expression" dxfId="1394" priority="1487">
      <formula>R38&lt;20</formula>
    </cfRule>
    <cfRule type="expression" dxfId="1393" priority="1488">
      <formula>AND(R38&gt;=20,R38&lt;70)</formula>
    </cfRule>
    <cfRule type="expression" dxfId="1392" priority="1489">
      <formula>AND(R38&gt;=70,R38&lt;200)</formula>
    </cfRule>
    <cfRule type="expression" dxfId="1391" priority="1490">
      <formula>AND(R38&gt;=200,R38&lt;400)</formula>
    </cfRule>
    <cfRule type="expression" dxfId="1390" priority="1491">
      <formula>R38&gt;=400</formula>
    </cfRule>
  </conditionalFormatting>
  <conditionalFormatting sqref="S38">
    <cfRule type="containsText" dxfId="1389" priority="1485" operator="containsText" text="√">
      <formula>NOT(ISERROR(SEARCH("√",S38)))</formula>
    </cfRule>
  </conditionalFormatting>
  <conditionalFormatting sqref="R40">
    <cfRule type="containsBlanks" priority="1479" stopIfTrue="1">
      <formula>LEN(TRIM(R40))=0</formula>
    </cfRule>
    <cfRule type="expression" dxfId="1388" priority="1480">
      <formula>R40&lt;20</formula>
    </cfRule>
    <cfRule type="expression" dxfId="1387" priority="1481">
      <formula>AND(R40&gt;=20,R40&lt;70)</formula>
    </cfRule>
    <cfRule type="expression" dxfId="1386" priority="1482">
      <formula>AND(R40&gt;=70,R40&lt;200)</formula>
    </cfRule>
    <cfRule type="expression" dxfId="1385" priority="1483">
      <formula>AND(R40&gt;=200,R40&lt;400)</formula>
    </cfRule>
    <cfRule type="expression" dxfId="1384" priority="1484">
      <formula>R40&gt;=400</formula>
    </cfRule>
  </conditionalFormatting>
  <conditionalFormatting sqref="S40">
    <cfRule type="containsText" dxfId="1383" priority="1478" operator="containsText" text="√">
      <formula>NOT(ISERROR(SEARCH("√",S40)))</formula>
    </cfRule>
  </conditionalFormatting>
  <conditionalFormatting sqref="R37">
    <cfRule type="containsBlanks" priority="1472" stopIfTrue="1">
      <formula>LEN(TRIM(R37))=0</formula>
    </cfRule>
    <cfRule type="expression" dxfId="1382" priority="1473">
      <formula>R37&lt;20</formula>
    </cfRule>
    <cfRule type="expression" dxfId="1381" priority="1474">
      <formula>AND(R37&gt;=20,R37&lt;70)</formula>
    </cfRule>
    <cfRule type="expression" dxfId="1380" priority="1475">
      <formula>AND(R37&gt;=70,R37&lt;200)</formula>
    </cfRule>
    <cfRule type="expression" dxfId="1379" priority="1476">
      <formula>AND(R37&gt;=200,R37&lt;400)</formula>
    </cfRule>
    <cfRule type="expression" dxfId="1378" priority="1477">
      <formula>R37&gt;=400</formula>
    </cfRule>
  </conditionalFormatting>
  <conditionalFormatting sqref="S37">
    <cfRule type="containsText" dxfId="1377" priority="1471" operator="containsText" text="√">
      <formula>NOT(ISERROR(SEARCH("√",S37)))</formula>
    </cfRule>
  </conditionalFormatting>
  <conditionalFormatting sqref="R39">
    <cfRule type="containsBlanks" priority="1465" stopIfTrue="1">
      <formula>LEN(TRIM(R39))=0</formula>
    </cfRule>
    <cfRule type="expression" dxfId="1376" priority="1466">
      <formula>R39&lt;20</formula>
    </cfRule>
    <cfRule type="expression" dxfId="1375" priority="1467">
      <formula>AND(R39&gt;=20,R39&lt;70)</formula>
    </cfRule>
    <cfRule type="expression" dxfId="1374" priority="1468">
      <formula>AND(R39&gt;=70,R39&lt;200)</formula>
    </cfRule>
    <cfRule type="expression" dxfId="1373" priority="1469">
      <formula>AND(R39&gt;=200,R39&lt;400)</formula>
    </cfRule>
    <cfRule type="expression" dxfId="1372" priority="1470">
      <formula>R39&gt;=400</formula>
    </cfRule>
  </conditionalFormatting>
  <conditionalFormatting sqref="S39">
    <cfRule type="containsText" dxfId="1371" priority="1464" operator="containsText" text="√">
      <formula>NOT(ISERROR(SEARCH("√",S39)))</formula>
    </cfRule>
  </conditionalFormatting>
  <conditionalFormatting sqref="R39">
    <cfRule type="containsBlanks" priority="1458" stopIfTrue="1">
      <formula>LEN(TRIM(R39))=0</formula>
    </cfRule>
    <cfRule type="expression" dxfId="1370" priority="1459">
      <formula>R39&lt;20</formula>
    </cfRule>
    <cfRule type="expression" dxfId="1369" priority="1460">
      <formula>AND(R39&gt;=20,R39&lt;70)</formula>
    </cfRule>
    <cfRule type="expression" dxfId="1368" priority="1461">
      <formula>AND(R39&gt;=70,R39&lt;200)</formula>
    </cfRule>
    <cfRule type="expression" dxfId="1367" priority="1462">
      <formula>AND(R39&gt;=200,R39&lt;400)</formula>
    </cfRule>
    <cfRule type="expression" dxfId="1366" priority="1463">
      <formula>R39&gt;=400</formula>
    </cfRule>
  </conditionalFormatting>
  <conditionalFormatting sqref="S39">
    <cfRule type="containsText" dxfId="1365" priority="1457" operator="containsText" text="√">
      <formula>NOT(ISERROR(SEARCH("√",S39)))</formula>
    </cfRule>
  </conditionalFormatting>
  <conditionalFormatting sqref="R41">
    <cfRule type="containsBlanks" priority="1451" stopIfTrue="1">
      <formula>LEN(TRIM(R41))=0</formula>
    </cfRule>
    <cfRule type="expression" dxfId="1364" priority="1452">
      <formula>R41&lt;20</formula>
    </cfRule>
    <cfRule type="expression" dxfId="1363" priority="1453">
      <formula>AND(R41&gt;=20,R41&lt;70)</formula>
    </cfRule>
    <cfRule type="expression" dxfId="1362" priority="1454">
      <formula>AND(R41&gt;=70,R41&lt;200)</formula>
    </cfRule>
    <cfRule type="expression" dxfId="1361" priority="1455">
      <formula>AND(R41&gt;=200,R41&lt;400)</formula>
    </cfRule>
    <cfRule type="expression" dxfId="1360" priority="1456">
      <formula>R41&gt;=400</formula>
    </cfRule>
  </conditionalFormatting>
  <conditionalFormatting sqref="S41">
    <cfRule type="containsText" dxfId="1359" priority="1450" operator="containsText" text="√">
      <formula>NOT(ISERROR(SEARCH("√",S41)))</formula>
    </cfRule>
  </conditionalFormatting>
  <conditionalFormatting sqref="R38">
    <cfRule type="containsBlanks" priority="1444" stopIfTrue="1">
      <formula>LEN(TRIM(R38))=0</formula>
    </cfRule>
    <cfRule type="expression" dxfId="1358" priority="1445">
      <formula>R38&lt;20</formula>
    </cfRule>
    <cfRule type="expression" dxfId="1357" priority="1446">
      <formula>AND(R38&gt;=20,R38&lt;70)</formula>
    </cfRule>
    <cfRule type="expression" dxfId="1356" priority="1447">
      <formula>AND(R38&gt;=70,R38&lt;200)</formula>
    </cfRule>
    <cfRule type="expression" dxfId="1355" priority="1448">
      <formula>AND(R38&gt;=200,R38&lt;400)</formula>
    </cfRule>
    <cfRule type="expression" dxfId="1354" priority="1449">
      <formula>R38&gt;=400</formula>
    </cfRule>
  </conditionalFormatting>
  <conditionalFormatting sqref="S38">
    <cfRule type="containsText" dxfId="1353" priority="1443" operator="containsText" text="√">
      <formula>NOT(ISERROR(SEARCH("√",S38)))</formula>
    </cfRule>
  </conditionalFormatting>
  <conditionalFormatting sqref="R40">
    <cfRule type="containsBlanks" priority="1437" stopIfTrue="1">
      <formula>LEN(TRIM(R40))=0</formula>
    </cfRule>
    <cfRule type="expression" dxfId="1352" priority="1438">
      <formula>R40&lt;20</formula>
    </cfRule>
    <cfRule type="expression" dxfId="1351" priority="1439">
      <formula>AND(R40&gt;=20,R40&lt;70)</formula>
    </cfRule>
    <cfRule type="expression" dxfId="1350" priority="1440">
      <formula>AND(R40&gt;=70,R40&lt;200)</formula>
    </cfRule>
    <cfRule type="expression" dxfId="1349" priority="1441">
      <formula>AND(R40&gt;=200,R40&lt;400)</formula>
    </cfRule>
    <cfRule type="expression" dxfId="1348" priority="1442">
      <formula>R40&gt;=400</formula>
    </cfRule>
  </conditionalFormatting>
  <conditionalFormatting sqref="S40">
    <cfRule type="containsText" dxfId="1347" priority="1436" operator="containsText" text="√">
      <formula>NOT(ISERROR(SEARCH("√",S40)))</formula>
    </cfRule>
  </conditionalFormatting>
  <conditionalFormatting sqref="R39">
    <cfRule type="containsBlanks" priority="1430" stopIfTrue="1">
      <formula>LEN(TRIM(R39))=0</formula>
    </cfRule>
    <cfRule type="expression" dxfId="1346" priority="1431">
      <formula>R39&lt;20</formula>
    </cfRule>
    <cfRule type="expression" dxfId="1345" priority="1432">
      <formula>AND(R39&gt;=20,R39&lt;70)</formula>
    </cfRule>
    <cfRule type="expression" dxfId="1344" priority="1433">
      <formula>AND(R39&gt;=70,R39&lt;200)</formula>
    </cfRule>
    <cfRule type="expression" dxfId="1343" priority="1434">
      <formula>AND(R39&gt;=200,R39&lt;400)</formula>
    </cfRule>
    <cfRule type="expression" dxfId="1342" priority="1435">
      <formula>R39&gt;=400</formula>
    </cfRule>
  </conditionalFormatting>
  <conditionalFormatting sqref="S39">
    <cfRule type="containsText" dxfId="1341" priority="1429" operator="containsText" text="√">
      <formula>NOT(ISERROR(SEARCH("√",S39)))</formula>
    </cfRule>
  </conditionalFormatting>
  <conditionalFormatting sqref="R41">
    <cfRule type="containsBlanks" priority="1423" stopIfTrue="1">
      <formula>LEN(TRIM(R41))=0</formula>
    </cfRule>
    <cfRule type="expression" dxfId="1340" priority="1424">
      <formula>R41&lt;20</formula>
    </cfRule>
    <cfRule type="expression" dxfId="1339" priority="1425">
      <formula>AND(R41&gt;=20,R41&lt;70)</formula>
    </cfRule>
    <cfRule type="expression" dxfId="1338" priority="1426">
      <formula>AND(R41&gt;=70,R41&lt;200)</formula>
    </cfRule>
    <cfRule type="expression" dxfId="1337" priority="1427">
      <formula>AND(R41&gt;=200,R41&lt;400)</formula>
    </cfRule>
    <cfRule type="expression" dxfId="1336" priority="1428">
      <formula>R41&gt;=400</formula>
    </cfRule>
  </conditionalFormatting>
  <conditionalFormatting sqref="S41">
    <cfRule type="containsText" dxfId="1335" priority="1422" operator="containsText" text="√">
      <formula>NOT(ISERROR(SEARCH("√",S41)))</formula>
    </cfRule>
  </conditionalFormatting>
  <conditionalFormatting sqref="R38">
    <cfRule type="containsBlanks" priority="1416" stopIfTrue="1">
      <formula>LEN(TRIM(R38))=0</formula>
    </cfRule>
    <cfRule type="expression" dxfId="1334" priority="1417">
      <formula>R38&lt;20</formula>
    </cfRule>
    <cfRule type="expression" dxfId="1333" priority="1418">
      <formula>AND(R38&gt;=20,R38&lt;70)</formula>
    </cfRule>
    <cfRule type="expression" dxfId="1332" priority="1419">
      <formula>AND(R38&gt;=70,R38&lt;200)</formula>
    </cfRule>
    <cfRule type="expression" dxfId="1331" priority="1420">
      <formula>AND(R38&gt;=200,R38&lt;400)</formula>
    </cfRule>
    <cfRule type="expression" dxfId="1330" priority="1421">
      <formula>R38&gt;=400</formula>
    </cfRule>
  </conditionalFormatting>
  <conditionalFormatting sqref="S38">
    <cfRule type="containsText" dxfId="1329" priority="1415" operator="containsText" text="√">
      <formula>NOT(ISERROR(SEARCH("√",S38)))</formula>
    </cfRule>
  </conditionalFormatting>
  <conditionalFormatting sqref="R40">
    <cfRule type="containsBlanks" priority="1409" stopIfTrue="1">
      <formula>LEN(TRIM(R40))=0</formula>
    </cfRule>
    <cfRule type="expression" dxfId="1328" priority="1410">
      <formula>R40&lt;20</formula>
    </cfRule>
    <cfRule type="expression" dxfId="1327" priority="1411">
      <formula>AND(R40&gt;=20,R40&lt;70)</formula>
    </cfRule>
    <cfRule type="expression" dxfId="1326" priority="1412">
      <formula>AND(R40&gt;=70,R40&lt;200)</formula>
    </cfRule>
    <cfRule type="expression" dxfId="1325" priority="1413">
      <formula>AND(R40&gt;=200,R40&lt;400)</formula>
    </cfRule>
    <cfRule type="expression" dxfId="1324" priority="1414">
      <formula>R40&gt;=400</formula>
    </cfRule>
  </conditionalFormatting>
  <conditionalFormatting sqref="S40">
    <cfRule type="containsText" dxfId="1323" priority="1408" operator="containsText" text="√">
      <formula>NOT(ISERROR(SEARCH("√",S40)))</formula>
    </cfRule>
  </conditionalFormatting>
  <conditionalFormatting sqref="R40">
    <cfRule type="containsBlanks" priority="1402" stopIfTrue="1">
      <formula>LEN(TRIM(R40))=0</formula>
    </cfRule>
    <cfRule type="expression" dxfId="1322" priority="1403">
      <formula>R40&lt;20</formula>
    </cfRule>
    <cfRule type="expression" dxfId="1321" priority="1404">
      <formula>AND(R40&gt;=20,R40&lt;70)</formula>
    </cfRule>
    <cfRule type="expression" dxfId="1320" priority="1405">
      <formula>AND(R40&gt;=70,R40&lt;200)</formula>
    </cfRule>
    <cfRule type="expression" dxfId="1319" priority="1406">
      <formula>AND(R40&gt;=200,R40&lt;400)</formula>
    </cfRule>
    <cfRule type="expression" dxfId="1318" priority="1407">
      <formula>R40&gt;=400</formula>
    </cfRule>
  </conditionalFormatting>
  <conditionalFormatting sqref="S40">
    <cfRule type="containsText" dxfId="1317" priority="1401" operator="containsText" text="√">
      <formula>NOT(ISERROR(SEARCH("√",S40)))</formula>
    </cfRule>
  </conditionalFormatting>
  <conditionalFormatting sqref="R42">
    <cfRule type="containsBlanks" priority="1395" stopIfTrue="1">
      <formula>LEN(TRIM(R42))=0</formula>
    </cfRule>
    <cfRule type="expression" dxfId="1316" priority="1396">
      <formula>R42&lt;20</formula>
    </cfRule>
    <cfRule type="expression" dxfId="1315" priority="1397">
      <formula>AND(R42&gt;=20,R42&lt;70)</formula>
    </cfRule>
    <cfRule type="expression" dxfId="1314" priority="1398">
      <formula>AND(R42&gt;=70,R42&lt;200)</formula>
    </cfRule>
    <cfRule type="expression" dxfId="1313" priority="1399">
      <formula>AND(R42&gt;=200,R42&lt;400)</formula>
    </cfRule>
    <cfRule type="expression" dxfId="1312" priority="1400">
      <formula>R42&gt;=400</formula>
    </cfRule>
  </conditionalFormatting>
  <conditionalFormatting sqref="S42">
    <cfRule type="containsText" dxfId="1311" priority="1394" operator="containsText" text="√">
      <formula>NOT(ISERROR(SEARCH("√",S42)))</formula>
    </cfRule>
  </conditionalFormatting>
  <conditionalFormatting sqref="R39">
    <cfRule type="containsBlanks" priority="1388" stopIfTrue="1">
      <formula>LEN(TRIM(R39))=0</formula>
    </cfRule>
    <cfRule type="expression" dxfId="1310" priority="1389">
      <formula>R39&lt;20</formula>
    </cfRule>
    <cfRule type="expression" dxfId="1309" priority="1390">
      <formula>AND(R39&gt;=20,R39&lt;70)</formula>
    </cfRule>
    <cfRule type="expression" dxfId="1308" priority="1391">
      <formula>AND(R39&gt;=70,R39&lt;200)</formula>
    </cfRule>
    <cfRule type="expression" dxfId="1307" priority="1392">
      <formula>AND(R39&gt;=200,R39&lt;400)</formula>
    </cfRule>
    <cfRule type="expression" dxfId="1306" priority="1393">
      <formula>R39&gt;=400</formula>
    </cfRule>
  </conditionalFormatting>
  <conditionalFormatting sqref="S39">
    <cfRule type="containsText" dxfId="1305" priority="1387" operator="containsText" text="√">
      <formula>NOT(ISERROR(SEARCH("√",S39)))</formula>
    </cfRule>
  </conditionalFormatting>
  <conditionalFormatting sqref="R41">
    <cfRule type="containsBlanks" priority="1381" stopIfTrue="1">
      <formula>LEN(TRIM(R41))=0</formula>
    </cfRule>
    <cfRule type="expression" dxfId="1304" priority="1382">
      <formula>R41&lt;20</formula>
    </cfRule>
    <cfRule type="expression" dxfId="1303" priority="1383">
      <formula>AND(R41&gt;=20,R41&lt;70)</formula>
    </cfRule>
    <cfRule type="expression" dxfId="1302" priority="1384">
      <formula>AND(R41&gt;=70,R41&lt;200)</formula>
    </cfRule>
    <cfRule type="expression" dxfId="1301" priority="1385">
      <formula>AND(R41&gt;=200,R41&lt;400)</formula>
    </cfRule>
    <cfRule type="expression" dxfId="1300" priority="1386">
      <formula>R41&gt;=400</formula>
    </cfRule>
  </conditionalFormatting>
  <conditionalFormatting sqref="S41">
    <cfRule type="containsText" dxfId="1299" priority="1380" operator="containsText" text="√">
      <formula>NOT(ISERROR(SEARCH("√",S41)))</formula>
    </cfRule>
  </conditionalFormatting>
  <conditionalFormatting sqref="R24">
    <cfRule type="containsBlanks" priority="1374" stopIfTrue="1">
      <formula>LEN(TRIM(R24))=0</formula>
    </cfRule>
    <cfRule type="expression" dxfId="1298" priority="1375">
      <formula>R24&lt;20</formula>
    </cfRule>
    <cfRule type="expression" dxfId="1297" priority="1376">
      <formula>AND(R24&gt;=20,R24&lt;70)</formula>
    </cfRule>
    <cfRule type="expression" dxfId="1296" priority="1377">
      <formula>AND(R24&gt;=70,R24&lt;200)</formula>
    </cfRule>
    <cfRule type="expression" dxfId="1295" priority="1378">
      <formula>AND(R24&gt;=200,R24&lt;400)</formula>
    </cfRule>
    <cfRule type="expression" dxfId="1294" priority="1379">
      <formula>R24&gt;=400</formula>
    </cfRule>
  </conditionalFormatting>
  <conditionalFormatting sqref="S24">
    <cfRule type="containsText" dxfId="1293" priority="1373" operator="containsText" text="√">
      <formula>NOT(ISERROR(SEARCH("√",S24)))</formula>
    </cfRule>
  </conditionalFormatting>
  <conditionalFormatting sqref="R44">
    <cfRule type="containsBlanks" priority="1367" stopIfTrue="1">
      <formula>LEN(TRIM(R44))=0</formula>
    </cfRule>
    <cfRule type="expression" dxfId="1292" priority="1368">
      <formula>R44&lt;20</formula>
    </cfRule>
    <cfRule type="expression" dxfId="1291" priority="1369">
      <formula>AND(R44&gt;=20,R44&lt;70)</formula>
    </cfRule>
    <cfRule type="expression" dxfId="1290" priority="1370">
      <formula>AND(R44&gt;=70,R44&lt;200)</formula>
    </cfRule>
    <cfRule type="expression" dxfId="1289" priority="1371">
      <formula>AND(R44&gt;=200,R44&lt;400)</formula>
    </cfRule>
    <cfRule type="expression" dxfId="1288" priority="1372">
      <formula>R44&gt;=400</formula>
    </cfRule>
  </conditionalFormatting>
  <conditionalFormatting sqref="S44">
    <cfRule type="containsText" dxfId="1287" priority="1366" operator="containsText" text="√">
      <formula>NOT(ISERROR(SEARCH("√",S44)))</formula>
    </cfRule>
  </conditionalFormatting>
  <conditionalFormatting sqref="R36">
    <cfRule type="containsBlanks" priority="1360" stopIfTrue="1">
      <formula>LEN(TRIM(R36))=0</formula>
    </cfRule>
    <cfRule type="expression" dxfId="1286" priority="1361">
      <formula>R36&lt;20</formula>
    </cfRule>
    <cfRule type="expression" dxfId="1285" priority="1362">
      <formula>AND(R36&gt;=20,R36&lt;70)</formula>
    </cfRule>
    <cfRule type="expression" dxfId="1284" priority="1363">
      <formula>AND(R36&gt;=70,R36&lt;200)</formula>
    </cfRule>
    <cfRule type="expression" dxfId="1283" priority="1364">
      <formula>AND(R36&gt;=200,R36&lt;400)</formula>
    </cfRule>
    <cfRule type="expression" dxfId="1282" priority="1365">
      <formula>R36&gt;=400</formula>
    </cfRule>
  </conditionalFormatting>
  <conditionalFormatting sqref="S36">
    <cfRule type="containsText" dxfId="1281" priority="1359" operator="containsText" text="√">
      <formula>NOT(ISERROR(SEARCH("√",S36)))</formula>
    </cfRule>
  </conditionalFormatting>
  <conditionalFormatting sqref="R38">
    <cfRule type="containsBlanks" priority="1353" stopIfTrue="1">
      <formula>LEN(TRIM(R38))=0</formula>
    </cfRule>
    <cfRule type="expression" dxfId="1280" priority="1354">
      <formula>R38&lt;20</formula>
    </cfRule>
    <cfRule type="expression" dxfId="1279" priority="1355">
      <formula>AND(R38&gt;=20,R38&lt;70)</formula>
    </cfRule>
    <cfRule type="expression" dxfId="1278" priority="1356">
      <formula>AND(R38&gt;=70,R38&lt;200)</formula>
    </cfRule>
    <cfRule type="expression" dxfId="1277" priority="1357">
      <formula>AND(R38&gt;=200,R38&lt;400)</formula>
    </cfRule>
    <cfRule type="expression" dxfId="1276" priority="1358">
      <formula>R38&gt;=400</formula>
    </cfRule>
  </conditionalFormatting>
  <conditionalFormatting sqref="S38">
    <cfRule type="containsText" dxfId="1275" priority="1352" operator="containsText" text="√">
      <formula>NOT(ISERROR(SEARCH("√",S38)))</formula>
    </cfRule>
  </conditionalFormatting>
  <conditionalFormatting sqref="R37">
    <cfRule type="containsBlanks" priority="1346" stopIfTrue="1">
      <formula>LEN(TRIM(R37))=0</formula>
    </cfRule>
    <cfRule type="expression" dxfId="1274" priority="1347">
      <formula>R37&lt;20</formula>
    </cfRule>
    <cfRule type="expression" dxfId="1273" priority="1348">
      <formula>AND(R37&gt;=20,R37&lt;70)</formula>
    </cfRule>
    <cfRule type="expression" dxfId="1272" priority="1349">
      <formula>AND(R37&gt;=70,R37&lt;200)</formula>
    </cfRule>
    <cfRule type="expression" dxfId="1271" priority="1350">
      <formula>AND(R37&gt;=200,R37&lt;400)</formula>
    </cfRule>
    <cfRule type="expression" dxfId="1270" priority="1351">
      <formula>R37&gt;=400</formula>
    </cfRule>
  </conditionalFormatting>
  <conditionalFormatting sqref="S37">
    <cfRule type="containsText" dxfId="1269" priority="1345" operator="containsText" text="√">
      <formula>NOT(ISERROR(SEARCH("√",S37)))</formula>
    </cfRule>
  </conditionalFormatting>
  <conditionalFormatting sqref="R37">
    <cfRule type="containsBlanks" priority="1339" stopIfTrue="1">
      <formula>LEN(TRIM(R37))=0</formula>
    </cfRule>
    <cfRule type="expression" dxfId="1268" priority="1340">
      <formula>R37&lt;20</formula>
    </cfRule>
    <cfRule type="expression" dxfId="1267" priority="1341">
      <formula>AND(R37&gt;=20,R37&lt;70)</formula>
    </cfRule>
    <cfRule type="expression" dxfId="1266" priority="1342">
      <formula>AND(R37&gt;=70,R37&lt;200)</formula>
    </cfRule>
    <cfRule type="expression" dxfId="1265" priority="1343">
      <formula>AND(R37&gt;=200,R37&lt;400)</formula>
    </cfRule>
    <cfRule type="expression" dxfId="1264" priority="1344">
      <formula>R37&gt;=400</formula>
    </cfRule>
  </conditionalFormatting>
  <conditionalFormatting sqref="S37">
    <cfRule type="containsText" dxfId="1263" priority="1338" operator="containsText" text="√">
      <formula>NOT(ISERROR(SEARCH("√",S37)))</formula>
    </cfRule>
  </conditionalFormatting>
  <conditionalFormatting sqref="R39">
    <cfRule type="containsBlanks" priority="1332" stopIfTrue="1">
      <formula>LEN(TRIM(R39))=0</formula>
    </cfRule>
    <cfRule type="expression" dxfId="1262" priority="1333">
      <formula>R39&lt;20</formula>
    </cfRule>
    <cfRule type="expression" dxfId="1261" priority="1334">
      <formula>AND(R39&gt;=20,R39&lt;70)</formula>
    </cfRule>
    <cfRule type="expression" dxfId="1260" priority="1335">
      <formula>AND(R39&gt;=70,R39&lt;200)</formula>
    </cfRule>
    <cfRule type="expression" dxfId="1259" priority="1336">
      <formula>AND(R39&gt;=200,R39&lt;400)</formula>
    </cfRule>
    <cfRule type="expression" dxfId="1258" priority="1337">
      <formula>R39&gt;=400</formula>
    </cfRule>
  </conditionalFormatting>
  <conditionalFormatting sqref="S39">
    <cfRule type="containsText" dxfId="1257" priority="1331" operator="containsText" text="√">
      <formula>NOT(ISERROR(SEARCH("√",S39)))</formula>
    </cfRule>
  </conditionalFormatting>
  <conditionalFormatting sqref="R36">
    <cfRule type="containsBlanks" priority="1325" stopIfTrue="1">
      <formula>LEN(TRIM(R36))=0</formula>
    </cfRule>
    <cfRule type="expression" dxfId="1256" priority="1326">
      <formula>R36&lt;20</formula>
    </cfRule>
    <cfRule type="expression" dxfId="1255" priority="1327">
      <formula>AND(R36&gt;=20,R36&lt;70)</formula>
    </cfRule>
    <cfRule type="expression" dxfId="1254" priority="1328">
      <formula>AND(R36&gt;=70,R36&lt;200)</formula>
    </cfRule>
    <cfRule type="expression" dxfId="1253" priority="1329">
      <formula>AND(R36&gt;=200,R36&lt;400)</formula>
    </cfRule>
    <cfRule type="expression" dxfId="1252" priority="1330">
      <formula>R36&gt;=400</formula>
    </cfRule>
  </conditionalFormatting>
  <conditionalFormatting sqref="S36">
    <cfRule type="containsText" dxfId="1251" priority="1324" operator="containsText" text="√">
      <formula>NOT(ISERROR(SEARCH("√",S36)))</formula>
    </cfRule>
  </conditionalFormatting>
  <conditionalFormatting sqref="R38">
    <cfRule type="containsBlanks" priority="1318" stopIfTrue="1">
      <formula>LEN(TRIM(R38))=0</formula>
    </cfRule>
    <cfRule type="expression" dxfId="1250" priority="1319">
      <formula>R38&lt;20</formula>
    </cfRule>
    <cfRule type="expression" dxfId="1249" priority="1320">
      <formula>AND(R38&gt;=20,R38&lt;70)</formula>
    </cfRule>
    <cfRule type="expression" dxfId="1248" priority="1321">
      <formula>AND(R38&gt;=70,R38&lt;200)</formula>
    </cfRule>
    <cfRule type="expression" dxfId="1247" priority="1322">
      <formula>AND(R38&gt;=200,R38&lt;400)</formula>
    </cfRule>
    <cfRule type="expression" dxfId="1246" priority="1323">
      <formula>R38&gt;=400</formula>
    </cfRule>
  </conditionalFormatting>
  <conditionalFormatting sqref="S38">
    <cfRule type="containsText" dxfId="1245" priority="1317" operator="containsText" text="√">
      <formula>NOT(ISERROR(SEARCH("√",S38)))</formula>
    </cfRule>
  </conditionalFormatting>
  <conditionalFormatting sqref="R37">
    <cfRule type="containsBlanks" priority="1311" stopIfTrue="1">
      <formula>LEN(TRIM(R37))=0</formula>
    </cfRule>
    <cfRule type="expression" dxfId="1244" priority="1312">
      <formula>R37&lt;20</formula>
    </cfRule>
    <cfRule type="expression" dxfId="1243" priority="1313">
      <formula>AND(R37&gt;=20,R37&lt;70)</formula>
    </cfRule>
    <cfRule type="expression" dxfId="1242" priority="1314">
      <formula>AND(R37&gt;=70,R37&lt;200)</formula>
    </cfRule>
    <cfRule type="expression" dxfId="1241" priority="1315">
      <formula>AND(R37&gt;=200,R37&lt;400)</formula>
    </cfRule>
    <cfRule type="expression" dxfId="1240" priority="1316">
      <formula>R37&gt;=400</formula>
    </cfRule>
  </conditionalFormatting>
  <conditionalFormatting sqref="S37">
    <cfRule type="containsText" dxfId="1239" priority="1310" operator="containsText" text="√">
      <formula>NOT(ISERROR(SEARCH("√",S37)))</formula>
    </cfRule>
  </conditionalFormatting>
  <conditionalFormatting sqref="R39">
    <cfRule type="containsBlanks" priority="1304" stopIfTrue="1">
      <formula>LEN(TRIM(R39))=0</formula>
    </cfRule>
    <cfRule type="expression" dxfId="1238" priority="1305">
      <formula>R39&lt;20</formula>
    </cfRule>
    <cfRule type="expression" dxfId="1237" priority="1306">
      <formula>AND(R39&gt;=20,R39&lt;70)</formula>
    </cfRule>
    <cfRule type="expression" dxfId="1236" priority="1307">
      <formula>AND(R39&gt;=70,R39&lt;200)</formula>
    </cfRule>
    <cfRule type="expression" dxfId="1235" priority="1308">
      <formula>AND(R39&gt;=200,R39&lt;400)</formula>
    </cfRule>
    <cfRule type="expression" dxfId="1234" priority="1309">
      <formula>R39&gt;=400</formula>
    </cfRule>
  </conditionalFormatting>
  <conditionalFormatting sqref="S39">
    <cfRule type="containsText" dxfId="1233" priority="1303" operator="containsText" text="√">
      <formula>NOT(ISERROR(SEARCH("√",S39)))</formula>
    </cfRule>
  </conditionalFormatting>
  <conditionalFormatting sqref="R36">
    <cfRule type="containsBlanks" priority="1297" stopIfTrue="1">
      <formula>LEN(TRIM(R36))=0</formula>
    </cfRule>
    <cfRule type="expression" dxfId="1232" priority="1298">
      <formula>R36&lt;20</formula>
    </cfRule>
    <cfRule type="expression" dxfId="1231" priority="1299">
      <formula>AND(R36&gt;=20,R36&lt;70)</formula>
    </cfRule>
    <cfRule type="expression" dxfId="1230" priority="1300">
      <formula>AND(R36&gt;=70,R36&lt;200)</formula>
    </cfRule>
    <cfRule type="expression" dxfId="1229" priority="1301">
      <formula>AND(R36&gt;=200,R36&lt;400)</formula>
    </cfRule>
    <cfRule type="expression" dxfId="1228" priority="1302">
      <formula>R36&gt;=400</formula>
    </cfRule>
  </conditionalFormatting>
  <conditionalFormatting sqref="S36">
    <cfRule type="containsText" dxfId="1227" priority="1296" operator="containsText" text="√">
      <formula>NOT(ISERROR(SEARCH("√",S36)))</formula>
    </cfRule>
  </conditionalFormatting>
  <conditionalFormatting sqref="R38">
    <cfRule type="containsBlanks" priority="1290" stopIfTrue="1">
      <formula>LEN(TRIM(R38))=0</formula>
    </cfRule>
    <cfRule type="expression" dxfId="1226" priority="1291">
      <formula>R38&lt;20</formula>
    </cfRule>
    <cfRule type="expression" dxfId="1225" priority="1292">
      <formula>AND(R38&gt;=20,R38&lt;70)</formula>
    </cfRule>
    <cfRule type="expression" dxfId="1224" priority="1293">
      <formula>AND(R38&gt;=70,R38&lt;200)</formula>
    </cfRule>
    <cfRule type="expression" dxfId="1223" priority="1294">
      <formula>AND(R38&gt;=200,R38&lt;400)</formula>
    </cfRule>
    <cfRule type="expression" dxfId="1222" priority="1295">
      <formula>R38&gt;=400</formula>
    </cfRule>
  </conditionalFormatting>
  <conditionalFormatting sqref="S38">
    <cfRule type="containsText" dxfId="1221" priority="1289" operator="containsText" text="√">
      <formula>NOT(ISERROR(SEARCH("√",S38)))</formula>
    </cfRule>
  </conditionalFormatting>
  <conditionalFormatting sqref="R38">
    <cfRule type="containsBlanks" priority="1283" stopIfTrue="1">
      <formula>LEN(TRIM(R38))=0</formula>
    </cfRule>
    <cfRule type="expression" dxfId="1220" priority="1284">
      <formula>R38&lt;20</formula>
    </cfRule>
    <cfRule type="expression" dxfId="1219" priority="1285">
      <formula>AND(R38&gt;=20,R38&lt;70)</formula>
    </cfRule>
    <cfRule type="expression" dxfId="1218" priority="1286">
      <formula>AND(R38&gt;=70,R38&lt;200)</formula>
    </cfRule>
    <cfRule type="expression" dxfId="1217" priority="1287">
      <formula>AND(R38&gt;=200,R38&lt;400)</formula>
    </cfRule>
    <cfRule type="expression" dxfId="1216" priority="1288">
      <formula>R38&gt;=400</formula>
    </cfRule>
  </conditionalFormatting>
  <conditionalFormatting sqref="S38">
    <cfRule type="containsText" dxfId="1215" priority="1282" operator="containsText" text="√">
      <formula>NOT(ISERROR(SEARCH("√",S38)))</formula>
    </cfRule>
  </conditionalFormatting>
  <conditionalFormatting sqref="R40">
    <cfRule type="containsBlanks" priority="1276" stopIfTrue="1">
      <formula>LEN(TRIM(R40))=0</formula>
    </cfRule>
    <cfRule type="expression" dxfId="1214" priority="1277">
      <formula>R40&lt;20</formula>
    </cfRule>
    <cfRule type="expression" dxfId="1213" priority="1278">
      <formula>AND(R40&gt;=20,R40&lt;70)</formula>
    </cfRule>
    <cfRule type="expression" dxfId="1212" priority="1279">
      <formula>AND(R40&gt;=70,R40&lt;200)</formula>
    </cfRule>
    <cfRule type="expression" dxfId="1211" priority="1280">
      <formula>AND(R40&gt;=200,R40&lt;400)</formula>
    </cfRule>
    <cfRule type="expression" dxfId="1210" priority="1281">
      <formula>R40&gt;=400</formula>
    </cfRule>
  </conditionalFormatting>
  <conditionalFormatting sqref="S40">
    <cfRule type="containsText" dxfId="1209" priority="1275" operator="containsText" text="√">
      <formula>NOT(ISERROR(SEARCH("√",S40)))</formula>
    </cfRule>
  </conditionalFormatting>
  <conditionalFormatting sqref="R37">
    <cfRule type="containsBlanks" priority="1269" stopIfTrue="1">
      <formula>LEN(TRIM(R37))=0</formula>
    </cfRule>
    <cfRule type="expression" dxfId="1208" priority="1270">
      <formula>R37&lt;20</formula>
    </cfRule>
    <cfRule type="expression" dxfId="1207" priority="1271">
      <formula>AND(R37&gt;=20,R37&lt;70)</formula>
    </cfRule>
    <cfRule type="expression" dxfId="1206" priority="1272">
      <formula>AND(R37&gt;=70,R37&lt;200)</formula>
    </cfRule>
    <cfRule type="expression" dxfId="1205" priority="1273">
      <formula>AND(R37&gt;=200,R37&lt;400)</formula>
    </cfRule>
    <cfRule type="expression" dxfId="1204" priority="1274">
      <formula>R37&gt;=400</formula>
    </cfRule>
  </conditionalFormatting>
  <conditionalFormatting sqref="S37">
    <cfRule type="containsText" dxfId="1203" priority="1268" operator="containsText" text="√">
      <formula>NOT(ISERROR(SEARCH("√",S37)))</formula>
    </cfRule>
  </conditionalFormatting>
  <conditionalFormatting sqref="R39">
    <cfRule type="containsBlanks" priority="1262" stopIfTrue="1">
      <formula>LEN(TRIM(R39))=0</formula>
    </cfRule>
    <cfRule type="expression" dxfId="1202" priority="1263">
      <formula>R39&lt;20</formula>
    </cfRule>
    <cfRule type="expression" dxfId="1201" priority="1264">
      <formula>AND(R39&gt;=20,R39&lt;70)</formula>
    </cfRule>
    <cfRule type="expression" dxfId="1200" priority="1265">
      <formula>AND(R39&gt;=70,R39&lt;200)</formula>
    </cfRule>
    <cfRule type="expression" dxfId="1199" priority="1266">
      <formula>AND(R39&gt;=200,R39&lt;400)</formula>
    </cfRule>
    <cfRule type="expression" dxfId="1198" priority="1267">
      <formula>R39&gt;=400</formula>
    </cfRule>
  </conditionalFormatting>
  <conditionalFormatting sqref="S39">
    <cfRule type="containsText" dxfId="1197" priority="1261" operator="containsText" text="√">
      <formula>NOT(ISERROR(SEARCH("√",S39)))</formula>
    </cfRule>
  </conditionalFormatting>
  <conditionalFormatting sqref="R37">
    <cfRule type="containsBlanks" priority="1255" stopIfTrue="1">
      <formula>LEN(TRIM(R37))=0</formula>
    </cfRule>
    <cfRule type="expression" dxfId="1196" priority="1256">
      <formula>R37&lt;20</formula>
    </cfRule>
    <cfRule type="expression" dxfId="1195" priority="1257">
      <formula>AND(R37&gt;=20,R37&lt;70)</formula>
    </cfRule>
    <cfRule type="expression" dxfId="1194" priority="1258">
      <formula>AND(R37&gt;=70,R37&lt;200)</formula>
    </cfRule>
    <cfRule type="expression" dxfId="1193" priority="1259">
      <formula>AND(R37&gt;=200,R37&lt;400)</formula>
    </cfRule>
    <cfRule type="expression" dxfId="1192" priority="1260">
      <formula>R37&gt;=400</formula>
    </cfRule>
  </conditionalFormatting>
  <conditionalFormatting sqref="S37">
    <cfRule type="containsText" dxfId="1191" priority="1254" operator="containsText" text="√">
      <formula>NOT(ISERROR(SEARCH("√",S37)))</formula>
    </cfRule>
  </conditionalFormatting>
  <conditionalFormatting sqref="R39">
    <cfRule type="containsBlanks" priority="1248" stopIfTrue="1">
      <formula>LEN(TRIM(R39))=0</formula>
    </cfRule>
    <cfRule type="expression" dxfId="1190" priority="1249">
      <formula>R39&lt;20</formula>
    </cfRule>
    <cfRule type="expression" dxfId="1189" priority="1250">
      <formula>AND(R39&gt;=20,R39&lt;70)</formula>
    </cfRule>
    <cfRule type="expression" dxfId="1188" priority="1251">
      <formula>AND(R39&gt;=70,R39&lt;200)</formula>
    </cfRule>
    <cfRule type="expression" dxfId="1187" priority="1252">
      <formula>AND(R39&gt;=200,R39&lt;400)</formula>
    </cfRule>
    <cfRule type="expression" dxfId="1186" priority="1253">
      <formula>R39&gt;=400</formula>
    </cfRule>
  </conditionalFormatting>
  <conditionalFormatting sqref="S39">
    <cfRule type="containsText" dxfId="1185" priority="1247" operator="containsText" text="√">
      <formula>NOT(ISERROR(SEARCH("√",S39)))</formula>
    </cfRule>
  </conditionalFormatting>
  <conditionalFormatting sqref="R36">
    <cfRule type="containsBlanks" priority="1241" stopIfTrue="1">
      <formula>LEN(TRIM(R36))=0</formula>
    </cfRule>
    <cfRule type="expression" dxfId="1184" priority="1242">
      <formula>R36&lt;20</formula>
    </cfRule>
    <cfRule type="expression" dxfId="1183" priority="1243">
      <formula>AND(R36&gt;=20,R36&lt;70)</formula>
    </cfRule>
    <cfRule type="expression" dxfId="1182" priority="1244">
      <formula>AND(R36&gt;=70,R36&lt;200)</formula>
    </cfRule>
    <cfRule type="expression" dxfId="1181" priority="1245">
      <formula>AND(R36&gt;=200,R36&lt;400)</formula>
    </cfRule>
    <cfRule type="expression" dxfId="1180" priority="1246">
      <formula>R36&gt;=400</formula>
    </cfRule>
  </conditionalFormatting>
  <conditionalFormatting sqref="S36">
    <cfRule type="containsText" dxfId="1179" priority="1240" operator="containsText" text="√">
      <formula>NOT(ISERROR(SEARCH("√",S36)))</formula>
    </cfRule>
  </conditionalFormatting>
  <conditionalFormatting sqref="R38">
    <cfRule type="containsBlanks" priority="1234" stopIfTrue="1">
      <formula>LEN(TRIM(R38))=0</formula>
    </cfRule>
    <cfRule type="expression" dxfId="1178" priority="1235">
      <formula>R38&lt;20</formula>
    </cfRule>
    <cfRule type="expression" dxfId="1177" priority="1236">
      <formula>AND(R38&gt;=20,R38&lt;70)</formula>
    </cfRule>
    <cfRule type="expression" dxfId="1176" priority="1237">
      <formula>AND(R38&gt;=70,R38&lt;200)</formula>
    </cfRule>
    <cfRule type="expression" dxfId="1175" priority="1238">
      <formula>AND(R38&gt;=200,R38&lt;400)</formula>
    </cfRule>
    <cfRule type="expression" dxfId="1174" priority="1239">
      <formula>R38&gt;=400</formula>
    </cfRule>
  </conditionalFormatting>
  <conditionalFormatting sqref="S38">
    <cfRule type="containsText" dxfId="1173" priority="1233" operator="containsText" text="√">
      <formula>NOT(ISERROR(SEARCH("√",S38)))</formula>
    </cfRule>
  </conditionalFormatting>
  <conditionalFormatting sqref="R38">
    <cfRule type="containsBlanks" priority="1227" stopIfTrue="1">
      <formula>LEN(TRIM(R38))=0</formula>
    </cfRule>
    <cfRule type="expression" dxfId="1172" priority="1228">
      <formula>R38&lt;20</formula>
    </cfRule>
    <cfRule type="expression" dxfId="1171" priority="1229">
      <formula>AND(R38&gt;=20,R38&lt;70)</formula>
    </cfRule>
    <cfRule type="expression" dxfId="1170" priority="1230">
      <formula>AND(R38&gt;=70,R38&lt;200)</formula>
    </cfRule>
    <cfRule type="expression" dxfId="1169" priority="1231">
      <formula>AND(R38&gt;=200,R38&lt;400)</formula>
    </cfRule>
    <cfRule type="expression" dxfId="1168" priority="1232">
      <formula>R38&gt;=400</formula>
    </cfRule>
  </conditionalFormatting>
  <conditionalFormatting sqref="S38">
    <cfRule type="containsText" dxfId="1167" priority="1226" operator="containsText" text="√">
      <formula>NOT(ISERROR(SEARCH("√",S38)))</formula>
    </cfRule>
  </conditionalFormatting>
  <conditionalFormatting sqref="R40">
    <cfRule type="containsBlanks" priority="1220" stopIfTrue="1">
      <formula>LEN(TRIM(R40))=0</formula>
    </cfRule>
    <cfRule type="expression" dxfId="1166" priority="1221">
      <formula>R40&lt;20</formula>
    </cfRule>
    <cfRule type="expression" dxfId="1165" priority="1222">
      <formula>AND(R40&gt;=20,R40&lt;70)</formula>
    </cfRule>
    <cfRule type="expression" dxfId="1164" priority="1223">
      <formula>AND(R40&gt;=70,R40&lt;200)</formula>
    </cfRule>
    <cfRule type="expression" dxfId="1163" priority="1224">
      <formula>AND(R40&gt;=200,R40&lt;400)</formula>
    </cfRule>
    <cfRule type="expression" dxfId="1162" priority="1225">
      <formula>R40&gt;=400</formula>
    </cfRule>
  </conditionalFormatting>
  <conditionalFormatting sqref="S40">
    <cfRule type="containsText" dxfId="1161" priority="1219" operator="containsText" text="√">
      <formula>NOT(ISERROR(SEARCH("√",S40)))</formula>
    </cfRule>
  </conditionalFormatting>
  <conditionalFormatting sqref="R37">
    <cfRule type="containsBlanks" priority="1213" stopIfTrue="1">
      <formula>LEN(TRIM(R37))=0</formula>
    </cfRule>
    <cfRule type="expression" dxfId="1160" priority="1214">
      <formula>R37&lt;20</formula>
    </cfRule>
    <cfRule type="expression" dxfId="1159" priority="1215">
      <formula>AND(R37&gt;=20,R37&lt;70)</formula>
    </cfRule>
    <cfRule type="expression" dxfId="1158" priority="1216">
      <formula>AND(R37&gt;=70,R37&lt;200)</formula>
    </cfRule>
    <cfRule type="expression" dxfId="1157" priority="1217">
      <formula>AND(R37&gt;=200,R37&lt;400)</formula>
    </cfRule>
    <cfRule type="expression" dxfId="1156" priority="1218">
      <formula>R37&gt;=400</formula>
    </cfRule>
  </conditionalFormatting>
  <conditionalFormatting sqref="S37">
    <cfRule type="containsText" dxfId="1155" priority="1212" operator="containsText" text="√">
      <formula>NOT(ISERROR(SEARCH("√",S37)))</formula>
    </cfRule>
  </conditionalFormatting>
  <conditionalFormatting sqref="R39">
    <cfRule type="containsBlanks" priority="1206" stopIfTrue="1">
      <formula>LEN(TRIM(R39))=0</formula>
    </cfRule>
    <cfRule type="expression" dxfId="1154" priority="1207">
      <formula>R39&lt;20</formula>
    </cfRule>
    <cfRule type="expression" dxfId="1153" priority="1208">
      <formula>AND(R39&gt;=20,R39&lt;70)</formula>
    </cfRule>
    <cfRule type="expression" dxfId="1152" priority="1209">
      <formula>AND(R39&gt;=70,R39&lt;200)</formula>
    </cfRule>
    <cfRule type="expression" dxfId="1151" priority="1210">
      <formula>AND(R39&gt;=200,R39&lt;400)</formula>
    </cfRule>
    <cfRule type="expression" dxfId="1150" priority="1211">
      <formula>R39&gt;=400</formula>
    </cfRule>
  </conditionalFormatting>
  <conditionalFormatting sqref="S39">
    <cfRule type="containsText" dxfId="1149" priority="1205" operator="containsText" text="√">
      <formula>NOT(ISERROR(SEARCH("√",S39)))</formula>
    </cfRule>
  </conditionalFormatting>
  <conditionalFormatting sqref="R38">
    <cfRule type="containsBlanks" priority="1199" stopIfTrue="1">
      <formula>LEN(TRIM(R38))=0</formula>
    </cfRule>
    <cfRule type="expression" dxfId="1148" priority="1200">
      <formula>R38&lt;20</formula>
    </cfRule>
    <cfRule type="expression" dxfId="1147" priority="1201">
      <formula>AND(R38&gt;=20,R38&lt;70)</formula>
    </cfRule>
    <cfRule type="expression" dxfId="1146" priority="1202">
      <formula>AND(R38&gt;=70,R38&lt;200)</formula>
    </cfRule>
    <cfRule type="expression" dxfId="1145" priority="1203">
      <formula>AND(R38&gt;=200,R38&lt;400)</formula>
    </cfRule>
    <cfRule type="expression" dxfId="1144" priority="1204">
      <formula>R38&gt;=400</formula>
    </cfRule>
  </conditionalFormatting>
  <conditionalFormatting sqref="S38">
    <cfRule type="containsText" dxfId="1143" priority="1198" operator="containsText" text="√">
      <formula>NOT(ISERROR(SEARCH("√",S38)))</formula>
    </cfRule>
  </conditionalFormatting>
  <conditionalFormatting sqref="R40">
    <cfRule type="containsBlanks" priority="1192" stopIfTrue="1">
      <formula>LEN(TRIM(R40))=0</formula>
    </cfRule>
    <cfRule type="expression" dxfId="1142" priority="1193">
      <formula>R40&lt;20</formula>
    </cfRule>
    <cfRule type="expression" dxfId="1141" priority="1194">
      <formula>AND(R40&gt;=20,R40&lt;70)</formula>
    </cfRule>
    <cfRule type="expression" dxfId="1140" priority="1195">
      <formula>AND(R40&gt;=70,R40&lt;200)</formula>
    </cfRule>
    <cfRule type="expression" dxfId="1139" priority="1196">
      <formula>AND(R40&gt;=200,R40&lt;400)</formula>
    </cfRule>
    <cfRule type="expression" dxfId="1138" priority="1197">
      <formula>R40&gt;=400</formula>
    </cfRule>
  </conditionalFormatting>
  <conditionalFormatting sqref="S40">
    <cfRule type="containsText" dxfId="1137" priority="1191" operator="containsText" text="√">
      <formula>NOT(ISERROR(SEARCH("√",S40)))</formula>
    </cfRule>
  </conditionalFormatting>
  <conditionalFormatting sqref="R37">
    <cfRule type="containsBlanks" priority="1185" stopIfTrue="1">
      <formula>LEN(TRIM(R37))=0</formula>
    </cfRule>
    <cfRule type="expression" dxfId="1136" priority="1186">
      <formula>R37&lt;20</formula>
    </cfRule>
    <cfRule type="expression" dxfId="1135" priority="1187">
      <formula>AND(R37&gt;=20,R37&lt;70)</formula>
    </cfRule>
    <cfRule type="expression" dxfId="1134" priority="1188">
      <formula>AND(R37&gt;=70,R37&lt;200)</formula>
    </cfRule>
    <cfRule type="expression" dxfId="1133" priority="1189">
      <formula>AND(R37&gt;=200,R37&lt;400)</formula>
    </cfRule>
    <cfRule type="expression" dxfId="1132" priority="1190">
      <formula>R37&gt;=400</formula>
    </cfRule>
  </conditionalFormatting>
  <conditionalFormatting sqref="S37">
    <cfRule type="containsText" dxfId="1131" priority="1184" operator="containsText" text="√">
      <formula>NOT(ISERROR(SEARCH("√",S37)))</formula>
    </cfRule>
  </conditionalFormatting>
  <conditionalFormatting sqref="R39">
    <cfRule type="containsBlanks" priority="1178" stopIfTrue="1">
      <formula>LEN(TRIM(R39))=0</formula>
    </cfRule>
    <cfRule type="expression" dxfId="1130" priority="1179">
      <formula>R39&lt;20</formula>
    </cfRule>
    <cfRule type="expression" dxfId="1129" priority="1180">
      <formula>AND(R39&gt;=20,R39&lt;70)</formula>
    </cfRule>
    <cfRule type="expression" dxfId="1128" priority="1181">
      <formula>AND(R39&gt;=70,R39&lt;200)</formula>
    </cfRule>
    <cfRule type="expression" dxfId="1127" priority="1182">
      <formula>AND(R39&gt;=200,R39&lt;400)</formula>
    </cfRule>
    <cfRule type="expression" dxfId="1126" priority="1183">
      <formula>R39&gt;=400</formula>
    </cfRule>
  </conditionalFormatting>
  <conditionalFormatting sqref="S39">
    <cfRule type="containsText" dxfId="1125" priority="1177" operator="containsText" text="√">
      <formula>NOT(ISERROR(SEARCH("√",S39)))</formula>
    </cfRule>
  </conditionalFormatting>
  <conditionalFormatting sqref="R39">
    <cfRule type="containsBlanks" priority="1171" stopIfTrue="1">
      <formula>LEN(TRIM(R39))=0</formula>
    </cfRule>
    <cfRule type="expression" dxfId="1124" priority="1172">
      <formula>R39&lt;20</formula>
    </cfRule>
    <cfRule type="expression" dxfId="1123" priority="1173">
      <formula>AND(R39&gt;=20,R39&lt;70)</formula>
    </cfRule>
    <cfRule type="expression" dxfId="1122" priority="1174">
      <formula>AND(R39&gt;=70,R39&lt;200)</formula>
    </cfRule>
    <cfRule type="expression" dxfId="1121" priority="1175">
      <formula>AND(R39&gt;=200,R39&lt;400)</formula>
    </cfRule>
    <cfRule type="expression" dxfId="1120" priority="1176">
      <formula>R39&gt;=400</formula>
    </cfRule>
  </conditionalFormatting>
  <conditionalFormatting sqref="S39">
    <cfRule type="containsText" dxfId="1119" priority="1170" operator="containsText" text="√">
      <formula>NOT(ISERROR(SEARCH("√",S39)))</formula>
    </cfRule>
  </conditionalFormatting>
  <conditionalFormatting sqref="R41">
    <cfRule type="containsBlanks" priority="1164" stopIfTrue="1">
      <formula>LEN(TRIM(R41))=0</formula>
    </cfRule>
    <cfRule type="expression" dxfId="1118" priority="1165">
      <formula>R41&lt;20</formula>
    </cfRule>
    <cfRule type="expression" dxfId="1117" priority="1166">
      <formula>AND(R41&gt;=20,R41&lt;70)</formula>
    </cfRule>
    <cfRule type="expression" dxfId="1116" priority="1167">
      <formula>AND(R41&gt;=70,R41&lt;200)</formula>
    </cfRule>
    <cfRule type="expression" dxfId="1115" priority="1168">
      <formula>AND(R41&gt;=200,R41&lt;400)</formula>
    </cfRule>
    <cfRule type="expression" dxfId="1114" priority="1169">
      <formula>R41&gt;=400</formula>
    </cfRule>
  </conditionalFormatting>
  <conditionalFormatting sqref="S41">
    <cfRule type="containsText" dxfId="1113" priority="1163" operator="containsText" text="√">
      <formula>NOT(ISERROR(SEARCH("√",S41)))</formula>
    </cfRule>
  </conditionalFormatting>
  <conditionalFormatting sqref="R38">
    <cfRule type="containsBlanks" priority="1157" stopIfTrue="1">
      <formula>LEN(TRIM(R38))=0</formula>
    </cfRule>
    <cfRule type="expression" dxfId="1112" priority="1158">
      <formula>R38&lt;20</formula>
    </cfRule>
    <cfRule type="expression" dxfId="1111" priority="1159">
      <formula>AND(R38&gt;=20,R38&lt;70)</formula>
    </cfRule>
    <cfRule type="expression" dxfId="1110" priority="1160">
      <formula>AND(R38&gt;=70,R38&lt;200)</formula>
    </cfRule>
    <cfRule type="expression" dxfId="1109" priority="1161">
      <formula>AND(R38&gt;=200,R38&lt;400)</formula>
    </cfRule>
    <cfRule type="expression" dxfId="1108" priority="1162">
      <formula>R38&gt;=400</formula>
    </cfRule>
  </conditionalFormatting>
  <conditionalFormatting sqref="S38">
    <cfRule type="containsText" dxfId="1107" priority="1156" operator="containsText" text="√">
      <formula>NOT(ISERROR(SEARCH("√",S38)))</formula>
    </cfRule>
  </conditionalFormatting>
  <conditionalFormatting sqref="R40">
    <cfRule type="containsBlanks" priority="1150" stopIfTrue="1">
      <formula>LEN(TRIM(R40))=0</formula>
    </cfRule>
    <cfRule type="expression" dxfId="1106" priority="1151">
      <formula>R40&lt;20</formula>
    </cfRule>
    <cfRule type="expression" dxfId="1105" priority="1152">
      <formula>AND(R40&gt;=20,R40&lt;70)</formula>
    </cfRule>
    <cfRule type="expression" dxfId="1104" priority="1153">
      <formula>AND(R40&gt;=70,R40&lt;200)</formula>
    </cfRule>
    <cfRule type="expression" dxfId="1103" priority="1154">
      <formula>AND(R40&gt;=200,R40&lt;400)</formula>
    </cfRule>
    <cfRule type="expression" dxfId="1102" priority="1155">
      <formula>R40&gt;=400</formula>
    </cfRule>
  </conditionalFormatting>
  <conditionalFormatting sqref="S40">
    <cfRule type="containsText" dxfId="1101" priority="1149" operator="containsText" text="√">
      <formula>NOT(ISERROR(SEARCH("√",S40)))</formula>
    </cfRule>
  </conditionalFormatting>
  <conditionalFormatting sqref="R43">
    <cfRule type="containsBlanks" priority="1143" stopIfTrue="1">
      <formula>LEN(TRIM(R43))=0</formula>
    </cfRule>
    <cfRule type="expression" dxfId="1100" priority="1144">
      <formula>R43&lt;20</formula>
    </cfRule>
    <cfRule type="expression" dxfId="1099" priority="1145">
      <formula>AND(R43&gt;=20,R43&lt;70)</formula>
    </cfRule>
    <cfRule type="expression" dxfId="1098" priority="1146">
      <formula>AND(R43&gt;=70,R43&lt;200)</formula>
    </cfRule>
    <cfRule type="expression" dxfId="1097" priority="1147">
      <formula>AND(R43&gt;=200,R43&lt;400)</formula>
    </cfRule>
    <cfRule type="expression" dxfId="1096" priority="1148">
      <formula>R43&gt;=400</formula>
    </cfRule>
  </conditionalFormatting>
  <conditionalFormatting sqref="S43">
    <cfRule type="containsText" dxfId="1095" priority="1142" operator="containsText" text="√">
      <formula>NOT(ISERROR(SEARCH("√",S43)))</formula>
    </cfRule>
  </conditionalFormatting>
  <conditionalFormatting sqref="R38">
    <cfRule type="containsBlanks" priority="1136" stopIfTrue="1">
      <formula>LEN(TRIM(R38))=0</formula>
    </cfRule>
    <cfRule type="expression" dxfId="1094" priority="1137">
      <formula>R38&lt;20</formula>
    </cfRule>
    <cfRule type="expression" dxfId="1093" priority="1138">
      <formula>AND(R38&gt;=20,R38&lt;70)</formula>
    </cfRule>
    <cfRule type="expression" dxfId="1092" priority="1139">
      <formula>AND(R38&gt;=70,R38&lt;200)</formula>
    </cfRule>
    <cfRule type="expression" dxfId="1091" priority="1140">
      <formula>AND(R38&gt;=200,R38&lt;400)</formula>
    </cfRule>
    <cfRule type="expression" dxfId="1090" priority="1141">
      <formula>R38&gt;=400</formula>
    </cfRule>
  </conditionalFormatting>
  <conditionalFormatting sqref="S38">
    <cfRule type="containsText" dxfId="1089" priority="1135" operator="containsText" text="√">
      <formula>NOT(ISERROR(SEARCH("√",S38)))</formula>
    </cfRule>
  </conditionalFormatting>
  <conditionalFormatting sqref="R40">
    <cfRule type="containsBlanks" priority="1129" stopIfTrue="1">
      <formula>LEN(TRIM(R40))=0</formula>
    </cfRule>
    <cfRule type="expression" dxfId="1088" priority="1130">
      <formula>R40&lt;20</formula>
    </cfRule>
    <cfRule type="expression" dxfId="1087" priority="1131">
      <formula>AND(R40&gt;=20,R40&lt;70)</formula>
    </cfRule>
    <cfRule type="expression" dxfId="1086" priority="1132">
      <formula>AND(R40&gt;=70,R40&lt;200)</formula>
    </cfRule>
    <cfRule type="expression" dxfId="1085" priority="1133">
      <formula>AND(R40&gt;=200,R40&lt;400)</formula>
    </cfRule>
    <cfRule type="expression" dxfId="1084" priority="1134">
      <formula>R40&gt;=400</formula>
    </cfRule>
  </conditionalFormatting>
  <conditionalFormatting sqref="S40">
    <cfRule type="containsText" dxfId="1083" priority="1128" operator="containsText" text="√">
      <formula>NOT(ISERROR(SEARCH("√",S40)))</formula>
    </cfRule>
  </conditionalFormatting>
  <conditionalFormatting sqref="R37">
    <cfRule type="containsBlanks" priority="1122" stopIfTrue="1">
      <formula>LEN(TRIM(R37))=0</formula>
    </cfRule>
    <cfRule type="expression" dxfId="1082" priority="1123">
      <formula>R37&lt;20</formula>
    </cfRule>
    <cfRule type="expression" dxfId="1081" priority="1124">
      <formula>AND(R37&gt;=20,R37&lt;70)</formula>
    </cfRule>
    <cfRule type="expression" dxfId="1080" priority="1125">
      <formula>AND(R37&gt;=70,R37&lt;200)</formula>
    </cfRule>
    <cfRule type="expression" dxfId="1079" priority="1126">
      <formula>AND(R37&gt;=200,R37&lt;400)</formula>
    </cfRule>
    <cfRule type="expression" dxfId="1078" priority="1127">
      <formula>R37&gt;=400</formula>
    </cfRule>
  </conditionalFormatting>
  <conditionalFormatting sqref="S37">
    <cfRule type="containsText" dxfId="1077" priority="1121" operator="containsText" text="√">
      <formula>NOT(ISERROR(SEARCH("√",S37)))</formula>
    </cfRule>
  </conditionalFormatting>
  <conditionalFormatting sqref="R39">
    <cfRule type="containsBlanks" priority="1115" stopIfTrue="1">
      <formula>LEN(TRIM(R39))=0</formula>
    </cfRule>
    <cfRule type="expression" dxfId="1076" priority="1116">
      <formula>R39&lt;20</formula>
    </cfRule>
    <cfRule type="expression" dxfId="1075" priority="1117">
      <formula>AND(R39&gt;=20,R39&lt;70)</formula>
    </cfRule>
    <cfRule type="expression" dxfId="1074" priority="1118">
      <formula>AND(R39&gt;=70,R39&lt;200)</formula>
    </cfRule>
    <cfRule type="expression" dxfId="1073" priority="1119">
      <formula>AND(R39&gt;=200,R39&lt;400)</formula>
    </cfRule>
    <cfRule type="expression" dxfId="1072" priority="1120">
      <formula>R39&gt;=400</formula>
    </cfRule>
  </conditionalFormatting>
  <conditionalFormatting sqref="S39">
    <cfRule type="containsText" dxfId="1071" priority="1114" operator="containsText" text="√">
      <formula>NOT(ISERROR(SEARCH("√",S39)))</formula>
    </cfRule>
  </conditionalFormatting>
  <conditionalFormatting sqref="R39">
    <cfRule type="containsBlanks" priority="1108" stopIfTrue="1">
      <formula>LEN(TRIM(R39))=0</formula>
    </cfRule>
    <cfRule type="expression" dxfId="1070" priority="1109">
      <formula>R39&lt;20</formula>
    </cfRule>
    <cfRule type="expression" dxfId="1069" priority="1110">
      <formula>AND(R39&gt;=20,R39&lt;70)</formula>
    </cfRule>
    <cfRule type="expression" dxfId="1068" priority="1111">
      <formula>AND(R39&gt;=70,R39&lt;200)</formula>
    </cfRule>
    <cfRule type="expression" dxfId="1067" priority="1112">
      <formula>AND(R39&gt;=200,R39&lt;400)</formula>
    </cfRule>
    <cfRule type="expression" dxfId="1066" priority="1113">
      <formula>R39&gt;=400</formula>
    </cfRule>
  </conditionalFormatting>
  <conditionalFormatting sqref="S39">
    <cfRule type="containsText" dxfId="1065" priority="1107" operator="containsText" text="√">
      <formula>NOT(ISERROR(SEARCH("√",S39)))</formula>
    </cfRule>
  </conditionalFormatting>
  <conditionalFormatting sqref="R41">
    <cfRule type="containsBlanks" priority="1101" stopIfTrue="1">
      <formula>LEN(TRIM(R41))=0</formula>
    </cfRule>
    <cfRule type="expression" dxfId="1064" priority="1102">
      <formula>R41&lt;20</formula>
    </cfRule>
    <cfRule type="expression" dxfId="1063" priority="1103">
      <formula>AND(R41&gt;=20,R41&lt;70)</formula>
    </cfRule>
    <cfRule type="expression" dxfId="1062" priority="1104">
      <formula>AND(R41&gt;=70,R41&lt;200)</formula>
    </cfRule>
    <cfRule type="expression" dxfId="1061" priority="1105">
      <formula>AND(R41&gt;=200,R41&lt;400)</formula>
    </cfRule>
    <cfRule type="expression" dxfId="1060" priority="1106">
      <formula>R41&gt;=400</formula>
    </cfRule>
  </conditionalFormatting>
  <conditionalFormatting sqref="S41">
    <cfRule type="containsText" dxfId="1059" priority="1100" operator="containsText" text="√">
      <formula>NOT(ISERROR(SEARCH("√",S41)))</formula>
    </cfRule>
  </conditionalFormatting>
  <conditionalFormatting sqref="R38">
    <cfRule type="containsBlanks" priority="1094" stopIfTrue="1">
      <formula>LEN(TRIM(R38))=0</formula>
    </cfRule>
    <cfRule type="expression" dxfId="1058" priority="1095">
      <formula>R38&lt;20</formula>
    </cfRule>
    <cfRule type="expression" dxfId="1057" priority="1096">
      <formula>AND(R38&gt;=20,R38&lt;70)</formula>
    </cfRule>
    <cfRule type="expression" dxfId="1056" priority="1097">
      <formula>AND(R38&gt;=70,R38&lt;200)</formula>
    </cfRule>
    <cfRule type="expression" dxfId="1055" priority="1098">
      <formula>AND(R38&gt;=200,R38&lt;400)</formula>
    </cfRule>
    <cfRule type="expression" dxfId="1054" priority="1099">
      <formula>R38&gt;=400</formula>
    </cfRule>
  </conditionalFormatting>
  <conditionalFormatting sqref="S38">
    <cfRule type="containsText" dxfId="1053" priority="1093" operator="containsText" text="√">
      <formula>NOT(ISERROR(SEARCH("√",S38)))</formula>
    </cfRule>
  </conditionalFormatting>
  <conditionalFormatting sqref="R40">
    <cfRule type="containsBlanks" priority="1087" stopIfTrue="1">
      <formula>LEN(TRIM(R40))=0</formula>
    </cfRule>
    <cfRule type="expression" dxfId="1052" priority="1088">
      <formula>R40&lt;20</formula>
    </cfRule>
    <cfRule type="expression" dxfId="1051" priority="1089">
      <formula>AND(R40&gt;=20,R40&lt;70)</formula>
    </cfRule>
    <cfRule type="expression" dxfId="1050" priority="1090">
      <formula>AND(R40&gt;=70,R40&lt;200)</formula>
    </cfRule>
    <cfRule type="expression" dxfId="1049" priority="1091">
      <formula>AND(R40&gt;=200,R40&lt;400)</formula>
    </cfRule>
    <cfRule type="expression" dxfId="1048" priority="1092">
      <formula>R40&gt;=400</formula>
    </cfRule>
  </conditionalFormatting>
  <conditionalFormatting sqref="S40">
    <cfRule type="containsText" dxfId="1047" priority="1086" operator="containsText" text="√">
      <formula>NOT(ISERROR(SEARCH("√",S40)))</formula>
    </cfRule>
  </conditionalFormatting>
  <conditionalFormatting sqref="R39">
    <cfRule type="containsBlanks" priority="1080" stopIfTrue="1">
      <formula>LEN(TRIM(R39))=0</formula>
    </cfRule>
    <cfRule type="expression" dxfId="1046" priority="1081">
      <formula>R39&lt;20</formula>
    </cfRule>
    <cfRule type="expression" dxfId="1045" priority="1082">
      <formula>AND(R39&gt;=20,R39&lt;70)</formula>
    </cfRule>
    <cfRule type="expression" dxfId="1044" priority="1083">
      <formula>AND(R39&gt;=70,R39&lt;200)</formula>
    </cfRule>
    <cfRule type="expression" dxfId="1043" priority="1084">
      <formula>AND(R39&gt;=200,R39&lt;400)</formula>
    </cfRule>
    <cfRule type="expression" dxfId="1042" priority="1085">
      <formula>R39&gt;=400</formula>
    </cfRule>
  </conditionalFormatting>
  <conditionalFormatting sqref="S39">
    <cfRule type="containsText" dxfId="1041" priority="1079" operator="containsText" text="√">
      <formula>NOT(ISERROR(SEARCH("√",S39)))</formula>
    </cfRule>
  </conditionalFormatting>
  <conditionalFormatting sqref="R41">
    <cfRule type="containsBlanks" priority="1073" stopIfTrue="1">
      <formula>LEN(TRIM(R41))=0</formula>
    </cfRule>
    <cfRule type="expression" dxfId="1040" priority="1074">
      <formula>R41&lt;20</formula>
    </cfRule>
    <cfRule type="expression" dxfId="1039" priority="1075">
      <formula>AND(R41&gt;=20,R41&lt;70)</formula>
    </cfRule>
    <cfRule type="expression" dxfId="1038" priority="1076">
      <formula>AND(R41&gt;=70,R41&lt;200)</formula>
    </cfRule>
    <cfRule type="expression" dxfId="1037" priority="1077">
      <formula>AND(R41&gt;=200,R41&lt;400)</formula>
    </cfRule>
    <cfRule type="expression" dxfId="1036" priority="1078">
      <formula>R41&gt;=400</formula>
    </cfRule>
  </conditionalFormatting>
  <conditionalFormatting sqref="S41">
    <cfRule type="containsText" dxfId="1035" priority="1072" operator="containsText" text="√">
      <formula>NOT(ISERROR(SEARCH("√",S41)))</formula>
    </cfRule>
  </conditionalFormatting>
  <conditionalFormatting sqref="R38">
    <cfRule type="containsBlanks" priority="1066" stopIfTrue="1">
      <formula>LEN(TRIM(R38))=0</formula>
    </cfRule>
    <cfRule type="expression" dxfId="1034" priority="1067">
      <formula>R38&lt;20</formula>
    </cfRule>
    <cfRule type="expression" dxfId="1033" priority="1068">
      <formula>AND(R38&gt;=20,R38&lt;70)</formula>
    </cfRule>
    <cfRule type="expression" dxfId="1032" priority="1069">
      <formula>AND(R38&gt;=70,R38&lt;200)</formula>
    </cfRule>
    <cfRule type="expression" dxfId="1031" priority="1070">
      <formula>AND(R38&gt;=200,R38&lt;400)</formula>
    </cfRule>
    <cfRule type="expression" dxfId="1030" priority="1071">
      <formula>R38&gt;=400</formula>
    </cfRule>
  </conditionalFormatting>
  <conditionalFormatting sqref="S38">
    <cfRule type="containsText" dxfId="1029" priority="1065" operator="containsText" text="√">
      <formula>NOT(ISERROR(SEARCH("√",S38)))</formula>
    </cfRule>
  </conditionalFormatting>
  <conditionalFormatting sqref="R40">
    <cfRule type="containsBlanks" priority="1059" stopIfTrue="1">
      <formula>LEN(TRIM(R40))=0</formula>
    </cfRule>
    <cfRule type="expression" dxfId="1028" priority="1060">
      <formula>R40&lt;20</formula>
    </cfRule>
    <cfRule type="expression" dxfId="1027" priority="1061">
      <formula>AND(R40&gt;=20,R40&lt;70)</formula>
    </cfRule>
    <cfRule type="expression" dxfId="1026" priority="1062">
      <formula>AND(R40&gt;=70,R40&lt;200)</formula>
    </cfRule>
    <cfRule type="expression" dxfId="1025" priority="1063">
      <formula>AND(R40&gt;=200,R40&lt;400)</formula>
    </cfRule>
    <cfRule type="expression" dxfId="1024" priority="1064">
      <formula>R40&gt;=400</formula>
    </cfRule>
  </conditionalFormatting>
  <conditionalFormatting sqref="S40">
    <cfRule type="containsText" dxfId="1023" priority="1058" operator="containsText" text="√">
      <formula>NOT(ISERROR(SEARCH("√",S40)))</formula>
    </cfRule>
  </conditionalFormatting>
  <conditionalFormatting sqref="R40">
    <cfRule type="containsBlanks" priority="1052" stopIfTrue="1">
      <formula>LEN(TRIM(R40))=0</formula>
    </cfRule>
    <cfRule type="expression" dxfId="1022" priority="1053">
      <formula>R40&lt;20</formula>
    </cfRule>
    <cfRule type="expression" dxfId="1021" priority="1054">
      <formula>AND(R40&gt;=20,R40&lt;70)</formula>
    </cfRule>
    <cfRule type="expression" dxfId="1020" priority="1055">
      <formula>AND(R40&gt;=70,R40&lt;200)</formula>
    </cfRule>
    <cfRule type="expression" dxfId="1019" priority="1056">
      <formula>AND(R40&gt;=200,R40&lt;400)</formula>
    </cfRule>
    <cfRule type="expression" dxfId="1018" priority="1057">
      <formula>R40&gt;=400</formula>
    </cfRule>
  </conditionalFormatting>
  <conditionalFormatting sqref="S40">
    <cfRule type="containsText" dxfId="1017" priority="1051" operator="containsText" text="√">
      <formula>NOT(ISERROR(SEARCH("√",S40)))</formula>
    </cfRule>
  </conditionalFormatting>
  <conditionalFormatting sqref="R42">
    <cfRule type="containsBlanks" priority="1045" stopIfTrue="1">
      <formula>LEN(TRIM(R42))=0</formula>
    </cfRule>
    <cfRule type="expression" dxfId="1016" priority="1046">
      <formula>R42&lt;20</formula>
    </cfRule>
    <cfRule type="expression" dxfId="1015" priority="1047">
      <formula>AND(R42&gt;=20,R42&lt;70)</formula>
    </cfRule>
    <cfRule type="expression" dxfId="1014" priority="1048">
      <formula>AND(R42&gt;=70,R42&lt;200)</formula>
    </cfRule>
    <cfRule type="expression" dxfId="1013" priority="1049">
      <formula>AND(R42&gt;=200,R42&lt;400)</formula>
    </cfRule>
    <cfRule type="expression" dxfId="1012" priority="1050">
      <formula>R42&gt;=400</formula>
    </cfRule>
  </conditionalFormatting>
  <conditionalFormatting sqref="S42">
    <cfRule type="containsText" dxfId="1011" priority="1044" operator="containsText" text="√">
      <formula>NOT(ISERROR(SEARCH("√",S42)))</formula>
    </cfRule>
  </conditionalFormatting>
  <conditionalFormatting sqref="R39">
    <cfRule type="containsBlanks" priority="1038" stopIfTrue="1">
      <formula>LEN(TRIM(R39))=0</formula>
    </cfRule>
    <cfRule type="expression" dxfId="1010" priority="1039">
      <formula>R39&lt;20</formula>
    </cfRule>
    <cfRule type="expression" dxfId="1009" priority="1040">
      <formula>AND(R39&gt;=20,R39&lt;70)</formula>
    </cfRule>
    <cfRule type="expression" dxfId="1008" priority="1041">
      <formula>AND(R39&gt;=70,R39&lt;200)</formula>
    </cfRule>
    <cfRule type="expression" dxfId="1007" priority="1042">
      <formula>AND(R39&gt;=200,R39&lt;400)</formula>
    </cfRule>
    <cfRule type="expression" dxfId="1006" priority="1043">
      <formula>R39&gt;=400</formula>
    </cfRule>
  </conditionalFormatting>
  <conditionalFormatting sqref="S39">
    <cfRule type="containsText" dxfId="1005" priority="1037" operator="containsText" text="√">
      <formula>NOT(ISERROR(SEARCH("√",S39)))</formula>
    </cfRule>
  </conditionalFormatting>
  <conditionalFormatting sqref="R41">
    <cfRule type="containsBlanks" priority="1031" stopIfTrue="1">
      <formula>LEN(TRIM(R41))=0</formula>
    </cfRule>
    <cfRule type="expression" dxfId="1004" priority="1032">
      <formula>R41&lt;20</formula>
    </cfRule>
    <cfRule type="expression" dxfId="1003" priority="1033">
      <formula>AND(R41&gt;=20,R41&lt;70)</formula>
    </cfRule>
    <cfRule type="expression" dxfId="1002" priority="1034">
      <formula>AND(R41&gt;=70,R41&lt;200)</formula>
    </cfRule>
    <cfRule type="expression" dxfId="1001" priority="1035">
      <formula>AND(R41&gt;=200,R41&lt;400)</formula>
    </cfRule>
    <cfRule type="expression" dxfId="1000" priority="1036">
      <formula>R41&gt;=400</formula>
    </cfRule>
  </conditionalFormatting>
  <conditionalFormatting sqref="S41">
    <cfRule type="containsText" dxfId="999" priority="1030" operator="containsText" text="√">
      <formula>NOT(ISERROR(SEARCH("√",S41)))</formula>
    </cfRule>
  </conditionalFormatting>
  <conditionalFormatting sqref="R39">
    <cfRule type="containsBlanks" priority="1024" stopIfTrue="1">
      <formula>LEN(TRIM(R39))=0</formula>
    </cfRule>
    <cfRule type="expression" dxfId="998" priority="1025">
      <formula>R39&lt;20</formula>
    </cfRule>
    <cfRule type="expression" dxfId="997" priority="1026">
      <formula>AND(R39&gt;=20,R39&lt;70)</formula>
    </cfRule>
    <cfRule type="expression" dxfId="996" priority="1027">
      <formula>AND(R39&gt;=70,R39&lt;200)</formula>
    </cfRule>
    <cfRule type="expression" dxfId="995" priority="1028">
      <formula>AND(R39&gt;=200,R39&lt;400)</formula>
    </cfRule>
    <cfRule type="expression" dxfId="994" priority="1029">
      <formula>R39&gt;=400</formula>
    </cfRule>
  </conditionalFormatting>
  <conditionalFormatting sqref="S39">
    <cfRule type="containsText" dxfId="993" priority="1023" operator="containsText" text="√">
      <formula>NOT(ISERROR(SEARCH("√",S39)))</formula>
    </cfRule>
  </conditionalFormatting>
  <conditionalFormatting sqref="R41">
    <cfRule type="containsBlanks" priority="1017" stopIfTrue="1">
      <formula>LEN(TRIM(R41))=0</formula>
    </cfRule>
    <cfRule type="expression" dxfId="992" priority="1018">
      <formula>R41&lt;20</formula>
    </cfRule>
    <cfRule type="expression" dxfId="991" priority="1019">
      <formula>AND(R41&gt;=20,R41&lt;70)</formula>
    </cfRule>
    <cfRule type="expression" dxfId="990" priority="1020">
      <formula>AND(R41&gt;=70,R41&lt;200)</formula>
    </cfRule>
    <cfRule type="expression" dxfId="989" priority="1021">
      <formula>AND(R41&gt;=200,R41&lt;400)</formula>
    </cfRule>
    <cfRule type="expression" dxfId="988" priority="1022">
      <formula>R41&gt;=400</formula>
    </cfRule>
  </conditionalFormatting>
  <conditionalFormatting sqref="S41">
    <cfRule type="containsText" dxfId="987" priority="1016" operator="containsText" text="√">
      <formula>NOT(ISERROR(SEARCH("√",S41)))</formula>
    </cfRule>
  </conditionalFormatting>
  <conditionalFormatting sqref="R38">
    <cfRule type="containsBlanks" priority="1010" stopIfTrue="1">
      <formula>LEN(TRIM(R38))=0</formula>
    </cfRule>
    <cfRule type="expression" dxfId="986" priority="1011">
      <formula>R38&lt;20</formula>
    </cfRule>
    <cfRule type="expression" dxfId="985" priority="1012">
      <formula>AND(R38&gt;=20,R38&lt;70)</formula>
    </cfRule>
    <cfRule type="expression" dxfId="984" priority="1013">
      <formula>AND(R38&gt;=70,R38&lt;200)</formula>
    </cfRule>
    <cfRule type="expression" dxfId="983" priority="1014">
      <formula>AND(R38&gt;=200,R38&lt;400)</formula>
    </cfRule>
    <cfRule type="expression" dxfId="982" priority="1015">
      <formula>R38&gt;=400</formula>
    </cfRule>
  </conditionalFormatting>
  <conditionalFormatting sqref="S38">
    <cfRule type="containsText" dxfId="981" priority="1009" operator="containsText" text="√">
      <formula>NOT(ISERROR(SEARCH("√",S38)))</formula>
    </cfRule>
  </conditionalFormatting>
  <conditionalFormatting sqref="R40">
    <cfRule type="containsBlanks" priority="1003" stopIfTrue="1">
      <formula>LEN(TRIM(R40))=0</formula>
    </cfRule>
    <cfRule type="expression" dxfId="980" priority="1004">
      <formula>R40&lt;20</formula>
    </cfRule>
    <cfRule type="expression" dxfId="979" priority="1005">
      <formula>AND(R40&gt;=20,R40&lt;70)</formula>
    </cfRule>
    <cfRule type="expression" dxfId="978" priority="1006">
      <formula>AND(R40&gt;=70,R40&lt;200)</formula>
    </cfRule>
    <cfRule type="expression" dxfId="977" priority="1007">
      <formula>AND(R40&gt;=200,R40&lt;400)</formula>
    </cfRule>
    <cfRule type="expression" dxfId="976" priority="1008">
      <formula>R40&gt;=400</formula>
    </cfRule>
  </conditionalFormatting>
  <conditionalFormatting sqref="S40">
    <cfRule type="containsText" dxfId="975" priority="1002" operator="containsText" text="√">
      <formula>NOT(ISERROR(SEARCH("√",S40)))</formula>
    </cfRule>
  </conditionalFormatting>
  <conditionalFormatting sqref="R40">
    <cfRule type="containsBlanks" priority="996" stopIfTrue="1">
      <formula>LEN(TRIM(R40))=0</formula>
    </cfRule>
    <cfRule type="expression" dxfId="974" priority="997">
      <formula>R40&lt;20</formula>
    </cfRule>
    <cfRule type="expression" dxfId="973" priority="998">
      <formula>AND(R40&gt;=20,R40&lt;70)</formula>
    </cfRule>
    <cfRule type="expression" dxfId="972" priority="999">
      <formula>AND(R40&gt;=70,R40&lt;200)</formula>
    </cfRule>
    <cfRule type="expression" dxfId="971" priority="1000">
      <formula>AND(R40&gt;=200,R40&lt;400)</formula>
    </cfRule>
    <cfRule type="expression" dxfId="970" priority="1001">
      <formula>R40&gt;=400</formula>
    </cfRule>
  </conditionalFormatting>
  <conditionalFormatting sqref="S40">
    <cfRule type="containsText" dxfId="969" priority="995" operator="containsText" text="√">
      <formula>NOT(ISERROR(SEARCH("√",S40)))</formula>
    </cfRule>
  </conditionalFormatting>
  <conditionalFormatting sqref="R42">
    <cfRule type="containsBlanks" priority="989" stopIfTrue="1">
      <formula>LEN(TRIM(R42))=0</formula>
    </cfRule>
    <cfRule type="expression" dxfId="968" priority="990">
      <formula>R42&lt;20</formula>
    </cfRule>
    <cfRule type="expression" dxfId="967" priority="991">
      <formula>AND(R42&gt;=20,R42&lt;70)</formula>
    </cfRule>
    <cfRule type="expression" dxfId="966" priority="992">
      <formula>AND(R42&gt;=70,R42&lt;200)</formula>
    </cfRule>
    <cfRule type="expression" dxfId="965" priority="993">
      <formula>AND(R42&gt;=200,R42&lt;400)</formula>
    </cfRule>
    <cfRule type="expression" dxfId="964" priority="994">
      <formula>R42&gt;=400</formula>
    </cfRule>
  </conditionalFormatting>
  <conditionalFormatting sqref="S42">
    <cfRule type="containsText" dxfId="963" priority="988" operator="containsText" text="√">
      <formula>NOT(ISERROR(SEARCH("√",S42)))</formula>
    </cfRule>
  </conditionalFormatting>
  <conditionalFormatting sqref="R39">
    <cfRule type="containsBlanks" priority="982" stopIfTrue="1">
      <formula>LEN(TRIM(R39))=0</formula>
    </cfRule>
    <cfRule type="expression" dxfId="962" priority="983">
      <formula>R39&lt;20</formula>
    </cfRule>
    <cfRule type="expression" dxfId="961" priority="984">
      <formula>AND(R39&gt;=20,R39&lt;70)</formula>
    </cfRule>
    <cfRule type="expression" dxfId="960" priority="985">
      <formula>AND(R39&gt;=70,R39&lt;200)</formula>
    </cfRule>
    <cfRule type="expression" dxfId="959" priority="986">
      <formula>AND(R39&gt;=200,R39&lt;400)</formula>
    </cfRule>
    <cfRule type="expression" dxfId="958" priority="987">
      <formula>R39&gt;=400</formula>
    </cfRule>
  </conditionalFormatting>
  <conditionalFormatting sqref="S39">
    <cfRule type="containsText" dxfId="957" priority="981" operator="containsText" text="√">
      <formula>NOT(ISERROR(SEARCH("√",S39)))</formula>
    </cfRule>
  </conditionalFormatting>
  <conditionalFormatting sqref="R41">
    <cfRule type="containsBlanks" priority="975" stopIfTrue="1">
      <formula>LEN(TRIM(R41))=0</formula>
    </cfRule>
    <cfRule type="expression" dxfId="956" priority="976">
      <formula>R41&lt;20</formula>
    </cfRule>
    <cfRule type="expression" dxfId="955" priority="977">
      <formula>AND(R41&gt;=20,R41&lt;70)</formula>
    </cfRule>
    <cfRule type="expression" dxfId="954" priority="978">
      <formula>AND(R41&gt;=70,R41&lt;200)</formula>
    </cfRule>
    <cfRule type="expression" dxfId="953" priority="979">
      <formula>AND(R41&gt;=200,R41&lt;400)</formula>
    </cfRule>
    <cfRule type="expression" dxfId="952" priority="980">
      <formula>R41&gt;=400</formula>
    </cfRule>
  </conditionalFormatting>
  <conditionalFormatting sqref="S41">
    <cfRule type="containsText" dxfId="951" priority="974" operator="containsText" text="√">
      <formula>NOT(ISERROR(SEARCH("√",S41)))</formula>
    </cfRule>
  </conditionalFormatting>
  <conditionalFormatting sqref="R40">
    <cfRule type="containsBlanks" priority="968" stopIfTrue="1">
      <formula>LEN(TRIM(R40))=0</formula>
    </cfRule>
    <cfRule type="expression" dxfId="950" priority="969">
      <formula>R40&lt;20</formula>
    </cfRule>
    <cfRule type="expression" dxfId="949" priority="970">
      <formula>AND(R40&gt;=20,R40&lt;70)</formula>
    </cfRule>
    <cfRule type="expression" dxfId="948" priority="971">
      <formula>AND(R40&gt;=70,R40&lt;200)</formula>
    </cfRule>
    <cfRule type="expression" dxfId="947" priority="972">
      <formula>AND(R40&gt;=200,R40&lt;400)</formula>
    </cfRule>
    <cfRule type="expression" dxfId="946" priority="973">
      <formula>R40&gt;=400</formula>
    </cfRule>
  </conditionalFormatting>
  <conditionalFormatting sqref="S40">
    <cfRule type="containsText" dxfId="945" priority="967" operator="containsText" text="√">
      <formula>NOT(ISERROR(SEARCH("√",S40)))</formula>
    </cfRule>
  </conditionalFormatting>
  <conditionalFormatting sqref="R42">
    <cfRule type="containsBlanks" priority="961" stopIfTrue="1">
      <formula>LEN(TRIM(R42))=0</formula>
    </cfRule>
    <cfRule type="expression" dxfId="944" priority="962">
      <formula>R42&lt;20</formula>
    </cfRule>
    <cfRule type="expression" dxfId="943" priority="963">
      <formula>AND(R42&gt;=20,R42&lt;70)</formula>
    </cfRule>
    <cfRule type="expression" dxfId="942" priority="964">
      <formula>AND(R42&gt;=70,R42&lt;200)</formula>
    </cfRule>
    <cfRule type="expression" dxfId="941" priority="965">
      <formula>AND(R42&gt;=200,R42&lt;400)</formula>
    </cfRule>
    <cfRule type="expression" dxfId="940" priority="966">
      <formula>R42&gt;=400</formula>
    </cfRule>
  </conditionalFormatting>
  <conditionalFormatting sqref="S42">
    <cfRule type="containsText" dxfId="939" priority="960" operator="containsText" text="√">
      <formula>NOT(ISERROR(SEARCH("√",S42)))</formula>
    </cfRule>
  </conditionalFormatting>
  <conditionalFormatting sqref="R39">
    <cfRule type="containsBlanks" priority="954" stopIfTrue="1">
      <formula>LEN(TRIM(R39))=0</formula>
    </cfRule>
    <cfRule type="expression" dxfId="938" priority="955">
      <formula>R39&lt;20</formula>
    </cfRule>
    <cfRule type="expression" dxfId="937" priority="956">
      <formula>AND(R39&gt;=20,R39&lt;70)</formula>
    </cfRule>
    <cfRule type="expression" dxfId="936" priority="957">
      <formula>AND(R39&gt;=70,R39&lt;200)</formula>
    </cfRule>
    <cfRule type="expression" dxfId="935" priority="958">
      <formula>AND(R39&gt;=200,R39&lt;400)</formula>
    </cfRule>
    <cfRule type="expression" dxfId="934" priority="959">
      <formula>R39&gt;=400</formula>
    </cfRule>
  </conditionalFormatting>
  <conditionalFormatting sqref="S39">
    <cfRule type="containsText" dxfId="933" priority="953" operator="containsText" text="√">
      <formula>NOT(ISERROR(SEARCH("√",S39)))</formula>
    </cfRule>
  </conditionalFormatting>
  <conditionalFormatting sqref="R41">
    <cfRule type="containsBlanks" priority="947" stopIfTrue="1">
      <formula>LEN(TRIM(R41))=0</formula>
    </cfRule>
    <cfRule type="expression" dxfId="932" priority="948">
      <formula>R41&lt;20</formula>
    </cfRule>
    <cfRule type="expression" dxfId="931" priority="949">
      <formula>AND(R41&gt;=20,R41&lt;70)</formula>
    </cfRule>
    <cfRule type="expression" dxfId="930" priority="950">
      <formula>AND(R41&gt;=70,R41&lt;200)</formula>
    </cfRule>
    <cfRule type="expression" dxfId="929" priority="951">
      <formula>AND(R41&gt;=200,R41&lt;400)</formula>
    </cfRule>
    <cfRule type="expression" dxfId="928" priority="952">
      <formula>R41&gt;=400</formula>
    </cfRule>
  </conditionalFormatting>
  <conditionalFormatting sqref="S41">
    <cfRule type="containsText" dxfId="927" priority="946" operator="containsText" text="√">
      <formula>NOT(ISERROR(SEARCH("√",S41)))</formula>
    </cfRule>
  </conditionalFormatting>
  <conditionalFormatting sqref="R41">
    <cfRule type="containsBlanks" priority="940" stopIfTrue="1">
      <formula>LEN(TRIM(R41))=0</formula>
    </cfRule>
    <cfRule type="expression" dxfId="926" priority="941">
      <formula>R41&lt;20</formula>
    </cfRule>
    <cfRule type="expression" dxfId="925" priority="942">
      <formula>AND(R41&gt;=20,R41&lt;70)</formula>
    </cfRule>
    <cfRule type="expression" dxfId="924" priority="943">
      <formula>AND(R41&gt;=70,R41&lt;200)</formula>
    </cfRule>
    <cfRule type="expression" dxfId="923" priority="944">
      <formula>AND(R41&gt;=200,R41&lt;400)</formula>
    </cfRule>
    <cfRule type="expression" dxfId="922" priority="945">
      <formula>R41&gt;=400</formula>
    </cfRule>
  </conditionalFormatting>
  <conditionalFormatting sqref="S41">
    <cfRule type="containsText" dxfId="921" priority="939" operator="containsText" text="√">
      <formula>NOT(ISERROR(SEARCH("√",S41)))</formula>
    </cfRule>
  </conditionalFormatting>
  <conditionalFormatting sqref="R43">
    <cfRule type="containsBlanks" priority="933" stopIfTrue="1">
      <formula>LEN(TRIM(R43))=0</formula>
    </cfRule>
    <cfRule type="expression" dxfId="920" priority="934">
      <formula>R43&lt;20</formula>
    </cfRule>
    <cfRule type="expression" dxfId="919" priority="935">
      <formula>AND(R43&gt;=20,R43&lt;70)</formula>
    </cfRule>
    <cfRule type="expression" dxfId="918" priority="936">
      <formula>AND(R43&gt;=70,R43&lt;200)</formula>
    </cfRule>
    <cfRule type="expression" dxfId="917" priority="937">
      <formula>AND(R43&gt;=200,R43&lt;400)</formula>
    </cfRule>
    <cfRule type="expression" dxfId="916" priority="938">
      <formula>R43&gt;=400</formula>
    </cfRule>
  </conditionalFormatting>
  <conditionalFormatting sqref="S43">
    <cfRule type="containsText" dxfId="915" priority="932" operator="containsText" text="√">
      <formula>NOT(ISERROR(SEARCH("√",S43)))</formula>
    </cfRule>
  </conditionalFormatting>
  <conditionalFormatting sqref="R40">
    <cfRule type="containsBlanks" priority="926" stopIfTrue="1">
      <formula>LEN(TRIM(R40))=0</formula>
    </cfRule>
    <cfRule type="expression" dxfId="914" priority="927">
      <formula>R40&lt;20</formula>
    </cfRule>
    <cfRule type="expression" dxfId="913" priority="928">
      <formula>AND(R40&gt;=20,R40&lt;70)</formula>
    </cfRule>
    <cfRule type="expression" dxfId="912" priority="929">
      <formula>AND(R40&gt;=70,R40&lt;200)</formula>
    </cfRule>
    <cfRule type="expression" dxfId="911" priority="930">
      <formula>AND(R40&gt;=200,R40&lt;400)</formula>
    </cfRule>
    <cfRule type="expression" dxfId="910" priority="931">
      <formula>R40&gt;=400</formula>
    </cfRule>
  </conditionalFormatting>
  <conditionalFormatting sqref="S40">
    <cfRule type="containsText" dxfId="909" priority="925" operator="containsText" text="√">
      <formula>NOT(ISERROR(SEARCH("√",S40)))</formula>
    </cfRule>
  </conditionalFormatting>
  <conditionalFormatting sqref="R42">
    <cfRule type="containsBlanks" priority="919" stopIfTrue="1">
      <formula>LEN(TRIM(R42))=0</formula>
    </cfRule>
    <cfRule type="expression" dxfId="908" priority="920">
      <formula>R42&lt;20</formula>
    </cfRule>
    <cfRule type="expression" dxfId="907" priority="921">
      <formula>AND(R42&gt;=20,R42&lt;70)</formula>
    </cfRule>
    <cfRule type="expression" dxfId="906" priority="922">
      <formula>AND(R42&gt;=70,R42&lt;200)</formula>
    </cfRule>
    <cfRule type="expression" dxfId="905" priority="923">
      <formula>AND(R42&gt;=200,R42&lt;400)</formula>
    </cfRule>
    <cfRule type="expression" dxfId="904" priority="924">
      <formula>R42&gt;=400</formula>
    </cfRule>
  </conditionalFormatting>
  <conditionalFormatting sqref="S42">
    <cfRule type="containsText" dxfId="903" priority="918" operator="containsText" text="√">
      <formula>NOT(ISERROR(SEARCH("√",S42)))</formula>
    </cfRule>
  </conditionalFormatting>
  <conditionalFormatting sqref="R45">
    <cfRule type="containsBlanks" priority="912" stopIfTrue="1">
      <formula>LEN(TRIM(R45))=0</formula>
    </cfRule>
    <cfRule type="expression" dxfId="902" priority="913">
      <formula>R45&lt;20</formula>
    </cfRule>
    <cfRule type="expression" dxfId="901" priority="914">
      <formula>AND(R45&gt;=20,R45&lt;70)</formula>
    </cfRule>
    <cfRule type="expression" dxfId="900" priority="915">
      <formula>AND(R45&gt;=70,R45&lt;200)</formula>
    </cfRule>
    <cfRule type="expression" dxfId="899" priority="916">
      <formula>AND(R45&gt;=200,R45&lt;400)</formula>
    </cfRule>
    <cfRule type="expression" dxfId="898" priority="917">
      <formula>R45&gt;=400</formula>
    </cfRule>
  </conditionalFormatting>
  <conditionalFormatting sqref="S45">
    <cfRule type="containsText" dxfId="897" priority="911" operator="containsText" text="√">
      <formula>NOT(ISERROR(SEARCH("√",S45)))</formula>
    </cfRule>
  </conditionalFormatting>
  <conditionalFormatting sqref="R35">
    <cfRule type="containsBlanks" priority="905" stopIfTrue="1">
      <formula>LEN(TRIM(R35))=0</formula>
    </cfRule>
    <cfRule type="expression" dxfId="896" priority="906">
      <formula>R35&lt;20</formula>
    </cfRule>
    <cfRule type="expression" dxfId="895" priority="907">
      <formula>AND(R35&gt;=20,R35&lt;70)</formula>
    </cfRule>
    <cfRule type="expression" dxfId="894" priority="908">
      <formula>AND(R35&gt;=70,R35&lt;200)</formula>
    </cfRule>
    <cfRule type="expression" dxfId="893" priority="909">
      <formula>AND(R35&gt;=200,R35&lt;400)</formula>
    </cfRule>
    <cfRule type="expression" dxfId="892" priority="910">
      <formula>R35&gt;=400</formula>
    </cfRule>
  </conditionalFormatting>
  <conditionalFormatting sqref="S35">
    <cfRule type="containsText" dxfId="891" priority="904" operator="containsText" text="√">
      <formula>NOT(ISERROR(SEARCH("√",S35)))</formula>
    </cfRule>
  </conditionalFormatting>
  <conditionalFormatting sqref="R38">
    <cfRule type="containsBlanks" priority="898" stopIfTrue="1">
      <formula>LEN(TRIM(R38))=0</formula>
    </cfRule>
    <cfRule type="expression" dxfId="890" priority="899">
      <formula>R38&lt;20</formula>
    </cfRule>
    <cfRule type="expression" dxfId="889" priority="900">
      <formula>AND(R38&gt;=20,R38&lt;70)</formula>
    </cfRule>
    <cfRule type="expression" dxfId="888" priority="901">
      <formula>AND(R38&gt;=70,R38&lt;200)</formula>
    </cfRule>
    <cfRule type="expression" dxfId="887" priority="902">
      <formula>AND(R38&gt;=200,R38&lt;400)</formula>
    </cfRule>
    <cfRule type="expression" dxfId="886" priority="903">
      <formula>R38&gt;=400</formula>
    </cfRule>
  </conditionalFormatting>
  <conditionalFormatting sqref="S38">
    <cfRule type="containsText" dxfId="885" priority="897" operator="containsText" text="√">
      <formula>NOT(ISERROR(SEARCH("√",S38)))</formula>
    </cfRule>
  </conditionalFormatting>
  <conditionalFormatting sqref="R35">
    <cfRule type="containsBlanks" priority="891" stopIfTrue="1">
      <formula>LEN(TRIM(R35))=0</formula>
    </cfRule>
    <cfRule type="expression" dxfId="884" priority="892">
      <formula>R35&lt;20</formula>
    </cfRule>
    <cfRule type="expression" dxfId="883" priority="893">
      <formula>AND(R35&gt;=20,R35&lt;70)</formula>
    </cfRule>
    <cfRule type="expression" dxfId="882" priority="894">
      <formula>AND(R35&gt;=70,R35&lt;200)</formula>
    </cfRule>
    <cfRule type="expression" dxfId="881" priority="895">
      <formula>AND(R35&gt;=200,R35&lt;400)</formula>
    </cfRule>
    <cfRule type="expression" dxfId="880" priority="896">
      <formula>R35&gt;=400</formula>
    </cfRule>
  </conditionalFormatting>
  <conditionalFormatting sqref="S35">
    <cfRule type="containsText" dxfId="879" priority="890" operator="containsText" text="√">
      <formula>NOT(ISERROR(SEARCH("√",S35)))</formula>
    </cfRule>
  </conditionalFormatting>
  <conditionalFormatting sqref="R37">
    <cfRule type="containsBlanks" priority="884" stopIfTrue="1">
      <formula>LEN(TRIM(R37))=0</formula>
    </cfRule>
    <cfRule type="expression" dxfId="878" priority="885">
      <formula>R37&lt;20</formula>
    </cfRule>
    <cfRule type="expression" dxfId="877" priority="886">
      <formula>AND(R37&gt;=20,R37&lt;70)</formula>
    </cfRule>
    <cfRule type="expression" dxfId="876" priority="887">
      <formula>AND(R37&gt;=70,R37&lt;200)</formula>
    </cfRule>
    <cfRule type="expression" dxfId="875" priority="888">
      <formula>AND(R37&gt;=200,R37&lt;400)</formula>
    </cfRule>
    <cfRule type="expression" dxfId="874" priority="889">
      <formula>R37&gt;=400</formula>
    </cfRule>
  </conditionalFormatting>
  <conditionalFormatting sqref="S37">
    <cfRule type="containsText" dxfId="873" priority="883" operator="containsText" text="√">
      <formula>NOT(ISERROR(SEARCH("√",S37)))</formula>
    </cfRule>
  </conditionalFormatting>
  <conditionalFormatting sqref="R37">
    <cfRule type="containsBlanks" priority="877" stopIfTrue="1">
      <formula>LEN(TRIM(R37))=0</formula>
    </cfRule>
    <cfRule type="expression" dxfId="872" priority="878">
      <formula>R37&lt;20</formula>
    </cfRule>
    <cfRule type="expression" dxfId="871" priority="879">
      <formula>AND(R37&gt;=20,R37&lt;70)</formula>
    </cfRule>
    <cfRule type="expression" dxfId="870" priority="880">
      <formula>AND(R37&gt;=70,R37&lt;200)</formula>
    </cfRule>
    <cfRule type="expression" dxfId="869" priority="881">
      <formula>AND(R37&gt;=200,R37&lt;400)</formula>
    </cfRule>
    <cfRule type="expression" dxfId="868" priority="882">
      <formula>R37&gt;=400</formula>
    </cfRule>
  </conditionalFormatting>
  <conditionalFormatting sqref="S37">
    <cfRule type="containsText" dxfId="867" priority="876" operator="containsText" text="√">
      <formula>NOT(ISERROR(SEARCH("√",S37)))</formula>
    </cfRule>
  </conditionalFormatting>
  <conditionalFormatting sqref="R39">
    <cfRule type="containsBlanks" priority="870" stopIfTrue="1">
      <formula>LEN(TRIM(R39))=0</formula>
    </cfRule>
    <cfRule type="expression" dxfId="866" priority="871">
      <formula>R39&lt;20</formula>
    </cfRule>
    <cfRule type="expression" dxfId="865" priority="872">
      <formula>AND(R39&gt;=20,R39&lt;70)</formula>
    </cfRule>
    <cfRule type="expression" dxfId="864" priority="873">
      <formula>AND(R39&gt;=70,R39&lt;200)</formula>
    </cfRule>
    <cfRule type="expression" dxfId="863" priority="874">
      <formula>AND(R39&gt;=200,R39&lt;400)</formula>
    </cfRule>
    <cfRule type="expression" dxfId="862" priority="875">
      <formula>R39&gt;=400</formula>
    </cfRule>
  </conditionalFormatting>
  <conditionalFormatting sqref="S39">
    <cfRule type="containsText" dxfId="861" priority="869" operator="containsText" text="√">
      <formula>NOT(ISERROR(SEARCH("√",S39)))</formula>
    </cfRule>
  </conditionalFormatting>
  <conditionalFormatting sqref="R38">
    <cfRule type="containsBlanks" priority="863" stopIfTrue="1">
      <formula>LEN(TRIM(R38))=0</formula>
    </cfRule>
    <cfRule type="expression" dxfId="860" priority="864">
      <formula>R38&lt;20</formula>
    </cfRule>
    <cfRule type="expression" dxfId="859" priority="865">
      <formula>AND(R38&gt;=20,R38&lt;70)</formula>
    </cfRule>
    <cfRule type="expression" dxfId="858" priority="866">
      <formula>AND(R38&gt;=70,R38&lt;200)</formula>
    </cfRule>
    <cfRule type="expression" dxfId="857" priority="867">
      <formula>AND(R38&gt;=200,R38&lt;400)</formula>
    </cfRule>
    <cfRule type="expression" dxfId="856" priority="868">
      <formula>R38&gt;=400</formula>
    </cfRule>
  </conditionalFormatting>
  <conditionalFormatting sqref="S38">
    <cfRule type="containsText" dxfId="855" priority="862" operator="containsText" text="√">
      <formula>NOT(ISERROR(SEARCH("√",S38)))</formula>
    </cfRule>
  </conditionalFormatting>
  <conditionalFormatting sqref="R37">
    <cfRule type="containsBlanks" priority="856" stopIfTrue="1">
      <formula>LEN(TRIM(R37))=0</formula>
    </cfRule>
    <cfRule type="expression" dxfId="854" priority="857">
      <formula>R37&lt;20</formula>
    </cfRule>
    <cfRule type="expression" dxfId="853" priority="858">
      <formula>AND(R37&gt;=20,R37&lt;70)</formula>
    </cfRule>
    <cfRule type="expression" dxfId="852" priority="859">
      <formula>AND(R37&gt;=70,R37&lt;200)</formula>
    </cfRule>
    <cfRule type="expression" dxfId="851" priority="860">
      <formula>AND(R37&gt;=200,R37&lt;400)</formula>
    </cfRule>
    <cfRule type="expression" dxfId="850" priority="861">
      <formula>R37&gt;=400</formula>
    </cfRule>
  </conditionalFormatting>
  <conditionalFormatting sqref="S37">
    <cfRule type="containsText" dxfId="849" priority="855" operator="containsText" text="√">
      <formula>NOT(ISERROR(SEARCH("√",S37)))</formula>
    </cfRule>
  </conditionalFormatting>
  <conditionalFormatting sqref="R39">
    <cfRule type="containsBlanks" priority="849" stopIfTrue="1">
      <formula>LEN(TRIM(R39))=0</formula>
    </cfRule>
    <cfRule type="expression" dxfId="848" priority="850">
      <formula>R39&lt;20</formula>
    </cfRule>
    <cfRule type="expression" dxfId="847" priority="851">
      <formula>AND(R39&gt;=20,R39&lt;70)</formula>
    </cfRule>
    <cfRule type="expression" dxfId="846" priority="852">
      <formula>AND(R39&gt;=70,R39&lt;200)</formula>
    </cfRule>
    <cfRule type="expression" dxfId="845" priority="853">
      <formula>AND(R39&gt;=200,R39&lt;400)</formula>
    </cfRule>
    <cfRule type="expression" dxfId="844" priority="854">
      <formula>R39&gt;=400</formula>
    </cfRule>
  </conditionalFormatting>
  <conditionalFormatting sqref="S39">
    <cfRule type="containsText" dxfId="843" priority="848" operator="containsText" text="√">
      <formula>NOT(ISERROR(SEARCH("√",S39)))</formula>
    </cfRule>
  </conditionalFormatting>
  <conditionalFormatting sqref="R38">
    <cfRule type="containsBlanks" priority="842" stopIfTrue="1">
      <formula>LEN(TRIM(R38))=0</formula>
    </cfRule>
    <cfRule type="expression" dxfId="842" priority="843">
      <formula>R38&lt;20</formula>
    </cfRule>
    <cfRule type="expression" dxfId="841" priority="844">
      <formula>AND(R38&gt;=20,R38&lt;70)</formula>
    </cfRule>
    <cfRule type="expression" dxfId="840" priority="845">
      <formula>AND(R38&gt;=70,R38&lt;200)</formula>
    </cfRule>
    <cfRule type="expression" dxfId="839" priority="846">
      <formula>AND(R38&gt;=200,R38&lt;400)</formula>
    </cfRule>
    <cfRule type="expression" dxfId="838" priority="847">
      <formula>R38&gt;=400</formula>
    </cfRule>
  </conditionalFormatting>
  <conditionalFormatting sqref="S38">
    <cfRule type="containsText" dxfId="837" priority="841" operator="containsText" text="√">
      <formula>NOT(ISERROR(SEARCH("√",S38)))</formula>
    </cfRule>
  </conditionalFormatting>
  <conditionalFormatting sqref="R38">
    <cfRule type="containsBlanks" priority="835" stopIfTrue="1">
      <formula>LEN(TRIM(R38))=0</formula>
    </cfRule>
    <cfRule type="expression" dxfId="836" priority="836">
      <formula>R38&lt;20</formula>
    </cfRule>
    <cfRule type="expression" dxfId="835" priority="837">
      <formula>AND(R38&gt;=20,R38&lt;70)</formula>
    </cfRule>
    <cfRule type="expression" dxfId="834" priority="838">
      <formula>AND(R38&gt;=70,R38&lt;200)</formula>
    </cfRule>
    <cfRule type="expression" dxfId="833" priority="839">
      <formula>AND(R38&gt;=200,R38&lt;400)</formula>
    </cfRule>
    <cfRule type="expression" dxfId="832" priority="840">
      <formula>R38&gt;=400</formula>
    </cfRule>
  </conditionalFormatting>
  <conditionalFormatting sqref="S38">
    <cfRule type="containsText" dxfId="831" priority="834" operator="containsText" text="√">
      <formula>NOT(ISERROR(SEARCH("√",S38)))</formula>
    </cfRule>
  </conditionalFormatting>
  <conditionalFormatting sqref="R40">
    <cfRule type="containsBlanks" priority="828" stopIfTrue="1">
      <formula>LEN(TRIM(R40))=0</formula>
    </cfRule>
    <cfRule type="expression" dxfId="830" priority="829">
      <formula>R40&lt;20</formula>
    </cfRule>
    <cfRule type="expression" dxfId="829" priority="830">
      <formula>AND(R40&gt;=20,R40&lt;70)</formula>
    </cfRule>
    <cfRule type="expression" dxfId="828" priority="831">
      <formula>AND(R40&gt;=70,R40&lt;200)</formula>
    </cfRule>
    <cfRule type="expression" dxfId="827" priority="832">
      <formula>AND(R40&gt;=200,R40&lt;400)</formula>
    </cfRule>
    <cfRule type="expression" dxfId="826" priority="833">
      <formula>R40&gt;=400</formula>
    </cfRule>
  </conditionalFormatting>
  <conditionalFormatting sqref="S40">
    <cfRule type="containsText" dxfId="825" priority="827" operator="containsText" text="√">
      <formula>NOT(ISERROR(SEARCH("√",S40)))</formula>
    </cfRule>
  </conditionalFormatting>
  <conditionalFormatting sqref="R37">
    <cfRule type="containsBlanks" priority="821" stopIfTrue="1">
      <formula>LEN(TRIM(R37))=0</formula>
    </cfRule>
    <cfRule type="expression" dxfId="824" priority="822">
      <formula>R37&lt;20</formula>
    </cfRule>
    <cfRule type="expression" dxfId="823" priority="823">
      <formula>AND(R37&gt;=20,R37&lt;70)</formula>
    </cfRule>
    <cfRule type="expression" dxfId="822" priority="824">
      <formula>AND(R37&gt;=70,R37&lt;200)</formula>
    </cfRule>
    <cfRule type="expression" dxfId="821" priority="825">
      <formula>AND(R37&gt;=200,R37&lt;400)</formula>
    </cfRule>
    <cfRule type="expression" dxfId="820" priority="826">
      <formula>R37&gt;=400</formula>
    </cfRule>
  </conditionalFormatting>
  <conditionalFormatting sqref="S37">
    <cfRule type="containsText" dxfId="819" priority="820" operator="containsText" text="√">
      <formula>NOT(ISERROR(SEARCH("√",S37)))</formula>
    </cfRule>
  </conditionalFormatting>
  <conditionalFormatting sqref="R39">
    <cfRule type="containsBlanks" priority="814" stopIfTrue="1">
      <formula>LEN(TRIM(R39))=0</formula>
    </cfRule>
    <cfRule type="expression" dxfId="818" priority="815">
      <formula>R39&lt;20</formula>
    </cfRule>
    <cfRule type="expression" dxfId="817" priority="816">
      <formula>AND(R39&gt;=20,R39&lt;70)</formula>
    </cfRule>
    <cfRule type="expression" dxfId="816" priority="817">
      <formula>AND(R39&gt;=70,R39&lt;200)</formula>
    </cfRule>
    <cfRule type="expression" dxfId="815" priority="818">
      <formula>AND(R39&gt;=200,R39&lt;400)</formula>
    </cfRule>
    <cfRule type="expression" dxfId="814" priority="819">
      <formula>R39&gt;=400</formula>
    </cfRule>
  </conditionalFormatting>
  <conditionalFormatting sqref="S39">
    <cfRule type="containsText" dxfId="813" priority="813" operator="containsText" text="√">
      <formula>NOT(ISERROR(SEARCH("√",S39)))</formula>
    </cfRule>
  </conditionalFormatting>
  <conditionalFormatting sqref="R37">
    <cfRule type="containsBlanks" priority="807" stopIfTrue="1">
      <formula>LEN(TRIM(R37))=0</formula>
    </cfRule>
    <cfRule type="expression" dxfId="812" priority="808">
      <formula>R37&lt;20</formula>
    </cfRule>
    <cfRule type="expression" dxfId="811" priority="809">
      <formula>AND(R37&gt;=20,R37&lt;70)</formula>
    </cfRule>
    <cfRule type="expression" dxfId="810" priority="810">
      <formula>AND(R37&gt;=70,R37&lt;200)</formula>
    </cfRule>
    <cfRule type="expression" dxfId="809" priority="811">
      <formula>AND(R37&gt;=200,R37&lt;400)</formula>
    </cfRule>
    <cfRule type="expression" dxfId="808" priority="812">
      <formula>R37&gt;=400</formula>
    </cfRule>
  </conditionalFormatting>
  <conditionalFormatting sqref="S37">
    <cfRule type="containsText" dxfId="807" priority="806" operator="containsText" text="√">
      <formula>NOT(ISERROR(SEARCH("√",S37)))</formula>
    </cfRule>
  </conditionalFormatting>
  <conditionalFormatting sqref="R39">
    <cfRule type="containsBlanks" priority="800" stopIfTrue="1">
      <formula>LEN(TRIM(R39))=0</formula>
    </cfRule>
    <cfRule type="expression" dxfId="806" priority="801">
      <formula>R39&lt;20</formula>
    </cfRule>
    <cfRule type="expression" dxfId="805" priority="802">
      <formula>AND(R39&gt;=20,R39&lt;70)</formula>
    </cfRule>
    <cfRule type="expression" dxfId="804" priority="803">
      <formula>AND(R39&gt;=70,R39&lt;200)</formula>
    </cfRule>
    <cfRule type="expression" dxfId="803" priority="804">
      <formula>AND(R39&gt;=200,R39&lt;400)</formula>
    </cfRule>
    <cfRule type="expression" dxfId="802" priority="805">
      <formula>R39&gt;=400</formula>
    </cfRule>
  </conditionalFormatting>
  <conditionalFormatting sqref="S39">
    <cfRule type="containsText" dxfId="801" priority="799" operator="containsText" text="√">
      <formula>NOT(ISERROR(SEARCH("√",S39)))</formula>
    </cfRule>
  </conditionalFormatting>
  <conditionalFormatting sqref="R38">
    <cfRule type="containsBlanks" priority="793" stopIfTrue="1">
      <formula>LEN(TRIM(R38))=0</formula>
    </cfRule>
    <cfRule type="expression" dxfId="800" priority="794">
      <formula>R38&lt;20</formula>
    </cfRule>
    <cfRule type="expression" dxfId="799" priority="795">
      <formula>AND(R38&gt;=20,R38&lt;70)</formula>
    </cfRule>
    <cfRule type="expression" dxfId="798" priority="796">
      <formula>AND(R38&gt;=70,R38&lt;200)</formula>
    </cfRule>
    <cfRule type="expression" dxfId="797" priority="797">
      <formula>AND(R38&gt;=200,R38&lt;400)</formula>
    </cfRule>
    <cfRule type="expression" dxfId="796" priority="798">
      <formula>R38&gt;=400</formula>
    </cfRule>
  </conditionalFormatting>
  <conditionalFormatting sqref="S38">
    <cfRule type="containsText" dxfId="795" priority="792" operator="containsText" text="√">
      <formula>NOT(ISERROR(SEARCH("√",S38)))</formula>
    </cfRule>
  </conditionalFormatting>
  <conditionalFormatting sqref="R38">
    <cfRule type="containsBlanks" priority="786" stopIfTrue="1">
      <formula>LEN(TRIM(R38))=0</formula>
    </cfRule>
    <cfRule type="expression" dxfId="794" priority="787">
      <formula>R38&lt;20</formula>
    </cfRule>
    <cfRule type="expression" dxfId="793" priority="788">
      <formula>AND(R38&gt;=20,R38&lt;70)</formula>
    </cfRule>
    <cfRule type="expression" dxfId="792" priority="789">
      <formula>AND(R38&gt;=70,R38&lt;200)</formula>
    </cfRule>
    <cfRule type="expression" dxfId="791" priority="790">
      <formula>AND(R38&gt;=200,R38&lt;400)</formula>
    </cfRule>
    <cfRule type="expression" dxfId="790" priority="791">
      <formula>R38&gt;=400</formula>
    </cfRule>
  </conditionalFormatting>
  <conditionalFormatting sqref="S38">
    <cfRule type="containsText" dxfId="789" priority="785" operator="containsText" text="√">
      <formula>NOT(ISERROR(SEARCH("√",S38)))</formula>
    </cfRule>
  </conditionalFormatting>
  <conditionalFormatting sqref="R40">
    <cfRule type="containsBlanks" priority="779" stopIfTrue="1">
      <formula>LEN(TRIM(R40))=0</formula>
    </cfRule>
    <cfRule type="expression" dxfId="788" priority="780">
      <formula>R40&lt;20</formula>
    </cfRule>
    <cfRule type="expression" dxfId="787" priority="781">
      <formula>AND(R40&gt;=20,R40&lt;70)</formula>
    </cfRule>
    <cfRule type="expression" dxfId="786" priority="782">
      <formula>AND(R40&gt;=70,R40&lt;200)</formula>
    </cfRule>
    <cfRule type="expression" dxfId="785" priority="783">
      <formula>AND(R40&gt;=200,R40&lt;400)</formula>
    </cfRule>
    <cfRule type="expression" dxfId="784" priority="784">
      <formula>R40&gt;=400</formula>
    </cfRule>
  </conditionalFormatting>
  <conditionalFormatting sqref="S40">
    <cfRule type="containsText" dxfId="783" priority="778" operator="containsText" text="√">
      <formula>NOT(ISERROR(SEARCH("√",S40)))</formula>
    </cfRule>
  </conditionalFormatting>
  <conditionalFormatting sqref="R37">
    <cfRule type="containsBlanks" priority="772" stopIfTrue="1">
      <formula>LEN(TRIM(R37))=0</formula>
    </cfRule>
    <cfRule type="expression" dxfId="782" priority="773">
      <formula>R37&lt;20</formula>
    </cfRule>
    <cfRule type="expression" dxfId="781" priority="774">
      <formula>AND(R37&gt;=20,R37&lt;70)</formula>
    </cfRule>
    <cfRule type="expression" dxfId="780" priority="775">
      <formula>AND(R37&gt;=70,R37&lt;200)</formula>
    </cfRule>
    <cfRule type="expression" dxfId="779" priority="776">
      <formula>AND(R37&gt;=200,R37&lt;400)</formula>
    </cfRule>
    <cfRule type="expression" dxfId="778" priority="777">
      <formula>R37&gt;=400</formula>
    </cfRule>
  </conditionalFormatting>
  <conditionalFormatting sqref="S37">
    <cfRule type="containsText" dxfId="777" priority="771" operator="containsText" text="√">
      <formula>NOT(ISERROR(SEARCH("√",S37)))</formula>
    </cfRule>
  </conditionalFormatting>
  <conditionalFormatting sqref="R39">
    <cfRule type="containsBlanks" priority="765" stopIfTrue="1">
      <formula>LEN(TRIM(R39))=0</formula>
    </cfRule>
    <cfRule type="expression" dxfId="776" priority="766">
      <formula>R39&lt;20</formula>
    </cfRule>
    <cfRule type="expression" dxfId="775" priority="767">
      <formula>AND(R39&gt;=20,R39&lt;70)</formula>
    </cfRule>
    <cfRule type="expression" dxfId="774" priority="768">
      <formula>AND(R39&gt;=70,R39&lt;200)</formula>
    </cfRule>
    <cfRule type="expression" dxfId="773" priority="769">
      <formula>AND(R39&gt;=200,R39&lt;400)</formula>
    </cfRule>
    <cfRule type="expression" dxfId="772" priority="770">
      <formula>R39&gt;=400</formula>
    </cfRule>
  </conditionalFormatting>
  <conditionalFormatting sqref="S39">
    <cfRule type="containsText" dxfId="771" priority="764" operator="containsText" text="√">
      <formula>NOT(ISERROR(SEARCH("√",S39)))</formula>
    </cfRule>
  </conditionalFormatting>
  <conditionalFormatting sqref="R38">
    <cfRule type="containsBlanks" priority="758" stopIfTrue="1">
      <formula>LEN(TRIM(R38))=0</formula>
    </cfRule>
    <cfRule type="expression" dxfId="770" priority="759">
      <formula>R38&lt;20</formula>
    </cfRule>
    <cfRule type="expression" dxfId="769" priority="760">
      <formula>AND(R38&gt;=20,R38&lt;70)</formula>
    </cfRule>
    <cfRule type="expression" dxfId="768" priority="761">
      <formula>AND(R38&gt;=70,R38&lt;200)</formula>
    </cfRule>
    <cfRule type="expression" dxfId="767" priority="762">
      <formula>AND(R38&gt;=200,R38&lt;400)</formula>
    </cfRule>
    <cfRule type="expression" dxfId="766" priority="763">
      <formula>R38&gt;=400</formula>
    </cfRule>
  </conditionalFormatting>
  <conditionalFormatting sqref="S38">
    <cfRule type="containsText" dxfId="765" priority="757" operator="containsText" text="√">
      <formula>NOT(ISERROR(SEARCH("√",S38)))</formula>
    </cfRule>
  </conditionalFormatting>
  <conditionalFormatting sqref="R40">
    <cfRule type="containsBlanks" priority="751" stopIfTrue="1">
      <formula>LEN(TRIM(R40))=0</formula>
    </cfRule>
    <cfRule type="expression" dxfId="764" priority="752">
      <formula>R40&lt;20</formula>
    </cfRule>
    <cfRule type="expression" dxfId="763" priority="753">
      <formula>AND(R40&gt;=20,R40&lt;70)</formula>
    </cfRule>
    <cfRule type="expression" dxfId="762" priority="754">
      <formula>AND(R40&gt;=70,R40&lt;200)</formula>
    </cfRule>
    <cfRule type="expression" dxfId="761" priority="755">
      <formula>AND(R40&gt;=200,R40&lt;400)</formula>
    </cfRule>
    <cfRule type="expression" dxfId="760" priority="756">
      <formula>R40&gt;=400</formula>
    </cfRule>
  </conditionalFormatting>
  <conditionalFormatting sqref="S40">
    <cfRule type="containsText" dxfId="759" priority="750" operator="containsText" text="√">
      <formula>NOT(ISERROR(SEARCH("√",S40)))</formula>
    </cfRule>
  </conditionalFormatting>
  <conditionalFormatting sqref="R37">
    <cfRule type="containsBlanks" priority="744" stopIfTrue="1">
      <formula>LEN(TRIM(R37))=0</formula>
    </cfRule>
    <cfRule type="expression" dxfId="758" priority="745">
      <formula>R37&lt;20</formula>
    </cfRule>
    <cfRule type="expression" dxfId="757" priority="746">
      <formula>AND(R37&gt;=20,R37&lt;70)</formula>
    </cfRule>
    <cfRule type="expression" dxfId="756" priority="747">
      <formula>AND(R37&gt;=70,R37&lt;200)</formula>
    </cfRule>
    <cfRule type="expression" dxfId="755" priority="748">
      <formula>AND(R37&gt;=200,R37&lt;400)</formula>
    </cfRule>
    <cfRule type="expression" dxfId="754" priority="749">
      <formula>R37&gt;=400</formula>
    </cfRule>
  </conditionalFormatting>
  <conditionalFormatting sqref="S37">
    <cfRule type="containsText" dxfId="753" priority="743" operator="containsText" text="√">
      <formula>NOT(ISERROR(SEARCH("√",S37)))</formula>
    </cfRule>
  </conditionalFormatting>
  <conditionalFormatting sqref="R39">
    <cfRule type="containsBlanks" priority="737" stopIfTrue="1">
      <formula>LEN(TRIM(R39))=0</formula>
    </cfRule>
    <cfRule type="expression" dxfId="752" priority="738">
      <formula>R39&lt;20</formula>
    </cfRule>
    <cfRule type="expression" dxfId="751" priority="739">
      <formula>AND(R39&gt;=20,R39&lt;70)</formula>
    </cfRule>
    <cfRule type="expression" dxfId="750" priority="740">
      <formula>AND(R39&gt;=70,R39&lt;200)</formula>
    </cfRule>
    <cfRule type="expression" dxfId="749" priority="741">
      <formula>AND(R39&gt;=200,R39&lt;400)</formula>
    </cfRule>
    <cfRule type="expression" dxfId="748" priority="742">
      <formula>R39&gt;=400</formula>
    </cfRule>
  </conditionalFormatting>
  <conditionalFormatting sqref="S39">
    <cfRule type="containsText" dxfId="747" priority="736" operator="containsText" text="√">
      <formula>NOT(ISERROR(SEARCH("√",S39)))</formula>
    </cfRule>
  </conditionalFormatting>
  <conditionalFormatting sqref="R39">
    <cfRule type="containsBlanks" priority="730" stopIfTrue="1">
      <formula>LEN(TRIM(R39))=0</formula>
    </cfRule>
    <cfRule type="expression" dxfId="746" priority="731">
      <formula>R39&lt;20</formula>
    </cfRule>
    <cfRule type="expression" dxfId="745" priority="732">
      <formula>AND(R39&gt;=20,R39&lt;70)</formula>
    </cfRule>
    <cfRule type="expression" dxfId="744" priority="733">
      <formula>AND(R39&gt;=70,R39&lt;200)</formula>
    </cfRule>
    <cfRule type="expression" dxfId="743" priority="734">
      <formula>AND(R39&gt;=200,R39&lt;400)</formula>
    </cfRule>
    <cfRule type="expression" dxfId="742" priority="735">
      <formula>R39&gt;=400</formula>
    </cfRule>
  </conditionalFormatting>
  <conditionalFormatting sqref="S39">
    <cfRule type="containsText" dxfId="741" priority="729" operator="containsText" text="√">
      <formula>NOT(ISERROR(SEARCH("√",S39)))</formula>
    </cfRule>
  </conditionalFormatting>
  <conditionalFormatting sqref="R41">
    <cfRule type="containsBlanks" priority="723" stopIfTrue="1">
      <formula>LEN(TRIM(R41))=0</formula>
    </cfRule>
    <cfRule type="expression" dxfId="740" priority="724">
      <formula>R41&lt;20</formula>
    </cfRule>
    <cfRule type="expression" dxfId="739" priority="725">
      <formula>AND(R41&gt;=20,R41&lt;70)</formula>
    </cfRule>
    <cfRule type="expression" dxfId="738" priority="726">
      <formula>AND(R41&gt;=70,R41&lt;200)</formula>
    </cfRule>
    <cfRule type="expression" dxfId="737" priority="727">
      <formula>AND(R41&gt;=200,R41&lt;400)</formula>
    </cfRule>
    <cfRule type="expression" dxfId="736" priority="728">
      <formula>R41&gt;=400</formula>
    </cfRule>
  </conditionalFormatting>
  <conditionalFormatting sqref="S41">
    <cfRule type="containsText" dxfId="735" priority="722" operator="containsText" text="√">
      <formula>NOT(ISERROR(SEARCH("√",S41)))</formula>
    </cfRule>
  </conditionalFormatting>
  <conditionalFormatting sqref="R38">
    <cfRule type="containsBlanks" priority="716" stopIfTrue="1">
      <formula>LEN(TRIM(R38))=0</formula>
    </cfRule>
    <cfRule type="expression" dxfId="734" priority="717">
      <formula>R38&lt;20</formula>
    </cfRule>
    <cfRule type="expression" dxfId="733" priority="718">
      <formula>AND(R38&gt;=20,R38&lt;70)</formula>
    </cfRule>
    <cfRule type="expression" dxfId="732" priority="719">
      <formula>AND(R38&gt;=70,R38&lt;200)</formula>
    </cfRule>
    <cfRule type="expression" dxfId="731" priority="720">
      <formula>AND(R38&gt;=200,R38&lt;400)</formula>
    </cfRule>
    <cfRule type="expression" dxfId="730" priority="721">
      <formula>R38&gt;=400</formula>
    </cfRule>
  </conditionalFormatting>
  <conditionalFormatting sqref="S38">
    <cfRule type="containsText" dxfId="729" priority="715" operator="containsText" text="√">
      <formula>NOT(ISERROR(SEARCH("√",S38)))</formula>
    </cfRule>
  </conditionalFormatting>
  <conditionalFormatting sqref="R40">
    <cfRule type="containsBlanks" priority="709" stopIfTrue="1">
      <formula>LEN(TRIM(R40))=0</formula>
    </cfRule>
    <cfRule type="expression" dxfId="728" priority="710">
      <formula>R40&lt;20</formula>
    </cfRule>
    <cfRule type="expression" dxfId="727" priority="711">
      <formula>AND(R40&gt;=20,R40&lt;70)</formula>
    </cfRule>
    <cfRule type="expression" dxfId="726" priority="712">
      <formula>AND(R40&gt;=70,R40&lt;200)</formula>
    </cfRule>
    <cfRule type="expression" dxfId="725" priority="713">
      <formula>AND(R40&gt;=200,R40&lt;400)</formula>
    </cfRule>
    <cfRule type="expression" dxfId="724" priority="714">
      <formula>R40&gt;=400</formula>
    </cfRule>
  </conditionalFormatting>
  <conditionalFormatting sqref="S40">
    <cfRule type="containsText" dxfId="723" priority="708" operator="containsText" text="√">
      <formula>NOT(ISERROR(SEARCH("√",S40)))</formula>
    </cfRule>
  </conditionalFormatting>
  <conditionalFormatting sqref="R43">
    <cfRule type="containsBlanks" priority="702" stopIfTrue="1">
      <formula>LEN(TRIM(R43))=0</formula>
    </cfRule>
    <cfRule type="expression" dxfId="722" priority="703">
      <formula>R43&lt;20</formula>
    </cfRule>
    <cfRule type="expression" dxfId="721" priority="704">
      <formula>AND(R43&gt;=20,R43&lt;70)</formula>
    </cfRule>
    <cfRule type="expression" dxfId="720" priority="705">
      <formula>AND(R43&gt;=70,R43&lt;200)</formula>
    </cfRule>
    <cfRule type="expression" dxfId="719" priority="706">
      <formula>AND(R43&gt;=200,R43&lt;400)</formula>
    </cfRule>
    <cfRule type="expression" dxfId="718" priority="707">
      <formula>R43&gt;=400</formula>
    </cfRule>
  </conditionalFormatting>
  <conditionalFormatting sqref="S43">
    <cfRule type="containsText" dxfId="717" priority="701" operator="containsText" text="√">
      <formula>NOT(ISERROR(SEARCH("√",S43)))</formula>
    </cfRule>
  </conditionalFormatting>
  <conditionalFormatting sqref="R38">
    <cfRule type="containsBlanks" priority="695" stopIfTrue="1">
      <formula>LEN(TRIM(R38))=0</formula>
    </cfRule>
    <cfRule type="expression" dxfId="716" priority="696">
      <formula>R38&lt;20</formula>
    </cfRule>
    <cfRule type="expression" dxfId="715" priority="697">
      <formula>AND(R38&gt;=20,R38&lt;70)</formula>
    </cfRule>
    <cfRule type="expression" dxfId="714" priority="698">
      <formula>AND(R38&gt;=70,R38&lt;200)</formula>
    </cfRule>
    <cfRule type="expression" dxfId="713" priority="699">
      <formula>AND(R38&gt;=200,R38&lt;400)</formula>
    </cfRule>
    <cfRule type="expression" dxfId="712" priority="700">
      <formula>R38&gt;=400</formula>
    </cfRule>
  </conditionalFormatting>
  <conditionalFormatting sqref="S38">
    <cfRule type="containsText" dxfId="711" priority="694" operator="containsText" text="√">
      <formula>NOT(ISERROR(SEARCH("√",S38)))</formula>
    </cfRule>
  </conditionalFormatting>
  <conditionalFormatting sqref="R40">
    <cfRule type="containsBlanks" priority="688" stopIfTrue="1">
      <formula>LEN(TRIM(R40))=0</formula>
    </cfRule>
    <cfRule type="expression" dxfId="710" priority="689">
      <formula>R40&lt;20</formula>
    </cfRule>
    <cfRule type="expression" dxfId="709" priority="690">
      <formula>AND(R40&gt;=20,R40&lt;70)</formula>
    </cfRule>
    <cfRule type="expression" dxfId="708" priority="691">
      <formula>AND(R40&gt;=70,R40&lt;200)</formula>
    </cfRule>
    <cfRule type="expression" dxfId="707" priority="692">
      <formula>AND(R40&gt;=200,R40&lt;400)</formula>
    </cfRule>
    <cfRule type="expression" dxfId="706" priority="693">
      <formula>R40&gt;=400</formula>
    </cfRule>
  </conditionalFormatting>
  <conditionalFormatting sqref="S40">
    <cfRule type="containsText" dxfId="705" priority="687" operator="containsText" text="√">
      <formula>NOT(ISERROR(SEARCH("√",S40)))</formula>
    </cfRule>
  </conditionalFormatting>
  <conditionalFormatting sqref="R37">
    <cfRule type="containsBlanks" priority="681" stopIfTrue="1">
      <formula>LEN(TRIM(R37))=0</formula>
    </cfRule>
    <cfRule type="expression" dxfId="704" priority="682">
      <formula>R37&lt;20</formula>
    </cfRule>
    <cfRule type="expression" dxfId="703" priority="683">
      <formula>AND(R37&gt;=20,R37&lt;70)</formula>
    </cfRule>
    <cfRule type="expression" dxfId="702" priority="684">
      <formula>AND(R37&gt;=70,R37&lt;200)</formula>
    </cfRule>
    <cfRule type="expression" dxfId="701" priority="685">
      <formula>AND(R37&gt;=200,R37&lt;400)</formula>
    </cfRule>
    <cfRule type="expression" dxfId="700" priority="686">
      <formula>R37&gt;=400</formula>
    </cfRule>
  </conditionalFormatting>
  <conditionalFormatting sqref="S37">
    <cfRule type="containsText" dxfId="699" priority="680" operator="containsText" text="√">
      <formula>NOT(ISERROR(SEARCH("√",S37)))</formula>
    </cfRule>
  </conditionalFormatting>
  <conditionalFormatting sqref="R39">
    <cfRule type="containsBlanks" priority="674" stopIfTrue="1">
      <formula>LEN(TRIM(R39))=0</formula>
    </cfRule>
    <cfRule type="expression" dxfId="698" priority="675">
      <formula>R39&lt;20</formula>
    </cfRule>
    <cfRule type="expression" dxfId="697" priority="676">
      <formula>AND(R39&gt;=20,R39&lt;70)</formula>
    </cfRule>
    <cfRule type="expression" dxfId="696" priority="677">
      <formula>AND(R39&gt;=70,R39&lt;200)</formula>
    </cfRule>
    <cfRule type="expression" dxfId="695" priority="678">
      <formula>AND(R39&gt;=200,R39&lt;400)</formula>
    </cfRule>
    <cfRule type="expression" dxfId="694" priority="679">
      <formula>R39&gt;=400</formula>
    </cfRule>
  </conditionalFormatting>
  <conditionalFormatting sqref="S39">
    <cfRule type="containsText" dxfId="693" priority="673" operator="containsText" text="√">
      <formula>NOT(ISERROR(SEARCH("√",S39)))</formula>
    </cfRule>
  </conditionalFormatting>
  <conditionalFormatting sqref="R39">
    <cfRule type="containsBlanks" priority="667" stopIfTrue="1">
      <formula>LEN(TRIM(R39))=0</formula>
    </cfRule>
    <cfRule type="expression" dxfId="692" priority="668">
      <formula>R39&lt;20</formula>
    </cfRule>
    <cfRule type="expression" dxfId="691" priority="669">
      <formula>AND(R39&gt;=20,R39&lt;70)</formula>
    </cfRule>
    <cfRule type="expression" dxfId="690" priority="670">
      <formula>AND(R39&gt;=70,R39&lt;200)</formula>
    </cfRule>
    <cfRule type="expression" dxfId="689" priority="671">
      <formula>AND(R39&gt;=200,R39&lt;400)</formula>
    </cfRule>
    <cfRule type="expression" dxfId="688" priority="672">
      <formula>R39&gt;=400</formula>
    </cfRule>
  </conditionalFormatting>
  <conditionalFormatting sqref="S39">
    <cfRule type="containsText" dxfId="687" priority="666" operator="containsText" text="√">
      <formula>NOT(ISERROR(SEARCH("√",S39)))</formula>
    </cfRule>
  </conditionalFormatting>
  <conditionalFormatting sqref="R41">
    <cfRule type="containsBlanks" priority="660" stopIfTrue="1">
      <formula>LEN(TRIM(R41))=0</formula>
    </cfRule>
    <cfRule type="expression" dxfId="686" priority="661">
      <formula>R41&lt;20</formula>
    </cfRule>
    <cfRule type="expression" dxfId="685" priority="662">
      <formula>AND(R41&gt;=20,R41&lt;70)</formula>
    </cfRule>
    <cfRule type="expression" dxfId="684" priority="663">
      <formula>AND(R41&gt;=70,R41&lt;200)</formula>
    </cfRule>
    <cfRule type="expression" dxfId="683" priority="664">
      <formula>AND(R41&gt;=200,R41&lt;400)</formula>
    </cfRule>
    <cfRule type="expression" dxfId="682" priority="665">
      <formula>R41&gt;=400</formula>
    </cfRule>
  </conditionalFormatting>
  <conditionalFormatting sqref="S41">
    <cfRule type="containsText" dxfId="681" priority="659" operator="containsText" text="√">
      <formula>NOT(ISERROR(SEARCH("√",S41)))</formula>
    </cfRule>
  </conditionalFormatting>
  <conditionalFormatting sqref="R38">
    <cfRule type="containsBlanks" priority="653" stopIfTrue="1">
      <formula>LEN(TRIM(R38))=0</formula>
    </cfRule>
    <cfRule type="expression" dxfId="680" priority="654">
      <formula>R38&lt;20</formula>
    </cfRule>
    <cfRule type="expression" dxfId="679" priority="655">
      <formula>AND(R38&gt;=20,R38&lt;70)</formula>
    </cfRule>
    <cfRule type="expression" dxfId="678" priority="656">
      <formula>AND(R38&gt;=70,R38&lt;200)</formula>
    </cfRule>
    <cfRule type="expression" dxfId="677" priority="657">
      <formula>AND(R38&gt;=200,R38&lt;400)</formula>
    </cfRule>
    <cfRule type="expression" dxfId="676" priority="658">
      <formula>R38&gt;=400</formula>
    </cfRule>
  </conditionalFormatting>
  <conditionalFormatting sqref="S38">
    <cfRule type="containsText" dxfId="675" priority="652" operator="containsText" text="√">
      <formula>NOT(ISERROR(SEARCH("√",S38)))</formula>
    </cfRule>
  </conditionalFormatting>
  <conditionalFormatting sqref="R40">
    <cfRule type="containsBlanks" priority="646" stopIfTrue="1">
      <formula>LEN(TRIM(R40))=0</formula>
    </cfRule>
    <cfRule type="expression" dxfId="674" priority="647">
      <formula>R40&lt;20</formula>
    </cfRule>
    <cfRule type="expression" dxfId="673" priority="648">
      <formula>AND(R40&gt;=20,R40&lt;70)</formula>
    </cfRule>
    <cfRule type="expression" dxfId="672" priority="649">
      <formula>AND(R40&gt;=70,R40&lt;200)</formula>
    </cfRule>
    <cfRule type="expression" dxfId="671" priority="650">
      <formula>AND(R40&gt;=200,R40&lt;400)</formula>
    </cfRule>
    <cfRule type="expression" dxfId="670" priority="651">
      <formula>R40&gt;=400</formula>
    </cfRule>
  </conditionalFormatting>
  <conditionalFormatting sqref="S40">
    <cfRule type="containsText" dxfId="669" priority="645" operator="containsText" text="√">
      <formula>NOT(ISERROR(SEARCH("√",S40)))</formula>
    </cfRule>
  </conditionalFormatting>
  <conditionalFormatting sqref="R39">
    <cfRule type="containsBlanks" priority="639" stopIfTrue="1">
      <formula>LEN(TRIM(R39))=0</formula>
    </cfRule>
    <cfRule type="expression" dxfId="668" priority="640">
      <formula>R39&lt;20</formula>
    </cfRule>
    <cfRule type="expression" dxfId="667" priority="641">
      <formula>AND(R39&gt;=20,R39&lt;70)</formula>
    </cfRule>
    <cfRule type="expression" dxfId="666" priority="642">
      <formula>AND(R39&gt;=70,R39&lt;200)</formula>
    </cfRule>
    <cfRule type="expression" dxfId="665" priority="643">
      <formula>AND(R39&gt;=200,R39&lt;400)</formula>
    </cfRule>
    <cfRule type="expression" dxfId="664" priority="644">
      <formula>R39&gt;=400</formula>
    </cfRule>
  </conditionalFormatting>
  <conditionalFormatting sqref="S39">
    <cfRule type="containsText" dxfId="663" priority="638" operator="containsText" text="√">
      <formula>NOT(ISERROR(SEARCH("√",S39)))</formula>
    </cfRule>
  </conditionalFormatting>
  <conditionalFormatting sqref="R41">
    <cfRule type="containsBlanks" priority="632" stopIfTrue="1">
      <formula>LEN(TRIM(R41))=0</formula>
    </cfRule>
    <cfRule type="expression" dxfId="662" priority="633">
      <formula>R41&lt;20</formula>
    </cfRule>
    <cfRule type="expression" dxfId="661" priority="634">
      <formula>AND(R41&gt;=20,R41&lt;70)</formula>
    </cfRule>
    <cfRule type="expression" dxfId="660" priority="635">
      <formula>AND(R41&gt;=70,R41&lt;200)</formula>
    </cfRule>
    <cfRule type="expression" dxfId="659" priority="636">
      <formula>AND(R41&gt;=200,R41&lt;400)</formula>
    </cfRule>
    <cfRule type="expression" dxfId="658" priority="637">
      <formula>R41&gt;=400</formula>
    </cfRule>
  </conditionalFormatting>
  <conditionalFormatting sqref="S41">
    <cfRule type="containsText" dxfId="657" priority="631" operator="containsText" text="√">
      <formula>NOT(ISERROR(SEARCH("√",S41)))</formula>
    </cfRule>
  </conditionalFormatting>
  <conditionalFormatting sqref="R38">
    <cfRule type="containsBlanks" priority="625" stopIfTrue="1">
      <formula>LEN(TRIM(R38))=0</formula>
    </cfRule>
    <cfRule type="expression" dxfId="656" priority="626">
      <formula>R38&lt;20</formula>
    </cfRule>
    <cfRule type="expression" dxfId="655" priority="627">
      <formula>AND(R38&gt;=20,R38&lt;70)</formula>
    </cfRule>
    <cfRule type="expression" dxfId="654" priority="628">
      <formula>AND(R38&gt;=70,R38&lt;200)</formula>
    </cfRule>
    <cfRule type="expression" dxfId="653" priority="629">
      <formula>AND(R38&gt;=200,R38&lt;400)</formula>
    </cfRule>
    <cfRule type="expression" dxfId="652" priority="630">
      <formula>R38&gt;=400</formula>
    </cfRule>
  </conditionalFormatting>
  <conditionalFormatting sqref="S38">
    <cfRule type="containsText" dxfId="651" priority="624" operator="containsText" text="√">
      <formula>NOT(ISERROR(SEARCH("√",S38)))</formula>
    </cfRule>
  </conditionalFormatting>
  <conditionalFormatting sqref="R40">
    <cfRule type="containsBlanks" priority="618" stopIfTrue="1">
      <formula>LEN(TRIM(R40))=0</formula>
    </cfRule>
    <cfRule type="expression" dxfId="650" priority="619">
      <formula>R40&lt;20</formula>
    </cfRule>
    <cfRule type="expression" dxfId="649" priority="620">
      <formula>AND(R40&gt;=20,R40&lt;70)</formula>
    </cfRule>
    <cfRule type="expression" dxfId="648" priority="621">
      <formula>AND(R40&gt;=70,R40&lt;200)</formula>
    </cfRule>
    <cfRule type="expression" dxfId="647" priority="622">
      <formula>AND(R40&gt;=200,R40&lt;400)</formula>
    </cfRule>
    <cfRule type="expression" dxfId="646" priority="623">
      <formula>R40&gt;=400</formula>
    </cfRule>
  </conditionalFormatting>
  <conditionalFormatting sqref="S40">
    <cfRule type="containsText" dxfId="645" priority="617" operator="containsText" text="√">
      <formula>NOT(ISERROR(SEARCH("√",S40)))</formula>
    </cfRule>
  </conditionalFormatting>
  <conditionalFormatting sqref="R40">
    <cfRule type="containsBlanks" priority="611" stopIfTrue="1">
      <formula>LEN(TRIM(R40))=0</formula>
    </cfRule>
    <cfRule type="expression" dxfId="644" priority="612">
      <formula>R40&lt;20</formula>
    </cfRule>
    <cfRule type="expression" dxfId="643" priority="613">
      <formula>AND(R40&gt;=20,R40&lt;70)</formula>
    </cfRule>
    <cfRule type="expression" dxfId="642" priority="614">
      <formula>AND(R40&gt;=70,R40&lt;200)</formula>
    </cfRule>
    <cfRule type="expression" dxfId="641" priority="615">
      <formula>AND(R40&gt;=200,R40&lt;400)</formula>
    </cfRule>
    <cfRule type="expression" dxfId="640" priority="616">
      <formula>R40&gt;=400</formula>
    </cfRule>
  </conditionalFormatting>
  <conditionalFormatting sqref="S40">
    <cfRule type="containsText" dxfId="639" priority="610" operator="containsText" text="√">
      <formula>NOT(ISERROR(SEARCH("√",S40)))</formula>
    </cfRule>
  </conditionalFormatting>
  <conditionalFormatting sqref="R42">
    <cfRule type="containsBlanks" priority="604" stopIfTrue="1">
      <formula>LEN(TRIM(R42))=0</formula>
    </cfRule>
    <cfRule type="expression" dxfId="638" priority="605">
      <formula>R42&lt;20</formula>
    </cfRule>
    <cfRule type="expression" dxfId="637" priority="606">
      <formula>AND(R42&gt;=20,R42&lt;70)</formula>
    </cfRule>
    <cfRule type="expression" dxfId="636" priority="607">
      <formula>AND(R42&gt;=70,R42&lt;200)</formula>
    </cfRule>
    <cfRule type="expression" dxfId="635" priority="608">
      <formula>AND(R42&gt;=200,R42&lt;400)</formula>
    </cfRule>
    <cfRule type="expression" dxfId="634" priority="609">
      <formula>R42&gt;=400</formula>
    </cfRule>
  </conditionalFormatting>
  <conditionalFormatting sqref="S42">
    <cfRule type="containsText" dxfId="633" priority="603" operator="containsText" text="√">
      <formula>NOT(ISERROR(SEARCH("√",S42)))</formula>
    </cfRule>
  </conditionalFormatting>
  <conditionalFormatting sqref="R39">
    <cfRule type="containsBlanks" priority="597" stopIfTrue="1">
      <formula>LEN(TRIM(R39))=0</formula>
    </cfRule>
    <cfRule type="expression" dxfId="632" priority="598">
      <formula>R39&lt;20</formula>
    </cfRule>
    <cfRule type="expression" dxfId="631" priority="599">
      <formula>AND(R39&gt;=20,R39&lt;70)</formula>
    </cfRule>
    <cfRule type="expression" dxfId="630" priority="600">
      <formula>AND(R39&gt;=70,R39&lt;200)</formula>
    </cfRule>
    <cfRule type="expression" dxfId="629" priority="601">
      <formula>AND(R39&gt;=200,R39&lt;400)</formula>
    </cfRule>
    <cfRule type="expression" dxfId="628" priority="602">
      <formula>R39&gt;=400</formula>
    </cfRule>
  </conditionalFormatting>
  <conditionalFormatting sqref="S39">
    <cfRule type="containsText" dxfId="627" priority="596" operator="containsText" text="√">
      <formula>NOT(ISERROR(SEARCH("√",S39)))</formula>
    </cfRule>
  </conditionalFormatting>
  <conditionalFormatting sqref="R41">
    <cfRule type="containsBlanks" priority="590" stopIfTrue="1">
      <formula>LEN(TRIM(R41))=0</formula>
    </cfRule>
    <cfRule type="expression" dxfId="626" priority="591">
      <formula>R41&lt;20</formula>
    </cfRule>
    <cfRule type="expression" dxfId="625" priority="592">
      <formula>AND(R41&gt;=20,R41&lt;70)</formula>
    </cfRule>
    <cfRule type="expression" dxfId="624" priority="593">
      <formula>AND(R41&gt;=70,R41&lt;200)</formula>
    </cfRule>
    <cfRule type="expression" dxfId="623" priority="594">
      <formula>AND(R41&gt;=200,R41&lt;400)</formula>
    </cfRule>
    <cfRule type="expression" dxfId="622" priority="595">
      <formula>R41&gt;=400</formula>
    </cfRule>
  </conditionalFormatting>
  <conditionalFormatting sqref="S41">
    <cfRule type="containsText" dxfId="621" priority="589" operator="containsText" text="√">
      <formula>NOT(ISERROR(SEARCH("√",S41)))</formula>
    </cfRule>
  </conditionalFormatting>
  <conditionalFormatting sqref="R39">
    <cfRule type="containsBlanks" priority="583" stopIfTrue="1">
      <formula>LEN(TRIM(R39))=0</formula>
    </cfRule>
    <cfRule type="expression" dxfId="620" priority="584">
      <formula>R39&lt;20</formula>
    </cfRule>
    <cfRule type="expression" dxfId="619" priority="585">
      <formula>AND(R39&gt;=20,R39&lt;70)</formula>
    </cfRule>
    <cfRule type="expression" dxfId="618" priority="586">
      <formula>AND(R39&gt;=70,R39&lt;200)</formula>
    </cfRule>
    <cfRule type="expression" dxfId="617" priority="587">
      <formula>AND(R39&gt;=200,R39&lt;400)</formula>
    </cfRule>
    <cfRule type="expression" dxfId="616" priority="588">
      <formula>R39&gt;=400</formula>
    </cfRule>
  </conditionalFormatting>
  <conditionalFormatting sqref="S39">
    <cfRule type="containsText" dxfId="615" priority="582" operator="containsText" text="√">
      <formula>NOT(ISERROR(SEARCH("√",S39)))</formula>
    </cfRule>
  </conditionalFormatting>
  <conditionalFormatting sqref="R41">
    <cfRule type="containsBlanks" priority="576" stopIfTrue="1">
      <formula>LEN(TRIM(R41))=0</formula>
    </cfRule>
    <cfRule type="expression" dxfId="614" priority="577">
      <formula>R41&lt;20</formula>
    </cfRule>
    <cfRule type="expression" dxfId="613" priority="578">
      <formula>AND(R41&gt;=20,R41&lt;70)</formula>
    </cfRule>
    <cfRule type="expression" dxfId="612" priority="579">
      <formula>AND(R41&gt;=70,R41&lt;200)</formula>
    </cfRule>
    <cfRule type="expression" dxfId="611" priority="580">
      <formula>AND(R41&gt;=200,R41&lt;400)</formula>
    </cfRule>
    <cfRule type="expression" dxfId="610" priority="581">
      <formula>R41&gt;=400</formula>
    </cfRule>
  </conditionalFormatting>
  <conditionalFormatting sqref="S41">
    <cfRule type="containsText" dxfId="609" priority="575" operator="containsText" text="√">
      <formula>NOT(ISERROR(SEARCH("√",S41)))</formula>
    </cfRule>
  </conditionalFormatting>
  <conditionalFormatting sqref="R38">
    <cfRule type="containsBlanks" priority="569" stopIfTrue="1">
      <formula>LEN(TRIM(R38))=0</formula>
    </cfRule>
    <cfRule type="expression" dxfId="608" priority="570">
      <formula>R38&lt;20</formula>
    </cfRule>
    <cfRule type="expression" dxfId="607" priority="571">
      <formula>AND(R38&gt;=20,R38&lt;70)</formula>
    </cfRule>
    <cfRule type="expression" dxfId="606" priority="572">
      <formula>AND(R38&gt;=70,R38&lt;200)</formula>
    </cfRule>
    <cfRule type="expression" dxfId="605" priority="573">
      <formula>AND(R38&gt;=200,R38&lt;400)</formula>
    </cfRule>
    <cfRule type="expression" dxfId="604" priority="574">
      <formula>R38&gt;=400</formula>
    </cfRule>
  </conditionalFormatting>
  <conditionalFormatting sqref="S38">
    <cfRule type="containsText" dxfId="603" priority="568" operator="containsText" text="√">
      <formula>NOT(ISERROR(SEARCH("√",S38)))</formula>
    </cfRule>
  </conditionalFormatting>
  <conditionalFormatting sqref="R40">
    <cfRule type="containsBlanks" priority="562" stopIfTrue="1">
      <formula>LEN(TRIM(R40))=0</formula>
    </cfRule>
    <cfRule type="expression" dxfId="602" priority="563">
      <formula>R40&lt;20</formula>
    </cfRule>
    <cfRule type="expression" dxfId="601" priority="564">
      <formula>AND(R40&gt;=20,R40&lt;70)</formula>
    </cfRule>
    <cfRule type="expression" dxfId="600" priority="565">
      <formula>AND(R40&gt;=70,R40&lt;200)</formula>
    </cfRule>
    <cfRule type="expression" dxfId="599" priority="566">
      <formula>AND(R40&gt;=200,R40&lt;400)</formula>
    </cfRule>
    <cfRule type="expression" dxfId="598" priority="567">
      <formula>R40&gt;=400</formula>
    </cfRule>
  </conditionalFormatting>
  <conditionalFormatting sqref="S40">
    <cfRule type="containsText" dxfId="597" priority="561" operator="containsText" text="√">
      <formula>NOT(ISERROR(SEARCH("√",S40)))</formula>
    </cfRule>
  </conditionalFormatting>
  <conditionalFormatting sqref="R40">
    <cfRule type="containsBlanks" priority="555" stopIfTrue="1">
      <formula>LEN(TRIM(R40))=0</formula>
    </cfRule>
    <cfRule type="expression" dxfId="596" priority="556">
      <formula>R40&lt;20</formula>
    </cfRule>
    <cfRule type="expression" dxfId="595" priority="557">
      <formula>AND(R40&gt;=20,R40&lt;70)</formula>
    </cfRule>
    <cfRule type="expression" dxfId="594" priority="558">
      <formula>AND(R40&gt;=70,R40&lt;200)</formula>
    </cfRule>
    <cfRule type="expression" dxfId="593" priority="559">
      <formula>AND(R40&gt;=200,R40&lt;400)</formula>
    </cfRule>
    <cfRule type="expression" dxfId="592" priority="560">
      <formula>R40&gt;=400</formula>
    </cfRule>
  </conditionalFormatting>
  <conditionalFormatting sqref="S40">
    <cfRule type="containsText" dxfId="591" priority="554" operator="containsText" text="√">
      <formula>NOT(ISERROR(SEARCH("√",S40)))</formula>
    </cfRule>
  </conditionalFormatting>
  <conditionalFormatting sqref="R42">
    <cfRule type="containsBlanks" priority="548" stopIfTrue="1">
      <formula>LEN(TRIM(R42))=0</formula>
    </cfRule>
    <cfRule type="expression" dxfId="590" priority="549">
      <formula>R42&lt;20</formula>
    </cfRule>
    <cfRule type="expression" dxfId="589" priority="550">
      <formula>AND(R42&gt;=20,R42&lt;70)</formula>
    </cfRule>
    <cfRule type="expression" dxfId="588" priority="551">
      <formula>AND(R42&gt;=70,R42&lt;200)</formula>
    </cfRule>
    <cfRule type="expression" dxfId="587" priority="552">
      <formula>AND(R42&gt;=200,R42&lt;400)</formula>
    </cfRule>
    <cfRule type="expression" dxfId="586" priority="553">
      <formula>R42&gt;=400</formula>
    </cfRule>
  </conditionalFormatting>
  <conditionalFormatting sqref="S42">
    <cfRule type="containsText" dxfId="585" priority="547" operator="containsText" text="√">
      <formula>NOT(ISERROR(SEARCH("√",S42)))</formula>
    </cfRule>
  </conditionalFormatting>
  <conditionalFormatting sqref="R39">
    <cfRule type="containsBlanks" priority="541" stopIfTrue="1">
      <formula>LEN(TRIM(R39))=0</formula>
    </cfRule>
    <cfRule type="expression" dxfId="584" priority="542">
      <formula>R39&lt;20</formula>
    </cfRule>
    <cfRule type="expression" dxfId="583" priority="543">
      <formula>AND(R39&gt;=20,R39&lt;70)</formula>
    </cfRule>
    <cfRule type="expression" dxfId="582" priority="544">
      <formula>AND(R39&gt;=70,R39&lt;200)</formula>
    </cfRule>
    <cfRule type="expression" dxfId="581" priority="545">
      <formula>AND(R39&gt;=200,R39&lt;400)</formula>
    </cfRule>
    <cfRule type="expression" dxfId="580" priority="546">
      <formula>R39&gt;=400</formula>
    </cfRule>
  </conditionalFormatting>
  <conditionalFormatting sqref="S39">
    <cfRule type="containsText" dxfId="579" priority="540" operator="containsText" text="√">
      <formula>NOT(ISERROR(SEARCH("√",S39)))</formula>
    </cfRule>
  </conditionalFormatting>
  <conditionalFormatting sqref="R41">
    <cfRule type="containsBlanks" priority="534" stopIfTrue="1">
      <formula>LEN(TRIM(R41))=0</formula>
    </cfRule>
    <cfRule type="expression" dxfId="578" priority="535">
      <formula>R41&lt;20</formula>
    </cfRule>
    <cfRule type="expression" dxfId="577" priority="536">
      <formula>AND(R41&gt;=20,R41&lt;70)</formula>
    </cfRule>
    <cfRule type="expression" dxfId="576" priority="537">
      <formula>AND(R41&gt;=70,R41&lt;200)</formula>
    </cfRule>
    <cfRule type="expression" dxfId="575" priority="538">
      <formula>AND(R41&gt;=200,R41&lt;400)</formula>
    </cfRule>
    <cfRule type="expression" dxfId="574" priority="539">
      <formula>R41&gt;=400</formula>
    </cfRule>
  </conditionalFormatting>
  <conditionalFormatting sqref="S41">
    <cfRule type="containsText" dxfId="573" priority="533" operator="containsText" text="√">
      <formula>NOT(ISERROR(SEARCH("√",S41)))</formula>
    </cfRule>
  </conditionalFormatting>
  <conditionalFormatting sqref="R40">
    <cfRule type="containsBlanks" priority="527" stopIfTrue="1">
      <formula>LEN(TRIM(R40))=0</formula>
    </cfRule>
    <cfRule type="expression" dxfId="572" priority="528">
      <formula>R40&lt;20</formula>
    </cfRule>
    <cfRule type="expression" dxfId="571" priority="529">
      <formula>AND(R40&gt;=20,R40&lt;70)</formula>
    </cfRule>
    <cfRule type="expression" dxfId="570" priority="530">
      <formula>AND(R40&gt;=70,R40&lt;200)</formula>
    </cfRule>
    <cfRule type="expression" dxfId="569" priority="531">
      <formula>AND(R40&gt;=200,R40&lt;400)</formula>
    </cfRule>
    <cfRule type="expression" dxfId="568" priority="532">
      <formula>R40&gt;=400</formula>
    </cfRule>
  </conditionalFormatting>
  <conditionalFormatting sqref="S40">
    <cfRule type="containsText" dxfId="567" priority="526" operator="containsText" text="√">
      <formula>NOT(ISERROR(SEARCH("√",S40)))</formula>
    </cfRule>
  </conditionalFormatting>
  <conditionalFormatting sqref="R42">
    <cfRule type="containsBlanks" priority="520" stopIfTrue="1">
      <formula>LEN(TRIM(R42))=0</formula>
    </cfRule>
    <cfRule type="expression" dxfId="566" priority="521">
      <formula>R42&lt;20</formula>
    </cfRule>
    <cfRule type="expression" dxfId="565" priority="522">
      <formula>AND(R42&gt;=20,R42&lt;70)</formula>
    </cfRule>
    <cfRule type="expression" dxfId="564" priority="523">
      <formula>AND(R42&gt;=70,R42&lt;200)</formula>
    </cfRule>
    <cfRule type="expression" dxfId="563" priority="524">
      <formula>AND(R42&gt;=200,R42&lt;400)</formula>
    </cfRule>
    <cfRule type="expression" dxfId="562" priority="525">
      <formula>R42&gt;=400</formula>
    </cfRule>
  </conditionalFormatting>
  <conditionalFormatting sqref="S42">
    <cfRule type="containsText" dxfId="561" priority="519" operator="containsText" text="√">
      <formula>NOT(ISERROR(SEARCH("√",S42)))</formula>
    </cfRule>
  </conditionalFormatting>
  <conditionalFormatting sqref="R39">
    <cfRule type="containsBlanks" priority="513" stopIfTrue="1">
      <formula>LEN(TRIM(R39))=0</formula>
    </cfRule>
    <cfRule type="expression" dxfId="560" priority="514">
      <formula>R39&lt;20</formula>
    </cfRule>
    <cfRule type="expression" dxfId="559" priority="515">
      <formula>AND(R39&gt;=20,R39&lt;70)</formula>
    </cfRule>
    <cfRule type="expression" dxfId="558" priority="516">
      <formula>AND(R39&gt;=70,R39&lt;200)</formula>
    </cfRule>
    <cfRule type="expression" dxfId="557" priority="517">
      <formula>AND(R39&gt;=200,R39&lt;400)</formula>
    </cfRule>
    <cfRule type="expression" dxfId="556" priority="518">
      <formula>R39&gt;=400</formula>
    </cfRule>
  </conditionalFormatting>
  <conditionalFormatting sqref="S39">
    <cfRule type="containsText" dxfId="555" priority="512" operator="containsText" text="√">
      <formula>NOT(ISERROR(SEARCH("√",S39)))</formula>
    </cfRule>
  </conditionalFormatting>
  <conditionalFormatting sqref="R41">
    <cfRule type="containsBlanks" priority="506" stopIfTrue="1">
      <formula>LEN(TRIM(R41))=0</formula>
    </cfRule>
    <cfRule type="expression" dxfId="554" priority="507">
      <formula>R41&lt;20</formula>
    </cfRule>
    <cfRule type="expression" dxfId="553" priority="508">
      <formula>AND(R41&gt;=20,R41&lt;70)</formula>
    </cfRule>
    <cfRule type="expression" dxfId="552" priority="509">
      <formula>AND(R41&gt;=70,R41&lt;200)</formula>
    </cfRule>
    <cfRule type="expression" dxfId="551" priority="510">
      <formula>AND(R41&gt;=200,R41&lt;400)</formula>
    </cfRule>
    <cfRule type="expression" dxfId="550" priority="511">
      <formula>R41&gt;=400</formula>
    </cfRule>
  </conditionalFormatting>
  <conditionalFormatting sqref="S41">
    <cfRule type="containsText" dxfId="549" priority="505" operator="containsText" text="√">
      <formula>NOT(ISERROR(SEARCH("√",S41)))</formula>
    </cfRule>
  </conditionalFormatting>
  <conditionalFormatting sqref="R41">
    <cfRule type="containsBlanks" priority="499" stopIfTrue="1">
      <formula>LEN(TRIM(R41))=0</formula>
    </cfRule>
    <cfRule type="expression" dxfId="548" priority="500">
      <formula>R41&lt;20</formula>
    </cfRule>
    <cfRule type="expression" dxfId="547" priority="501">
      <formula>AND(R41&gt;=20,R41&lt;70)</formula>
    </cfRule>
    <cfRule type="expression" dxfId="546" priority="502">
      <formula>AND(R41&gt;=70,R41&lt;200)</formula>
    </cfRule>
    <cfRule type="expression" dxfId="545" priority="503">
      <formula>AND(R41&gt;=200,R41&lt;400)</formula>
    </cfRule>
    <cfRule type="expression" dxfId="544" priority="504">
      <formula>R41&gt;=400</formula>
    </cfRule>
  </conditionalFormatting>
  <conditionalFormatting sqref="S41">
    <cfRule type="containsText" dxfId="543" priority="498" operator="containsText" text="√">
      <formula>NOT(ISERROR(SEARCH("√",S41)))</formula>
    </cfRule>
  </conditionalFormatting>
  <conditionalFormatting sqref="R43">
    <cfRule type="containsBlanks" priority="492" stopIfTrue="1">
      <formula>LEN(TRIM(R43))=0</formula>
    </cfRule>
    <cfRule type="expression" dxfId="542" priority="493">
      <formula>R43&lt;20</formula>
    </cfRule>
    <cfRule type="expression" dxfId="541" priority="494">
      <formula>AND(R43&gt;=20,R43&lt;70)</formula>
    </cfRule>
    <cfRule type="expression" dxfId="540" priority="495">
      <formula>AND(R43&gt;=70,R43&lt;200)</formula>
    </cfRule>
    <cfRule type="expression" dxfId="539" priority="496">
      <formula>AND(R43&gt;=200,R43&lt;400)</formula>
    </cfRule>
    <cfRule type="expression" dxfId="538" priority="497">
      <formula>R43&gt;=400</formula>
    </cfRule>
  </conditionalFormatting>
  <conditionalFormatting sqref="S43">
    <cfRule type="containsText" dxfId="537" priority="491" operator="containsText" text="√">
      <formula>NOT(ISERROR(SEARCH("√",S43)))</formula>
    </cfRule>
  </conditionalFormatting>
  <conditionalFormatting sqref="R40">
    <cfRule type="containsBlanks" priority="485" stopIfTrue="1">
      <formula>LEN(TRIM(R40))=0</formula>
    </cfRule>
    <cfRule type="expression" dxfId="536" priority="486">
      <formula>R40&lt;20</formula>
    </cfRule>
    <cfRule type="expression" dxfId="535" priority="487">
      <formula>AND(R40&gt;=20,R40&lt;70)</formula>
    </cfRule>
    <cfRule type="expression" dxfId="534" priority="488">
      <formula>AND(R40&gt;=70,R40&lt;200)</formula>
    </cfRule>
    <cfRule type="expression" dxfId="533" priority="489">
      <formula>AND(R40&gt;=200,R40&lt;400)</formula>
    </cfRule>
    <cfRule type="expression" dxfId="532" priority="490">
      <formula>R40&gt;=400</formula>
    </cfRule>
  </conditionalFormatting>
  <conditionalFormatting sqref="S40">
    <cfRule type="containsText" dxfId="531" priority="484" operator="containsText" text="√">
      <formula>NOT(ISERROR(SEARCH("√",S40)))</formula>
    </cfRule>
  </conditionalFormatting>
  <conditionalFormatting sqref="R42">
    <cfRule type="containsBlanks" priority="478" stopIfTrue="1">
      <formula>LEN(TRIM(R42))=0</formula>
    </cfRule>
    <cfRule type="expression" dxfId="530" priority="479">
      <formula>R42&lt;20</formula>
    </cfRule>
    <cfRule type="expression" dxfId="529" priority="480">
      <formula>AND(R42&gt;=20,R42&lt;70)</formula>
    </cfRule>
    <cfRule type="expression" dxfId="528" priority="481">
      <formula>AND(R42&gt;=70,R42&lt;200)</formula>
    </cfRule>
    <cfRule type="expression" dxfId="527" priority="482">
      <formula>AND(R42&gt;=200,R42&lt;400)</formula>
    </cfRule>
    <cfRule type="expression" dxfId="526" priority="483">
      <formula>R42&gt;=400</formula>
    </cfRule>
  </conditionalFormatting>
  <conditionalFormatting sqref="S42">
    <cfRule type="containsText" dxfId="525" priority="477" operator="containsText" text="√">
      <formula>NOT(ISERROR(SEARCH("√",S42)))</formula>
    </cfRule>
  </conditionalFormatting>
  <conditionalFormatting sqref="R45">
    <cfRule type="containsBlanks" priority="471" stopIfTrue="1">
      <formula>LEN(TRIM(R45))=0</formula>
    </cfRule>
    <cfRule type="expression" dxfId="524" priority="472">
      <formula>R45&lt;20</formula>
    </cfRule>
    <cfRule type="expression" dxfId="523" priority="473">
      <formula>AND(R45&gt;=20,R45&lt;70)</formula>
    </cfRule>
    <cfRule type="expression" dxfId="522" priority="474">
      <formula>AND(R45&gt;=70,R45&lt;200)</formula>
    </cfRule>
    <cfRule type="expression" dxfId="521" priority="475">
      <formula>AND(R45&gt;=200,R45&lt;400)</formula>
    </cfRule>
    <cfRule type="expression" dxfId="520" priority="476">
      <formula>R45&gt;=400</formula>
    </cfRule>
  </conditionalFormatting>
  <conditionalFormatting sqref="S45">
    <cfRule type="containsText" dxfId="519" priority="470" operator="containsText" text="√">
      <formula>NOT(ISERROR(SEARCH("√",S45)))</formula>
    </cfRule>
  </conditionalFormatting>
  <conditionalFormatting sqref="R37">
    <cfRule type="containsBlanks" priority="464" stopIfTrue="1">
      <formula>LEN(TRIM(R37))=0</formula>
    </cfRule>
    <cfRule type="expression" dxfId="518" priority="465">
      <formula>R37&lt;20</formula>
    </cfRule>
    <cfRule type="expression" dxfId="517" priority="466">
      <formula>AND(R37&gt;=20,R37&lt;70)</formula>
    </cfRule>
    <cfRule type="expression" dxfId="516" priority="467">
      <formula>AND(R37&gt;=70,R37&lt;200)</formula>
    </cfRule>
    <cfRule type="expression" dxfId="515" priority="468">
      <formula>AND(R37&gt;=200,R37&lt;400)</formula>
    </cfRule>
    <cfRule type="expression" dxfId="514" priority="469">
      <formula>R37&gt;=400</formula>
    </cfRule>
  </conditionalFormatting>
  <conditionalFormatting sqref="S37">
    <cfRule type="containsText" dxfId="513" priority="463" operator="containsText" text="√">
      <formula>NOT(ISERROR(SEARCH("√",S37)))</formula>
    </cfRule>
  </conditionalFormatting>
  <conditionalFormatting sqref="R39">
    <cfRule type="containsBlanks" priority="457" stopIfTrue="1">
      <formula>LEN(TRIM(R39))=0</formula>
    </cfRule>
    <cfRule type="expression" dxfId="512" priority="458">
      <formula>R39&lt;20</formula>
    </cfRule>
    <cfRule type="expression" dxfId="511" priority="459">
      <formula>AND(R39&gt;=20,R39&lt;70)</formula>
    </cfRule>
    <cfRule type="expression" dxfId="510" priority="460">
      <formula>AND(R39&gt;=70,R39&lt;200)</formula>
    </cfRule>
    <cfRule type="expression" dxfId="509" priority="461">
      <formula>AND(R39&gt;=200,R39&lt;400)</formula>
    </cfRule>
    <cfRule type="expression" dxfId="508" priority="462">
      <formula>R39&gt;=400</formula>
    </cfRule>
  </conditionalFormatting>
  <conditionalFormatting sqref="S39">
    <cfRule type="containsText" dxfId="507" priority="456" operator="containsText" text="√">
      <formula>NOT(ISERROR(SEARCH("√",S39)))</formula>
    </cfRule>
  </conditionalFormatting>
  <conditionalFormatting sqref="R38">
    <cfRule type="containsBlanks" priority="450" stopIfTrue="1">
      <formula>LEN(TRIM(R38))=0</formula>
    </cfRule>
    <cfRule type="expression" dxfId="506" priority="451">
      <formula>R38&lt;20</formula>
    </cfRule>
    <cfRule type="expression" dxfId="505" priority="452">
      <formula>AND(R38&gt;=20,R38&lt;70)</formula>
    </cfRule>
    <cfRule type="expression" dxfId="504" priority="453">
      <formula>AND(R38&gt;=70,R38&lt;200)</formula>
    </cfRule>
    <cfRule type="expression" dxfId="503" priority="454">
      <formula>AND(R38&gt;=200,R38&lt;400)</formula>
    </cfRule>
    <cfRule type="expression" dxfId="502" priority="455">
      <formula>R38&gt;=400</formula>
    </cfRule>
  </conditionalFormatting>
  <conditionalFormatting sqref="S38">
    <cfRule type="containsText" dxfId="501" priority="449" operator="containsText" text="√">
      <formula>NOT(ISERROR(SEARCH("√",S38)))</formula>
    </cfRule>
  </conditionalFormatting>
  <conditionalFormatting sqref="R38">
    <cfRule type="containsBlanks" priority="443" stopIfTrue="1">
      <formula>LEN(TRIM(R38))=0</formula>
    </cfRule>
    <cfRule type="expression" dxfId="500" priority="444">
      <formula>R38&lt;20</formula>
    </cfRule>
    <cfRule type="expression" dxfId="499" priority="445">
      <formula>AND(R38&gt;=20,R38&lt;70)</formula>
    </cfRule>
    <cfRule type="expression" dxfId="498" priority="446">
      <formula>AND(R38&gt;=70,R38&lt;200)</formula>
    </cfRule>
    <cfRule type="expression" dxfId="497" priority="447">
      <formula>AND(R38&gt;=200,R38&lt;400)</formula>
    </cfRule>
    <cfRule type="expression" dxfId="496" priority="448">
      <formula>R38&gt;=400</formula>
    </cfRule>
  </conditionalFormatting>
  <conditionalFormatting sqref="S38">
    <cfRule type="containsText" dxfId="495" priority="442" operator="containsText" text="√">
      <formula>NOT(ISERROR(SEARCH("√",S38)))</formula>
    </cfRule>
  </conditionalFormatting>
  <conditionalFormatting sqref="R40">
    <cfRule type="containsBlanks" priority="436" stopIfTrue="1">
      <formula>LEN(TRIM(R40))=0</formula>
    </cfRule>
    <cfRule type="expression" dxfId="494" priority="437">
      <formula>R40&lt;20</formula>
    </cfRule>
    <cfRule type="expression" dxfId="493" priority="438">
      <formula>AND(R40&gt;=20,R40&lt;70)</formula>
    </cfRule>
    <cfRule type="expression" dxfId="492" priority="439">
      <formula>AND(R40&gt;=70,R40&lt;200)</formula>
    </cfRule>
    <cfRule type="expression" dxfId="491" priority="440">
      <formula>AND(R40&gt;=200,R40&lt;400)</formula>
    </cfRule>
    <cfRule type="expression" dxfId="490" priority="441">
      <formula>R40&gt;=400</formula>
    </cfRule>
  </conditionalFormatting>
  <conditionalFormatting sqref="S40">
    <cfRule type="containsText" dxfId="489" priority="435" operator="containsText" text="√">
      <formula>NOT(ISERROR(SEARCH("√",S40)))</formula>
    </cfRule>
  </conditionalFormatting>
  <conditionalFormatting sqref="R37">
    <cfRule type="containsBlanks" priority="429" stopIfTrue="1">
      <formula>LEN(TRIM(R37))=0</formula>
    </cfRule>
    <cfRule type="expression" dxfId="488" priority="430">
      <formula>R37&lt;20</formula>
    </cfRule>
    <cfRule type="expression" dxfId="487" priority="431">
      <formula>AND(R37&gt;=20,R37&lt;70)</formula>
    </cfRule>
    <cfRule type="expression" dxfId="486" priority="432">
      <formula>AND(R37&gt;=70,R37&lt;200)</formula>
    </cfRule>
    <cfRule type="expression" dxfId="485" priority="433">
      <formula>AND(R37&gt;=200,R37&lt;400)</formula>
    </cfRule>
    <cfRule type="expression" dxfId="484" priority="434">
      <formula>R37&gt;=400</formula>
    </cfRule>
  </conditionalFormatting>
  <conditionalFormatting sqref="S37">
    <cfRule type="containsText" dxfId="483" priority="428" operator="containsText" text="√">
      <formula>NOT(ISERROR(SEARCH("√",S37)))</formula>
    </cfRule>
  </conditionalFormatting>
  <conditionalFormatting sqref="R39">
    <cfRule type="containsBlanks" priority="422" stopIfTrue="1">
      <formula>LEN(TRIM(R39))=0</formula>
    </cfRule>
    <cfRule type="expression" dxfId="482" priority="423">
      <formula>R39&lt;20</formula>
    </cfRule>
    <cfRule type="expression" dxfId="481" priority="424">
      <formula>AND(R39&gt;=20,R39&lt;70)</formula>
    </cfRule>
    <cfRule type="expression" dxfId="480" priority="425">
      <formula>AND(R39&gt;=70,R39&lt;200)</formula>
    </cfRule>
    <cfRule type="expression" dxfId="479" priority="426">
      <formula>AND(R39&gt;=200,R39&lt;400)</formula>
    </cfRule>
    <cfRule type="expression" dxfId="478" priority="427">
      <formula>R39&gt;=400</formula>
    </cfRule>
  </conditionalFormatting>
  <conditionalFormatting sqref="S39">
    <cfRule type="containsText" dxfId="477" priority="421" operator="containsText" text="√">
      <formula>NOT(ISERROR(SEARCH("√",S39)))</formula>
    </cfRule>
  </conditionalFormatting>
  <conditionalFormatting sqref="R38">
    <cfRule type="containsBlanks" priority="415" stopIfTrue="1">
      <formula>LEN(TRIM(R38))=0</formula>
    </cfRule>
    <cfRule type="expression" dxfId="476" priority="416">
      <formula>R38&lt;20</formula>
    </cfRule>
    <cfRule type="expression" dxfId="475" priority="417">
      <formula>AND(R38&gt;=20,R38&lt;70)</formula>
    </cfRule>
    <cfRule type="expression" dxfId="474" priority="418">
      <formula>AND(R38&gt;=70,R38&lt;200)</formula>
    </cfRule>
    <cfRule type="expression" dxfId="473" priority="419">
      <formula>AND(R38&gt;=200,R38&lt;400)</formula>
    </cfRule>
    <cfRule type="expression" dxfId="472" priority="420">
      <formula>R38&gt;=400</formula>
    </cfRule>
  </conditionalFormatting>
  <conditionalFormatting sqref="S38">
    <cfRule type="containsText" dxfId="471" priority="414" operator="containsText" text="√">
      <formula>NOT(ISERROR(SEARCH("√",S38)))</formula>
    </cfRule>
  </conditionalFormatting>
  <conditionalFormatting sqref="R40">
    <cfRule type="containsBlanks" priority="408" stopIfTrue="1">
      <formula>LEN(TRIM(R40))=0</formula>
    </cfRule>
    <cfRule type="expression" dxfId="470" priority="409">
      <formula>R40&lt;20</formula>
    </cfRule>
    <cfRule type="expression" dxfId="469" priority="410">
      <formula>AND(R40&gt;=20,R40&lt;70)</formula>
    </cfRule>
    <cfRule type="expression" dxfId="468" priority="411">
      <formula>AND(R40&gt;=70,R40&lt;200)</formula>
    </cfRule>
    <cfRule type="expression" dxfId="467" priority="412">
      <formula>AND(R40&gt;=200,R40&lt;400)</formula>
    </cfRule>
    <cfRule type="expression" dxfId="466" priority="413">
      <formula>R40&gt;=400</formula>
    </cfRule>
  </conditionalFormatting>
  <conditionalFormatting sqref="S40">
    <cfRule type="containsText" dxfId="465" priority="407" operator="containsText" text="√">
      <formula>NOT(ISERROR(SEARCH("√",S40)))</formula>
    </cfRule>
  </conditionalFormatting>
  <conditionalFormatting sqref="R37">
    <cfRule type="containsBlanks" priority="401" stopIfTrue="1">
      <formula>LEN(TRIM(R37))=0</formula>
    </cfRule>
    <cfRule type="expression" dxfId="464" priority="402">
      <formula>R37&lt;20</formula>
    </cfRule>
    <cfRule type="expression" dxfId="463" priority="403">
      <formula>AND(R37&gt;=20,R37&lt;70)</formula>
    </cfRule>
    <cfRule type="expression" dxfId="462" priority="404">
      <formula>AND(R37&gt;=70,R37&lt;200)</formula>
    </cfRule>
    <cfRule type="expression" dxfId="461" priority="405">
      <formula>AND(R37&gt;=200,R37&lt;400)</formula>
    </cfRule>
    <cfRule type="expression" dxfId="460" priority="406">
      <formula>R37&gt;=400</formula>
    </cfRule>
  </conditionalFormatting>
  <conditionalFormatting sqref="S37">
    <cfRule type="containsText" dxfId="459" priority="400" operator="containsText" text="√">
      <formula>NOT(ISERROR(SEARCH("√",S37)))</formula>
    </cfRule>
  </conditionalFormatting>
  <conditionalFormatting sqref="R39">
    <cfRule type="containsBlanks" priority="394" stopIfTrue="1">
      <formula>LEN(TRIM(R39))=0</formula>
    </cfRule>
    <cfRule type="expression" dxfId="458" priority="395">
      <formula>R39&lt;20</formula>
    </cfRule>
    <cfRule type="expression" dxfId="457" priority="396">
      <formula>AND(R39&gt;=20,R39&lt;70)</formula>
    </cfRule>
    <cfRule type="expression" dxfId="456" priority="397">
      <formula>AND(R39&gt;=70,R39&lt;200)</formula>
    </cfRule>
    <cfRule type="expression" dxfId="455" priority="398">
      <formula>AND(R39&gt;=200,R39&lt;400)</formula>
    </cfRule>
    <cfRule type="expression" dxfId="454" priority="399">
      <formula>R39&gt;=400</formula>
    </cfRule>
  </conditionalFormatting>
  <conditionalFormatting sqref="S39">
    <cfRule type="containsText" dxfId="453" priority="393" operator="containsText" text="√">
      <formula>NOT(ISERROR(SEARCH("√",S39)))</formula>
    </cfRule>
  </conditionalFormatting>
  <conditionalFormatting sqref="R39">
    <cfRule type="containsBlanks" priority="387" stopIfTrue="1">
      <formula>LEN(TRIM(R39))=0</formula>
    </cfRule>
    <cfRule type="expression" dxfId="452" priority="388">
      <formula>R39&lt;20</formula>
    </cfRule>
    <cfRule type="expression" dxfId="451" priority="389">
      <formula>AND(R39&gt;=20,R39&lt;70)</formula>
    </cfRule>
    <cfRule type="expression" dxfId="450" priority="390">
      <formula>AND(R39&gt;=70,R39&lt;200)</formula>
    </cfRule>
    <cfRule type="expression" dxfId="449" priority="391">
      <formula>AND(R39&gt;=200,R39&lt;400)</formula>
    </cfRule>
    <cfRule type="expression" dxfId="448" priority="392">
      <formula>R39&gt;=400</formula>
    </cfRule>
  </conditionalFormatting>
  <conditionalFormatting sqref="S39">
    <cfRule type="containsText" dxfId="447" priority="386" operator="containsText" text="√">
      <formula>NOT(ISERROR(SEARCH("√",S39)))</formula>
    </cfRule>
  </conditionalFormatting>
  <conditionalFormatting sqref="R41">
    <cfRule type="containsBlanks" priority="380" stopIfTrue="1">
      <formula>LEN(TRIM(R41))=0</formula>
    </cfRule>
    <cfRule type="expression" dxfId="446" priority="381">
      <formula>R41&lt;20</formula>
    </cfRule>
    <cfRule type="expression" dxfId="445" priority="382">
      <formula>AND(R41&gt;=20,R41&lt;70)</formula>
    </cfRule>
    <cfRule type="expression" dxfId="444" priority="383">
      <formula>AND(R41&gt;=70,R41&lt;200)</formula>
    </cfRule>
    <cfRule type="expression" dxfId="443" priority="384">
      <formula>AND(R41&gt;=200,R41&lt;400)</formula>
    </cfRule>
    <cfRule type="expression" dxfId="442" priority="385">
      <formula>R41&gt;=400</formula>
    </cfRule>
  </conditionalFormatting>
  <conditionalFormatting sqref="S41">
    <cfRule type="containsText" dxfId="441" priority="379" operator="containsText" text="√">
      <formula>NOT(ISERROR(SEARCH("√",S41)))</formula>
    </cfRule>
  </conditionalFormatting>
  <conditionalFormatting sqref="R38">
    <cfRule type="containsBlanks" priority="373" stopIfTrue="1">
      <formula>LEN(TRIM(R38))=0</formula>
    </cfRule>
    <cfRule type="expression" dxfId="440" priority="374">
      <formula>R38&lt;20</formula>
    </cfRule>
    <cfRule type="expression" dxfId="439" priority="375">
      <formula>AND(R38&gt;=20,R38&lt;70)</formula>
    </cfRule>
    <cfRule type="expression" dxfId="438" priority="376">
      <formula>AND(R38&gt;=70,R38&lt;200)</formula>
    </cfRule>
    <cfRule type="expression" dxfId="437" priority="377">
      <formula>AND(R38&gt;=200,R38&lt;400)</formula>
    </cfRule>
    <cfRule type="expression" dxfId="436" priority="378">
      <formula>R38&gt;=400</formula>
    </cfRule>
  </conditionalFormatting>
  <conditionalFormatting sqref="S38">
    <cfRule type="containsText" dxfId="435" priority="372" operator="containsText" text="√">
      <formula>NOT(ISERROR(SEARCH("√",S38)))</formula>
    </cfRule>
  </conditionalFormatting>
  <conditionalFormatting sqref="R40">
    <cfRule type="containsBlanks" priority="366" stopIfTrue="1">
      <formula>LEN(TRIM(R40))=0</formula>
    </cfRule>
    <cfRule type="expression" dxfId="434" priority="367">
      <formula>R40&lt;20</formula>
    </cfRule>
    <cfRule type="expression" dxfId="433" priority="368">
      <formula>AND(R40&gt;=20,R40&lt;70)</formula>
    </cfRule>
    <cfRule type="expression" dxfId="432" priority="369">
      <formula>AND(R40&gt;=70,R40&lt;200)</formula>
    </cfRule>
    <cfRule type="expression" dxfId="431" priority="370">
      <formula>AND(R40&gt;=200,R40&lt;400)</formula>
    </cfRule>
    <cfRule type="expression" dxfId="430" priority="371">
      <formula>R40&gt;=400</formula>
    </cfRule>
  </conditionalFormatting>
  <conditionalFormatting sqref="S40">
    <cfRule type="containsText" dxfId="429" priority="365" operator="containsText" text="√">
      <formula>NOT(ISERROR(SEARCH("√",S40)))</formula>
    </cfRule>
  </conditionalFormatting>
  <conditionalFormatting sqref="R38">
    <cfRule type="containsBlanks" priority="359" stopIfTrue="1">
      <formula>LEN(TRIM(R38))=0</formula>
    </cfRule>
    <cfRule type="expression" dxfId="428" priority="360">
      <formula>R38&lt;20</formula>
    </cfRule>
    <cfRule type="expression" dxfId="427" priority="361">
      <formula>AND(R38&gt;=20,R38&lt;70)</formula>
    </cfRule>
    <cfRule type="expression" dxfId="426" priority="362">
      <formula>AND(R38&gt;=70,R38&lt;200)</formula>
    </cfRule>
    <cfRule type="expression" dxfId="425" priority="363">
      <formula>AND(R38&gt;=200,R38&lt;400)</formula>
    </cfRule>
    <cfRule type="expression" dxfId="424" priority="364">
      <formula>R38&gt;=400</formula>
    </cfRule>
  </conditionalFormatting>
  <conditionalFormatting sqref="S38">
    <cfRule type="containsText" dxfId="423" priority="358" operator="containsText" text="√">
      <formula>NOT(ISERROR(SEARCH("√",S38)))</formula>
    </cfRule>
  </conditionalFormatting>
  <conditionalFormatting sqref="R40">
    <cfRule type="containsBlanks" priority="352" stopIfTrue="1">
      <formula>LEN(TRIM(R40))=0</formula>
    </cfRule>
    <cfRule type="expression" dxfId="422" priority="353">
      <formula>R40&lt;20</formula>
    </cfRule>
    <cfRule type="expression" dxfId="421" priority="354">
      <formula>AND(R40&gt;=20,R40&lt;70)</formula>
    </cfRule>
    <cfRule type="expression" dxfId="420" priority="355">
      <formula>AND(R40&gt;=70,R40&lt;200)</formula>
    </cfRule>
    <cfRule type="expression" dxfId="419" priority="356">
      <formula>AND(R40&gt;=200,R40&lt;400)</formula>
    </cfRule>
    <cfRule type="expression" dxfId="418" priority="357">
      <formula>R40&gt;=400</formula>
    </cfRule>
  </conditionalFormatting>
  <conditionalFormatting sqref="S40">
    <cfRule type="containsText" dxfId="417" priority="351" operator="containsText" text="√">
      <formula>NOT(ISERROR(SEARCH("√",S40)))</formula>
    </cfRule>
  </conditionalFormatting>
  <conditionalFormatting sqref="R37">
    <cfRule type="containsBlanks" priority="345" stopIfTrue="1">
      <formula>LEN(TRIM(R37))=0</formula>
    </cfRule>
    <cfRule type="expression" dxfId="416" priority="346">
      <formula>R37&lt;20</formula>
    </cfRule>
    <cfRule type="expression" dxfId="415" priority="347">
      <formula>AND(R37&gt;=20,R37&lt;70)</formula>
    </cfRule>
    <cfRule type="expression" dxfId="414" priority="348">
      <formula>AND(R37&gt;=70,R37&lt;200)</formula>
    </cfRule>
    <cfRule type="expression" dxfId="413" priority="349">
      <formula>AND(R37&gt;=200,R37&lt;400)</formula>
    </cfRule>
    <cfRule type="expression" dxfId="412" priority="350">
      <formula>R37&gt;=400</formula>
    </cfRule>
  </conditionalFormatting>
  <conditionalFormatting sqref="S37">
    <cfRule type="containsText" dxfId="411" priority="344" operator="containsText" text="√">
      <formula>NOT(ISERROR(SEARCH("√",S37)))</formula>
    </cfRule>
  </conditionalFormatting>
  <conditionalFormatting sqref="R39">
    <cfRule type="containsBlanks" priority="338" stopIfTrue="1">
      <formula>LEN(TRIM(R39))=0</formula>
    </cfRule>
    <cfRule type="expression" dxfId="410" priority="339">
      <formula>R39&lt;20</formula>
    </cfRule>
    <cfRule type="expression" dxfId="409" priority="340">
      <formula>AND(R39&gt;=20,R39&lt;70)</formula>
    </cfRule>
    <cfRule type="expression" dxfId="408" priority="341">
      <formula>AND(R39&gt;=70,R39&lt;200)</formula>
    </cfRule>
    <cfRule type="expression" dxfId="407" priority="342">
      <formula>AND(R39&gt;=200,R39&lt;400)</formula>
    </cfRule>
    <cfRule type="expression" dxfId="406" priority="343">
      <formula>R39&gt;=400</formula>
    </cfRule>
  </conditionalFormatting>
  <conditionalFormatting sqref="S39">
    <cfRule type="containsText" dxfId="405" priority="337" operator="containsText" text="√">
      <formula>NOT(ISERROR(SEARCH("√",S39)))</formula>
    </cfRule>
  </conditionalFormatting>
  <conditionalFormatting sqref="R39">
    <cfRule type="containsBlanks" priority="331" stopIfTrue="1">
      <formula>LEN(TRIM(R39))=0</formula>
    </cfRule>
    <cfRule type="expression" dxfId="404" priority="332">
      <formula>R39&lt;20</formula>
    </cfRule>
    <cfRule type="expression" dxfId="403" priority="333">
      <formula>AND(R39&gt;=20,R39&lt;70)</formula>
    </cfRule>
    <cfRule type="expression" dxfId="402" priority="334">
      <formula>AND(R39&gt;=70,R39&lt;200)</formula>
    </cfRule>
    <cfRule type="expression" dxfId="401" priority="335">
      <formula>AND(R39&gt;=200,R39&lt;400)</formula>
    </cfRule>
    <cfRule type="expression" dxfId="400" priority="336">
      <formula>R39&gt;=400</formula>
    </cfRule>
  </conditionalFormatting>
  <conditionalFormatting sqref="S39">
    <cfRule type="containsText" dxfId="399" priority="330" operator="containsText" text="√">
      <formula>NOT(ISERROR(SEARCH("√",S39)))</formula>
    </cfRule>
  </conditionalFormatting>
  <conditionalFormatting sqref="R41">
    <cfRule type="containsBlanks" priority="324" stopIfTrue="1">
      <formula>LEN(TRIM(R41))=0</formula>
    </cfRule>
    <cfRule type="expression" dxfId="398" priority="325">
      <formula>R41&lt;20</formula>
    </cfRule>
    <cfRule type="expression" dxfId="397" priority="326">
      <formula>AND(R41&gt;=20,R41&lt;70)</formula>
    </cfRule>
    <cfRule type="expression" dxfId="396" priority="327">
      <formula>AND(R41&gt;=70,R41&lt;200)</formula>
    </cfRule>
    <cfRule type="expression" dxfId="395" priority="328">
      <formula>AND(R41&gt;=200,R41&lt;400)</formula>
    </cfRule>
    <cfRule type="expression" dxfId="394" priority="329">
      <formula>R41&gt;=400</formula>
    </cfRule>
  </conditionalFormatting>
  <conditionalFormatting sqref="S41">
    <cfRule type="containsText" dxfId="393" priority="323" operator="containsText" text="√">
      <formula>NOT(ISERROR(SEARCH("√",S41)))</formula>
    </cfRule>
  </conditionalFormatting>
  <conditionalFormatting sqref="R38">
    <cfRule type="containsBlanks" priority="317" stopIfTrue="1">
      <formula>LEN(TRIM(R38))=0</formula>
    </cfRule>
    <cfRule type="expression" dxfId="392" priority="318">
      <formula>R38&lt;20</formula>
    </cfRule>
    <cfRule type="expression" dxfId="391" priority="319">
      <formula>AND(R38&gt;=20,R38&lt;70)</formula>
    </cfRule>
    <cfRule type="expression" dxfId="390" priority="320">
      <formula>AND(R38&gt;=70,R38&lt;200)</formula>
    </cfRule>
    <cfRule type="expression" dxfId="389" priority="321">
      <formula>AND(R38&gt;=200,R38&lt;400)</formula>
    </cfRule>
    <cfRule type="expression" dxfId="388" priority="322">
      <formula>R38&gt;=400</formula>
    </cfRule>
  </conditionalFormatting>
  <conditionalFormatting sqref="S38">
    <cfRule type="containsText" dxfId="387" priority="316" operator="containsText" text="√">
      <formula>NOT(ISERROR(SEARCH("√",S38)))</formula>
    </cfRule>
  </conditionalFormatting>
  <conditionalFormatting sqref="R40">
    <cfRule type="containsBlanks" priority="310" stopIfTrue="1">
      <formula>LEN(TRIM(R40))=0</formula>
    </cfRule>
    <cfRule type="expression" dxfId="386" priority="311">
      <formula>R40&lt;20</formula>
    </cfRule>
    <cfRule type="expression" dxfId="385" priority="312">
      <formula>AND(R40&gt;=20,R40&lt;70)</formula>
    </cfRule>
    <cfRule type="expression" dxfId="384" priority="313">
      <formula>AND(R40&gt;=70,R40&lt;200)</formula>
    </cfRule>
    <cfRule type="expression" dxfId="383" priority="314">
      <formula>AND(R40&gt;=200,R40&lt;400)</formula>
    </cfRule>
    <cfRule type="expression" dxfId="382" priority="315">
      <formula>R40&gt;=400</formula>
    </cfRule>
  </conditionalFormatting>
  <conditionalFormatting sqref="S40">
    <cfRule type="containsText" dxfId="381" priority="309" operator="containsText" text="√">
      <formula>NOT(ISERROR(SEARCH("√",S40)))</formula>
    </cfRule>
  </conditionalFormatting>
  <conditionalFormatting sqref="R39">
    <cfRule type="containsBlanks" priority="303" stopIfTrue="1">
      <formula>LEN(TRIM(R39))=0</formula>
    </cfRule>
    <cfRule type="expression" dxfId="380" priority="304">
      <formula>R39&lt;20</formula>
    </cfRule>
    <cfRule type="expression" dxfId="379" priority="305">
      <formula>AND(R39&gt;=20,R39&lt;70)</formula>
    </cfRule>
    <cfRule type="expression" dxfId="378" priority="306">
      <formula>AND(R39&gt;=70,R39&lt;200)</formula>
    </cfRule>
    <cfRule type="expression" dxfId="377" priority="307">
      <formula>AND(R39&gt;=200,R39&lt;400)</formula>
    </cfRule>
    <cfRule type="expression" dxfId="376" priority="308">
      <formula>R39&gt;=400</formula>
    </cfRule>
  </conditionalFormatting>
  <conditionalFormatting sqref="S39">
    <cfRule type="containsText" dxfId="375" priority="302" operator="containsText" text="√">
      <formula>NOT(ISERROR(SEARCH("√",S39)))</formula>
    </cfRule>
  </conditionalFormatting>
  <conditionalFormatting sqref="R41">
    <cfRule type="containsBlanks" priority="296" stopIfTrue="1">
      <formula>LEN(TRIM(R41))=0</formula>
    </cfRule>
    <cfRule type="expression" dxfId="374" priority="297">
      <formula>R41&lt;20</formula>
    </cfRule>
    <cfRule type="expression" dxfId="373" priority="298">
      <formula>AND(R41&gt;=20,R41&lt;70)</formula>
    </cfRule>
    <cfRule type="expression" dxfId="372" priority="299">
      <formula>AND(R41&gt;=70,R41&lt;200)</formula>
    </cfRule>
    <cfRule type="expression" dxfId="371" priority="300">
      <formula>AND(R41&gt;=200,R41&lt;400)</formula>
    </cfRule>
    <cfRule type="expression" dxfId="370" priority="301">
      <formula>R41&gt;=400</formula>
    </cfRule>
  </conditionalFormatting>
  <conditionalFormatting sqref="S41">
    <cfRule type="containsText" dxfId="369" priority="295" operator="containsText" text="√">
      <formula>NOT(ISERROR(SEARCH("√",S41)))</formula>
    </cfRule>
  </conditionalFormatting>
  <conditionalFormatting sqref="R38">
    <cfRule type="containsBlanks" priority="289" stopIfTrue="1">
      <formula>LEN(TRIM(R38))=0</formula>
    </cfRule>
    <cfRule type="expression" dxfId="368" priority="290">
      <formula>R38&lt;20</formula>
    </cfRule>
    <cfRule type="expression" dxfId="367" priority="291">
      <formula>AND(R38&gt;=20,R38&lt;70)</formula>
    </cfRule>
    <cfRule type="expression" dxfId="366" priority="292">
      <formula>AND(R38&gt;=70,R38&lt;200)</formula>
    </cfRule>
    <cfRule type="expression" dxfId="365" priority="293">
      <formula>AND(R38&gt;=200,R38&lt;400)</formula>
    </cfRule>
    <cfRule type="expression" dxfId="364" priority="294">
      <formula>R38&gt;=400</formula>
    </cfRule>
  </conditionalFormatting>
  <conditionalFormatting sqref="S38">
    <cfRule type="containsText" dxfId="363" priority="288" operator="containsText" text="√">
      <formula>NOT(ISERROR(SEARCH("√",S38)))</formula>
    </cfRule>
  </conditionalFormatting>
  <conditionalFormatting sqref="R40">
    <cfRule type="containsBlanks" priority="282" stopIfTrue="1">
      <formula>LEN(TRIM(R40))=0</formula>
    </cfRule>
    <cfRule type="expression" dxfId="362" priority="283">
      <formula>R40&lt;20</formula>
    </cfRule>
    <cfRule type="expression" dxfId="361" priority="284">
      <formula>AND(R40&gt;=20,R40&lt;70)</formula>
    </cfRule>
    <cfRule type="expression" dxfId="360" priority="285">
      <formula>AND(R40&gt;=70,R40&lt;200)</formula>
    </cfRule>
    <cfRule type="expression" dxfId="359" priority="286">
      <formula>AND(R40&gt;=200,R40&lt;400)</formula>
    </cfRule>
    <cfRule type="expression" dxfId="358" priority="287">
      <formula>R40&gt;=400</formula>
    </cfRule>
  </conditionalFormatting>
  <conditionalFormatting sqref="S40">
    <cfRule type="containsText" dxfId="357" priority="281" operator="containsText" text="√">
      <formula>NOT(ISERROR(SEARCH("√",S40)))</formula>
    </cfRule>
  </conditionalFormatting>
  <conditionalFormatting sqref="R40">
    <cfRule type="containsBlanks" priority="275" stopIfTrue="1">
      <formula>LEN(TRIM(R40))=0</formula>
    </cfRule>
    <cfRule type="expression" dxfId="356" priority="276">
      <formula>R40&lt;20</formula>
    </cfRule>
    <cfRule type="expression" dxfId="355" priority="277">
      <formula>AND(R40&gt;=20,R40&lt;70)</formula>
    </cfRule>
    <cfRule type="expression" dxfId="354" priority="278">
      <formula>AND(R40&gt;=70,R40&lt;200)</formula>
    </cfRule>
    <cfRule type="expression" dxfId="353" priority="279">
      <formula>AND(R40&gt;=200,R40&lt;400)</formula>
    </cfRule>
    <cfRule type="expression" dxfId="352" priority="280">
      <formula>R40&gt;=400</formula>
    </cfRule>
  </conditionalFormatting>
  <conditionalFormatting sqref="S40">
    <cfRule type="containsText" dxfId="351" priority="274" operator="containsText" text="√">
      <formula>NOT(ISERROR(SEARCH("√",S40)))</formula>
    </cfRule>
  </conditionalFormatting>
  <conditionalFormatting sqref="R42">
    <cfRule type="containsBlanks" priority="268" stopIfTrue="1">
      <formula>LEN(TRIM(R42))=0</formula>
    </cfRule>
    <cfRule type="expression" dxfId="350" priority="269">
      <formula>R42&lt;20</formula>
    </cfRule>
    <cfRule type="expression" dxfId="349" priority="270">
      <formula>AND(R42&gt;=20,R42&lt;70)</formula>
    </cfRule>
    <cfRule type="expression" dxfId="348" priority="271">
      <formula>AND(R42&gt;=70,R42&lt;200)</formula>
    </cfRule>
    <cfRule type="expression" dxfId="347" priority="272">
      <formula>AND(R42&gt;=200,R42&lt;400)</formula>
    </cfRule>
    <cfRule type="expression" dxfId="346" priority="273">
      <formula>R42&gt;=400</formula>
    </cfRule>
  </conditionalFormatting>
  <conditionalFormatting sqref="S42">
    <cfRule type="containsText" dxfId="345" priority="267" operator="containsText" text="√">
      <formula>NOT(ISERROR(SEARCH("√",S42)))</formula>
    </cfRule>
  </conditionalFormatting>
  <conditionalFormatting sqref="R39">
    <cfRule type="containsBlanks" priority="261" stopIfTrue="1">
      <formula>LEN(TRIM(R39))=0</formula>
    </cfRule>
    <cfRule type="expression" dxfId="344" priority="262">
      <formula>R39&lt;20</formula>
    </cfRule>
    <cfRule type="expression" dxfId="343" priority="263">
      <formula>AND(R39&gt;=20,R39&lt;70)</formula>
    </cfRule>
    <cfRule type="expression" dxfId="342" priority="264">
      <formula>AND(R39&gt;=70,R39&lt;200)</formula>
    </cfRule>
    <cfRule type="expression" dxfId="341" priority="265">
      <formula>AND(R39&gt;=200,R39&lt;400)</formula>
    </cfRule>
    <cfRule type="expression" dxfId="340" priority="266">
      <formula>R39&gt;=400</formula>
    </cfRule>
  </conditionalFormatting>
  <conditionalFormatting sqref="S39">
    <cfRule type="containsText" dxfId="339" priority="260" operator="containsText" text="√">
      <formula>NOT(ISERROR(SEARCH("√",S39)))</formula>
    </cfRule>
  </conditionalFormatting>
  <conditionalFormatting sqref="R41">
    <cfRule type="containsBlanks" priority="254" stopIfTrue="1">
      <formula>LEN(TRIM(R41))=0</formula>
    </cfRule>
    <cfRule type="expression" dxfId="338" priority="255">
      <formula>R41&lt;20</formula>
    </cfRule>
    <cfRule type="expression" dxfId="337" priority="256">
      <formula>AND(R41&gt;=20,R41&lt;70)</formula>
    </cfRule>
    <cfRule type="expression" dxfId="336" priority="257">
      <formula>AND(R41&gt;=70,R41&lt;200)</formula>
    </cfRule>
    <cfRule type="expression" dxfId="335" priority="258">
      <formula>AND(R41&gt;=200,R41&lt;400)</formula>
    </cfRule>
    <cfRule type="expression" dxfId="334" priority="259">
      <formula>R41&gt;=400</formula>
    </cfRule>
  </conditionalFormatting>
  <conditionalFormatting sqref="S41">
    <cfRule type="containsText" dxfId="333" priority="253" operator="containsText" text="√">
      <formula>NOT(ISERROR(SEARCH("√",S41)))</formula>
    </cfRule>
  </conditionalFormatting>
  <conditionalFormatting sqref="R44">
    <cfRule type="containsBlanks" priority="247" stopIfTrue="1">
      <formula>LEN(TRIM(R44))=0</formula>
    </cfRule>
    <cfRule type="expression" dxfId="332" priority="248">
      <formula>R44&lt;20</formula>
    </cfRule>
    <cfRule type="expression" dxfId="331" priority="249">
      <formula>AND(R44&gt;=20,R44&lt;70)</formula>
    </cfRule>
    <cfRule type="expression" dxfId="330" priority="250">
      <formula>AND(R44&gt;=70,R44&lt;200)</formula>
    </cfRule>
    <cfRule type="expression" dxfId="329" priority="251">
      <formula>AND(R44&gt;=200,R44&lt;400)</formula>
    </cfRule>
    <cfRule type="expression" dxfId="328" priority="252">
      <formula>R44&gt;=400</formula>
    </cfRule>
  </conditionalFormatting>
  <conditionalFormatting sqref="S44">
    <cfRule type="containsText" dxfId="327" priority="246" operator="containsText" text="√">
      <formula>NOT(ISERROR(SEARCH("√",S44)))</formula>
    </cfRule>
  </conditionalFormatting>
  <conditionalFormatting sqref="R39">
    <cfRule type="containsBlanks" priority="240" stopIfTrue="1">
      <formula>LEN(TRIM(R39))=0</formula>
    </cfRule>
    <cfRule type="expression" dxfId="326" priority="241">
      <formula>R39&lt;20</formula>
    </cfRule>
    <cfRule type="expression" dxfId="325" priority="242">
      <formula>AND(R39&gt;=20,R39&lt;70)</formula>
    </cfRule>
    <cfRule type="expression" dxfId="324" priority="243">
      <formula>AND(R39&gt;=70,R39&lt;200)</formula>
    </cfRule>
    <cfRule type="expression" dxfId="323" priority="244">
      <formula>AND(R39&gt;=200,R39&lt;400)</formula>
    </cfRule>
    <cfRule type="expression" dxfId="322" priority="245">
      <formula>R39&gt;=400</formula>
    </cfRule>
  </conditionalFormatting>
  <conditionalFormatting sqref="S39">
    <cfRule type="containsText" dxfId="321" priority="239" operator="containsText" text="√">
      <formula>NOT(ISERROR(SEARCH("√",S39)))</formula>
    </cfRule>
  </conditionalFormatting>
  <conditionalFormatting sqref="R41">
    <cfRule type="containsBlanks" priority="233" stopIfTrue="1">
      <formula>LEN(TRIM(R41))=0</formula>
    </cfRule>
    <cfRule type="expression" dxfId="320" priority="234">
      <formula>R41&lt;20</formula>
    </cfRule>
    <cfRule type="expression" dxfId="319" priority="235">
      <formula>AND(R41&gt;=20,R41&lt;70)</formula>
    </cfRule>
    <cfRule type="expression" dxfId="318" priority="236">
      <formula>AND(R41&gt;=70,R41&lt;200)</formula>
    </cfRule>
    <cfRule type="expression" dxfId="317" priority="237">
      <formula>AND(R41&gt;=200,R41&lt;400)</formula>
    </cfRule>
    <cfRule type="expression" dxfId="316" priority="238">
      <formula>R41&gt;=400</formula>
    </cfRule>
  </conditionalFormatting>
  <conditionalFormatting sqref="S41">
    <cfRule type="containsText" dxfId="315" priority="232" operator="containsText" text="√">
      <formula>NOT(ISERROR(SEARCH("√",S41)))</formula>
    </cfRule>
  </conditionalFormatting>
  <conditionalFormatting sqref="R38">
    <cfRule type="containsBlanks" priority="226" stopIfTrue="1">
      <formula>LEN(TRIM(R38))=0</formula>
    </cfRule>
    <cfRule type="expression" dxfId="314" priority="227">
      <formula>R38&lt;20</formula>
    </cfRule>
    <cfRule type="expression" dxfId="313" priority="228">
      <formula>AND(R38&gt;=20,R38&lt;70)</formula>
    </cfRule>
    <cfRule type="expression" dxfId="312" priority="229">
      <formula>AND(R38&gt;=70,R38&lt;200)</formula>
    </cfRule>
    <cfRule type="expression" dxfId="311" priority="230">
      <formula>AND(R38&gt;=200,R38&lt;400)</formula>
    </cfRule>
    <cfRule type="expression" dxfId="310" priority="231">
      <formula>R38&gt;=400</formula>
    </cfRule>
  </conditionalFormatting>
  <conditionalFormatting sqref="S38">
    <cfRule type="containsText" dxfId="309" priority="225" operator="containsText" text="√">
      <formula>NOT(ISERROR(SEARCH("√",S38)))</formula>
    </cfRule>
  </conditionalFormatting>
  <conditionalFormatting sqref="R40">
    <cfRule type="containsBlanks" priority="219" stopIfTrue="1">
      <formula>LEN(TRIM(R40))=0</formula>
    </cfRule>
    <cfRule type="expression" dxfId="308" priority="220">
      <formula>R40&lt;20</formula>
    </cfRule>
    <cfRule type="expression" dxfId="307" priority="221">
      <formula>AND(R40&gt;=20,R40&lt;70)</formula>
    </cfRule>
    <cfRule type="expression" dxfId="306" priority="222">
      <formula>AND(R40&gt;=70,R40&lt;200)</formula>
    </cfRule>
    <cfRule type="expression" dxfId="305" priority="223">
      <formula>AND(R40&gt;=200,R40&lt;400)</formula>
    </cfRule>
    <cfRule type="expression" dxfId="304" priority="224">
      <formula>R40&gt;=400</formula>
    </cfRule>
  </conditionalFormatting>
  <conditionalFormatting sqref="S40">
    <cfRule type="containsText" dxfId="303" priority="218" operator="containsText" text="√">
      <formula>NOT(ISERROR(SEARCH("√",S40)))</formula>
    </cfRule>
  </conditionalFormatting>
  <conditionalFormatting sqref="R40">
    <cfRule type="containsBlanks" priority="212" stopIfTrue="1">
      <formula>LEN(TRIM(R40))=0</formula>
    </cfRule>
    <cfRule type="expression" dxfId="302" priority="213">
      <formula>R40&lt;20</formula>
    </cfRule>
    <cfRule type="expression" dxfId="301" priority="214">
      <formula>AND(R40&gt;=20,R40&lt;70)</formula>
    </cfRule>
    <cfRule type="expression" dxfId="300" priority="215">
      <formula>AND(R40&gt;=70,R40&lt;200)</formula>
    </cfRule>
    <cfRule type="expression" dxfId="299" priority="216">
      <formula>AND(R40&gt;=200,R40&lt;400)</formula>
    </cfRule>
    <cfRule type="expression" dxfId="298" priority="217">
      <formula>R40&gt;=400</formula>
    </cfRule>
  </conditionalFormatting>
  <conditionalFormatting sqref="S40">
    <cfRule type="containsText" dxfId="297" priority="211" operator="containsText" text="√">
      <formula>NOT(ISERROR(SEARCH("√",S40)))</formula>
    </cfRule>
  </conditionalFormatting>
  <conditionalFormatting sqref="R42">
    <cfRule type="containsBlanks" priority="205" stopIfTrue="1">
      <formula>LEN(TRIM(R42))=0</formula>
    </cfRule>
    <cfRule type="expression" dxfId="296" priority="206">
      <formula>R42&lt;20</formula>
    </cfRule>
    <cfRule type="expression" dxfId="295" priority="207">
      <formula>AND(R42&gt;=20,R42&lt;70)</formula>
    </cfRule>
    <cfRule type="expression" dxfId="294" priority="208">
      <formula>AND(R42&gt;=70,R42&lt;200)</formula>
    </cfRule>
    <cfRule type="expression" dxfId="293" priority="209">
      <formula>AND(R42&gt;=200,R42&lt;400)</formula>
    </cfRule>
    <cfRule type="expression" dxfId="292" priority="210">
      <formula>R42&gt;=400</formula>
    </cfRule>
  </conditionalFormatting>
  <conditionalFormatting sqref="S42">
    <cfRule type="containsText" dxfId="291" priority="204" operator="containsText" text="√">
      <formula>NOT(ISERROR(SEARCH("√",S42)))</formula>
    </cfRule>
  </conditionalFormatting>
  <conditionalFormatting sqref="R39">
    <cfRule type="containsBlanks" priority="198" stopIfTrue="1">
      <formula>LEN(TRIM(R39))=0</formula>
    </cfRule>
    <cfRule type="expression" dxfId="290" priority="199">
      <formula>R39&lt;20</formula>
    </cfRule>
    <cfRule type="expression" dxfId="289" priority="200">
      <formula>AND(R39&gt;=20,R39&lt;70)</formula>
    </cfRule>
    <cfRule type="expression" dxfId="288" priority="201">
      <formula>AND(R39&gt;=70,R39&lt;200)</formula>
    </cfRule>
    <cfRule type="expression" dxfId="287" priority="202">
      <formula>AND(R39&gt;=200,R39&lt;400)</formula>
    </cfRule>
    <cfRule type="expression" dxfId="286" priority="203">
      <formula>R39&gt;=400</formula>
    </cfRule>
  </conditionalFormatting>
  <conditionalFormatting sqref="S39">
    <cfRule type="containsText" dxfId="285" priority="197" operator="containsText" text="√">
      <formula>NOT(ISERROR(SEARCH("√",S39)))</formula>
    </cfRule>
  </conditionalFormatting>
  <conditionalFormatting sqref="R41">
    <cfRule type="containsBlanks" priority="191" stopIfTrue="1">
      <formula>LEN(TRIM(R41))=0</formula>
    </cfRule>
    <cfRule type="expression" dxfId="284" priority="192">
      <formula>R41&lt;20</formula>
    </cfRule>
    <cfRule type="expression" dxfId="283" priority="193">
      <formula>AND(R41&gt;=20,R41&lt;70)</formula>
    </cfRule>
    <cfRule type="expression" dxfId="282" priority="194">
      <formula>AND(R41&gt;=70,R41&lt;200)</formula>
    </cfRule>
    <cfRule type="expression" dxfId="281" priority="195">
      <formula>AND(R41&gt;=200,R41&lt;400)</formula>
    </cfRule>
    <cfRule type="expression" dxfId="280" priority="196">
      <formula>R41&gt;=400</formula>
    </cfRule>
  </conditionalFormatting>
  <conditionalFormatting sqref="S41">
    <cfRule type="containsText" dxfId="279" priority="190" operator="containsText" text="√">
      <formula>NOT(ISERROR(SEARCH("√",S41)))</formula>
    </cfRule>
  </conditionalFormatting>
  <conditionalFormatting sqref="R40">
    <cfRule type="containsBlanks" priority="184" stopIfTrue="1">
      <formula>LEN(TRIM(R40))=0</formula>
    </cfRule>
    <cfRule type="expression" dxfId="278" priority="185">
      <formula>R40&lt;20</formula>
    </cfRule>
    <cfRule type="expression" dxfId="277" priority="186">
      <formula>AND(R40&gt;=20,R40&lt;70)</formula>
    </cfRule>
    <cfRule type="expression" dxfId="276" priority="187">
      <formula>AND(R40&gt;=70,R40&lt;200)</formula>
    </cfRule>
    <cfRule type="expression" dxfId="275" priority="188">
      <formula>AND(R40&gt;=200,R40&lt;400)</formula>
    </cfRule>
    <cfRule type="expression" dxfId="274" priority="189">
      <formula>R40&gt;=400</formula>
    </cfRule>
  </conditionalFormatting>
  <conditionalFormatting sqref="S40">
    <cfRule type="containsText" dxfId="273" priority="183" operator="containsText" text="√">
      <formula>NOT(ISERROR(SEARCH("√",S40)))</formula>
    </cfRule>
  </conditionalFormatting>
  <conditionalFormatting sqref="R42">
    <cfRule type="containsBlanks" priority="177" stopIfTrue="1">
      <formula>LEN(TRIM(R42))=0</formula>
    </cfRule>
    <cfRule type="expression" dxfId="272" priority="178">
      <formula>R42&lt;20</formula>
    </cfRule>
    <cfRule type="expression" dxfId="271" priority="179">
      <formula>AND(R42&gt;=20,R42&lt;70)</formula>
    </cfRule>
    <cfRule type="expression" dxfId="270" priority="180">
      <formula>AND(R42&gt;=70,R42&lt;200)</formula>
    </cfRule>
    <cfRule type="expression" dxfId="269" priority="181">
      <formula>AND(R42&gt;=200,R42&lt;400)</formula>
    </cfRule>
    <cfRule type="expression" dxfId="268" priority="182">
      <formula>R42&gt;=400</formula>
    </cfRule>
  </conditionalFormatting>
  <conditionalFormatting sqref="S42">
    <cfRule type="containsText" dxfId="267" priority="176" operator="containsText" text="√">
      <formula>NOT(ISERROR(SEARCH("√",S42)))</formula>
    </cfRule>
  </conditionalFormatting>
  <conditionalFormatting sqref="R39">
    <cfRule type="containsBlanks" priority="170" stopIfTrue="1">
      <formula>LEN(TRIM(R39))=0</formula>
    </cfRule>
    <cfRule type="expression" dxfId="266" priority="171">
      <formula>R39&lt;20</formula>
    </cfRule>
    <cfRule type="expression" dxfId="265" priority="172">
      <formula>AND(R39&gt;=20,R39&lt;70)</formula>
    </cfRule>
    <cfRule type="expression" dxfId="264" priority="173">
      <formula>AND(R39&gt;=70,R39&lt;200)</formula>
    </cfRule>
    <cfRule type="expression" dxfId="263" priority="174">
      <formula>AND(R39&gt;=200,R39&lt;400)</formula>
    </cfRule>
    <cfRule type="expression" dxfId="262" priority="175">
      <formula>R39&gt;=400</formula>
    </cfRule>
  </conditionalFormatting>
  <conditionalFormatting sqref="S39">
    <cfRule type="containsText" dxfId="261" priority="169" operator="containsText" text="√">
      <formula>NOT(ISERROR(SEARCH("√",S39)))</formula>
    </cfRule>
  </conditionalFormatting>
  <conditionalFormatting sqref="R41">
    <cfRule type="containsBlanks" priority="163" stopIfTrue="1">
      <formula>LEN(TRIM(R41))=0</formula>
    </cfRule>
    <cfRule type="expression" dxfId="260" priority="164">
      <formula>R41&lt;20</formula>
    </cfRule>
    <cfRule type="expression" dxfId="259" priority="165">
      <formula>AND(R41&gt;=20,R41&lt;70)</formula>
    </cfRule>
    <cfRule type="expression" dxfId="258" priority="166">
      <formula>AND(R41&gt;=70,R41&lt;200)</formula>
    </cfRule>
    <cfRule type="expression" dxfId="257" priority="167">
      <formula>AND(R41&gt;=200,R41&lt;400)</formula>
    </cfRule>
    <cfRule type="expression" dxfId="256" priority="168">
      <formula>R41&gt;=400</formula>
    </cfRule>
  </conditionalFormatting>
  <conditionalFormatting sqref="S41">
    <cfRule type="containsText" dxfId="255" priority="162" operator="containsText" text="√">
      <formula>NOT(ISERROR(SEARCH("√",S41)))</formula>
    </cfRule>
  </conditionalFormatting>
  <conditionalFormatting sqref="R41">
    <cfRule type="containsBlanks" priority="156" stopIfTrue="1">
      <formula>LEN(TRIM(R41))=0</formula>
    </cfRule>
    <cfRule type="expression" dxfId="254" priority="157">
      <formula>R41&lt;20</formula>
    </cfRule>
    <cfRule type="expression" dxfId="253" priority="158">
      <formula>AND(R41&gt;=20,R41&lt;70)</formula>
    </cfRule>
    <cfRule type="expression" dxfId="252" priority="159">
      <formula>AND(R41&gt;=70,R41&lt;200)</formula>
    </cfRule>
    <cfRule type="expression" dxfId="251" priority="160">
      <formula>AND(R41&gt;=200,R41&lt;400)</formula>
    </cfRule>
    <cfRule type="expression" dxfId="250" priority="161">
      <formula>R41&gt;=400</formula>
    </cfRule>
  </conditionalFormatting>
  <conditionalFormatting sqref="S41">
    <cfRule type="containsText" dxfId="249" priority="155" operator="containsText" text="√">
      <formula>NOT(ISERROR(SEARCH("√",S41)))</formula>
    </cfRule>
  </conditionalFormatting>
  <conditionalFormatting sqref="R43">
    <cfRule type="containsBlanks" priority="149" stopIfTrue="1">
      <formula>LEN(TRIM(R43))=0</formula>
    </cfRule>
    <cfRule type="expression" dxfId="248" priority="150">
      <formula>R43&lt;20</formula>
    </cfRule>
    <cfRule type="expression" dxfId="247" priority="151">
      <formula>AND(R43&gt;=20,R43&lt;70)</formula>
    </cfRule>
    <cfRule type="expression" dxfId="246" priority="152">
      <formula>AND(R43&gt;=70,R43&lt;200)</formula>
    </cfRule>
    <cfRule type="expression" dxfId="245" priority="153">
      <formula>AND(R43&gt;=200,R43&lt;400)</formula>
    </cfRule>
    <cfRule type="expression" dxfId="244" priority="154">
      <formula>R43&gt;=400</formula>
    </cfRule>
  </conditionalFormatting>
  <conditionalFormatting sqref="S43">
    <cfRule type="containsText" dxfId="243" priority="148" operator="containsText" text="√">
      <formula>NOT(ISERROR(SEARCH("√",S43)))</formula>
    </cfRule>
  </conditionalFormatting>
  <conditionalFormatting sqref="R40">
    <cfRule type="containsBlanks" priority="142" stopIfTrue="1">
      <formula>LEN(TRIM(R40))=0</formula>
    </cfRule>
    <cfRule type="expression" dxfId="242" priority="143">
      <formula>R40&lt;20</formula>
    </cfRule>
    <cfRule type="expression" dxfId="241" priority="144">
      <formula>AND(R40&gt;=20,R40&lt;70)</formula>
    </cfRule>
    <cfRule type="expression" dxfId="240" priority="145">
      <formula>AND(R40&gt;=70,R40&lt;200)</formula>
    </cfRule>
    <cfRule type="expression" dxfId="239" priority="146">
      <formula>AND(R40&gt;=200,R40&lt;400)</formula>
    </cfRule>
    <cfRule type="expression" dxfId="238" priority="147">
      <formula>R40&gt;=400</formula>
    </cfRule>
  </conditionalFormatting>
  <conditionalFormatting sqref="S40">
    <cfRule type="containsText" dxfId="237" priority="141" operator="containsText" text="√">
      <formula>NOT(ISERROR(SEARCH("√",S40)))</formula>
    </cfRule>
  </conditionalFormatting>
  <conditionalFormatting sqref="R42">
    <cfRule type="containsBlanks" priority="135" stopIfTrue="1">
      <formula>LEN(TRIM(R42))=0</formula>
    </cfRule>
    <cfRule type="expression" dxfId="236" priority="136">
      <formula>R42&lt;20</formula>
    </cfRule>
    <cfRule type="expression" dxfId="235" priority="137">
      <formula>AND(R42&gt;=20,R42&lt;70)</formula>
    </cfRule>
    <cfRule type="expression" dxfId="234" priority="138">
      <formula>AND(R42&gt;=70,R42&lt;200)</formula>
    </cfRule>
    <cfRule type="expression" dxfId="233" priority="139">
      <formula>AND(R42&gt;=200,R42&lt;400)</formula>
    </cfRule>
    <cfRule type="expression" dxfId="232" priority="140">
      <formula>R42&gt;=400</formula>
    </cfRule>
  </conditionalFormatting>
  <conditionalFormatting sqref="S42">
    <cfRule type="containsText" dxfId="231" priority="134" operator="containsText" text="√">
      <formula>NOT(ISERROR(SEARCH("√",S42)))</formula>
    </cfRule>
  </conditionalFormatting>
  <conditionalFormatting sqref="R40">
    <cfRule type="containsBlanks" priority="128" stopIfTrue="1">
      <formula>LEN(TRIM(R40))=0</formula>
    </cfRule>
    <cfRule type="expression" dxfId="230" priority="129">
      <formula>R40&lt;20</formula>
    </cfRule>
    <cfRule type="expression" dxfId="229" priority="130">
      <formula>AND(R40&gt;=20,R40&lt;70)</formula>
    </cfRule>
    <cfRule type="expression" dxfId="228" priority="131">
      <formula>AND(R40&gt;=70,R40&lt;200)</formula>
    </cfRule>
    <cfRule type="expression" dxfId="227" priority="132">
      <formula>AND(R40&gt;=200,R40&lt;400)</formula>
    </cfRule>
    <cfRule type="expression" dxfId="226" priority="133">
      <formula>R40&gt;=400</formula>
    </cfRule>
  </conditionalFormatting>
  <conditionalFormatting sqref="S40">
    <cfRule type="containsText" dxfId="225" priority="127" operator="containsText" text="√">
      <formula>NOT(ISERROR(SEARCH("√",S40)))</formula>
    </cfRule>
  </conditionalFormatting>
  <conditionalFormatting sqref="R42">
    <cfRule type="containsBlanks" priority="121" stopIfTrue="1">
      <formula>LEN(TRIM(R42))=0</formula>
    </cfRule>
    <cfRule type="expression" dxfId="224" priority="122">
      <formula>R42&lt;20</formula>
    </cfRule>
    <cfRule type="expression" dxfId="223" priority="123">
      <formula>AND(R42&gt;=20,R42&lt;70)</formula>
    </cfRule>
    <cfRule type="expression" dxfId="222" priority="124">
      <formula>AND(R42&gt;=70,R42&lt;200)</formula>
    </cfRule>
    <cfRule type="expression" dxfId="221" priority="125">
      <formula>AND(R42&gt;=200,R42&lt;400)</formula>
    </cfRule>
    <cfRule type="expression" dxfId="220" priority="126">
      <formula>R42&gt;=400</formula>
    </cfRule>
  </conditionalFormatting>
  <conditionalFormatting sqref="S42">
    <cfRule type="containsText" dxfId="219" priority="120" operator="containsText" text="√">
      <formula>NOT(ISERROR(SEARCH("√",S42)))</formula>
    </cfRule>
  </conditionalFormatting>
  <conditionalFormatting sqref="R39">
    <cfRule type="containsBlanks" priority="114" stopIfTrue="1">
      <formula>LEN(TRIM(R39))=0</formula>
    </cfRule>
    <cfRule type="expression" dxfId="218" priority="115">
      <formula>R39&lt;20</formula>
    </cfRule>
    <cfRule type="expression" dxfId="217" priority="116">
      <formula>AND(R39&gt;=20,R39&lt;70)</formula>
    </cfRule>
    <cfRule type="expression" dxfId="216" priority="117">
      <formula>AND(R39&gt;=70,R39&lt;200)</formula>
    </cfRule>
    <cfRule type="expression" dxfId="215" priority="118">
      <formula>AND(R39&gt;=200,R39&lt;400)</formula>
    </cfRule>
    <cfRule type="expression" dxfId="214" priority="119">
      <formula>R39&gt;=400</formula>
    </cfRule>
  </conditionalFormatting>
  <conditionalFormatting sqref="S39">
    <cfRule type="containsText" dxfId="213" priority="113" operator="containsText" text="√">
      <formula>NOT(ISERROR(SEARCH("√",S39)))</formula>
    </cfRule>
  </conditionalFormatting>
  <conditionalFormatting sqref="R41">
    <cfRule type="containsBlanks" priority="107" stopIfTrue="1">
      <formula>LEN(TRIM(R41))=0</formula>
    </cfRule>
    <cfRule type="expression" dxfId="212" priority="108">
      <formula>R41&lt;20</formula>
    </cfRule>
    <cfRule type="expression" dxfId="211" priority="109">
      <formula>AND(R41&gt;=20,R41&lt;70)</formula>
    </cfRule>
    <cfRule type="expression" dxfId="210" priority="110">
      <formula>AND(R41&gt;=70,R41&lt;200)</formula>
    </cfRule>
    <cfRule type="expression" dxfId="209" priority="111">
      <formula>AND(R41&gt;=200,R41&lt;400)</formula>
    </cfRule>
    <cfRule type="expression" dxfId="208" priority="112">
      <formula>R41&gt;=400</formula>
    </cfRule>
  </conditionalFormatting>
  <conditionalFormatting sqref="S41">
    <cfRule type="containsText" dxfId="207" priority="106" operator="containsText" text="√">
      <formula>NOT(ISERROR(SEARCH("√",S41)))</formula>
    </cfRule>
  </conditionalFormatting>
  <conditionalFormatting sqref="R41">
    <cfRule type="containsBlanks" priority="100" stopIfTrue="1">
      <formula>LEN(TRIM(R41))=0</formula>
    </cfRule>
    <cfRule type="expression" dxfId="206" priority="101">
      <formula>R41&lt;20</formula>
    </cfRule>
    <cfRule type="expression" dxfId="205" priority="102">
      <formula>AND(R41&gt;=20,R41&lt;70)</formula>
    </cfRule>
    <cfRule type="expression" dxfId="204" priority="103">
      <formula>AND(R41&gt;=70,R41&lt;200)</formula>
    </cfRule>
    <cfRule type="expression" dxfId="203" priority="104">
      <formula>AND(R41&gt;=200,R41&lt;400)</formula>
    </cfRule>
    <cfRule type="expression" dxfId="202" priority="105">
      <formula>R41&gt;=400</formula>
    </cfRule>
  </conditionalFormatting>
  <conditionalFormatting sqref="S41">
    <cfRule type="containsText" dxfId="201" priority="99" operator="containsText" text="√">
      <formula>NOT(ISERROR(SEARCH("√",S41)))</formula>
    </cfRule>
  </conditionalFormatting>
  <conditionalFormatting sqref="R43">
    <cfRule type="containsBlanks" priority="93" stopIfTrue="1">
      <formula>LEN(TRIM(R43))=0</formula>
    </cfRule>
    <cfRule type="expression" dxfId="200" priority="94">
      <formula>R43&lt;20</formula>
    </cfRule>
    <cfRule type="expression" dxfId="199" priority="95">
      <formula>AND(R43&gt;=20,R43&lt;70)</formula>
    </cfRule>
    <cfRule type="expression" dxfId="198" priority="96">
      <formula>AND(R43&gt;=70,R43&lt;200)</formula>
    </cfRule>
    <cfRule type="expression" dxfId="197" priority="97">
      <formula>AND(R43&gt;=200,R43&lt;400)</formula>
    </cfRule>
    <cfRule type="expression" dxfId="196" priority="98">
      <formula>R43&gt;=400</formula>
    </cfRule>
  </conditionalFormatting>
  <conditionalFormatting sqref="S43">
    <cfRule type="containsText" dxfId="195" priority="92" operator="containsText" text="√">
      <formula>NOT(ISERROR(SEARCH("√",S43)))</formula>
    </cfRule>
  </conditionalFormatting>
  <conditionalFormatting sqref="R40">
    <cfRule type="containsBlanks" priority="86" stopIfTrue="1">
      <formula>LEN(TRIM(R40))=0</formula>
    </cfRule>
    <cfRule type="expression" dxfId="194" priority="87">
      <formula>R40&lt;20</formula>
    </cfRule>
    <cfRule type="expression" dxfId="193" priority="88">
      <formula>AND(R40&gt;=20,R40&lt;70)</formula>
    </cfRule>
    <cfRule type="expression" dxfId="192" priority="89">
      <formula>AND(R40&gt;=70,R40&lt;200)</formula>
    </cfRule>
    <cfRule type="expression" dxfId="191" priority="90">
      <formula>AND(R40&gt;=200,R40&lt;400)</formula>
    </cfRule>
    <cfRule type="expression" dxfId="190" priority="91">
      <formula>R40&gt;=400</formula>
    </cfRule>
  </conditionalFormatting>
  <conditionalFormatting sqref="S40">
    <cfRule type="containsText" dxfId="189" priority="85" operator="containsText" text="√">
      <formula>NOT(ISERROR(SEARCH("√",S40)))</formula>
    </cfRule>
  </conditionalFormatting>
  <conditionalFormatting sqref="R42">
    <cfRule type="containsBlanks" priority="79" stopIfTrue="1">
      <formula>LEN(TRIM(R42))=0</formula>
    </cfRule>
    <cfRule type="expression" dxfId="188" priority="80">
      <formula>R42&lt;20</formula>
    </cfRule>
    <cfRule type="expression" dxfId="187" priority="81">
      <formula>AND(R42&gt;=20,R42&lt;70)</formula>
    </cfRule>
    <cfRule type="expression" dxfId="186" priority="82">
      <formula>AND(R42&gt;=70,R42&lt;200)</formula>
    </cfRule>
    <cfRule type="expression" dxfId="185" priority="83">
      <formula>AND(R42&gt;=200,R42&lt;400)</formula>
    </cfRule>
    <cfRule type="expression" dxfId="184" priority="84">
      <formula>R42&gt;=400</formula>
    </cfRule>
  </conditionalFormatting>
  <conditionalFormatting sqref="S42">
    <cfRule type="containsText" dxfId="183" priority="78" operator="containsText" text="√">
      <formula>NOT(ISERROR(SEARCH("√",S42)))</formula>
    </cfRule>
  </conditionalFormatting>
  <conditionalFormatting sqref="R41">
    <cfRule type="containsBlanks" priority="72" stopIfTrue="1">
      <formula>LEN(TRIM(R41))=0</formula>
    </cfRule>
    <cfRule type="expression" dxfId="182" priority="73">
      <formula>R41&lt;20</formula>
    </cfRule>
    <cfRule type="expression" dxfId="181" priority="74">
      <formula>AND(R41&gt;=20,R41&lt;70)</formula>
    </cfRule>
    <cfRule type="expression" dxfId="180" priority="75">
      <formula>AND(R41&gt;=70,R41&lt;200)</formula>
    </cfRule>
    <cfRule type="expression" dxfId="179" priority="76">
      <formula>AND(R41&gt;=200,R41&lt;400)</formula>
    </cfRule>
    <cfRule type="expression" dxfId="178" priority="77">
      <formula>R41&gt;=400</formula>
    </cfRule>
  </conditionalFormatting>
  <conditionalFormatting sqref="S41">
    <cfRule type="containsText" dxfId="177" priority="71" operator="containsText" text="√">
      <formula>NOT(ISERROR(SEARCH("√",S41)))</formula>
    </cfRule>
  </conditionalFormatting>
  <conditionalFormatting sqref="R43">
    <cfRule type="containsBlanks" priority="65" stopIfTrue="1">
      <formula>LEN(TRIM(R43))=0</formula>
    </cfRule>
    <cfRule type="expression" dxfId="176" priority="66">
      <formula>R43&lt;20</formula>
    </cfRule>
    <cfRule type="expression" dxfId="175" priority="67">
      <formula>AND(R43&gt;=20,R43&lt;70)</formula>
    </cfRule>
    <cfRule type="expression" dxfId="174" priority="68">
      <formula>AND(R43&gt;=70,R43&lt;200)</formula>
    </cfRule>
    <cfRule type="expression" dxfId="173" priority="69">
      <formula>AND(R43&gt;=200,R43&lt;400)</formula>
    </cfRule>
    <cfRule type="expression" dxfId="172" priority="70">
      <formula>R43&gt;=400</formula>
    </cfRule>
  </conditionalFormatting>
  <conditionalFormatting sqref="S43">
    <cfRule type="containsText" dxfId="171" priority="64" operator="containsText" text="√">
      <formula>NOT(ISERROR(SEARCH("√",S43)))</formula>
    </cfRule>
  </conditionalFormatting>
  <conditionalFormatting sqref="R40">
    <cfRule type="containsBlanks" priority="58" stopIfTrue="1">
      <formula>LEN(TRIM(R40))=0</formula>
    </cfRule>
    <cfRule type="expression" dxfId="170" priority="59">
      <formula>R40&lt;20</formula>
    </cfRule>
    <cfRule type="expression" dxfId="169" priority="60">
      <formula>AND(R40&gt;=20,R40&lt;70)</formula>
    </cfRule>
    <cfRule type="expression" dxfId="168" priority="61">
      <formula>AND(R40&gt;=70,R40&lt;200)</formula>
    </cfRule>
    <cfRule type="expression" dxfId="167" priority="62">
      <formula>AND(R40&gt;=200,R40&lt;400)</formula>
    </cfRule>
    <cfRule type="expression" dxfId="166" priority="63">
      <formula>R40&gt;=400</formula>
    </cfRule>
  </conditionalFormatting>
  <conditionalFormatting sqref="S40">
    <cfRule type="containsText" dxfId="165" priority="57" operator="containsText" text="√">
      <formula>NOT(ISERROR(SEARCH("√",S40)))</formula>
    </cfRule>
  </conditionalFormatting>
  <conditionalFormatting sqref="R42">
    <cfRule type="containsBlanks" priority="51" stopIfTrue="1">
      <formula>LEN(TRIM(R42))=0</formula>
    </cfRule>
    <cfRule type="expression" dxfId="164" priority="52">
      <formula>R42&lt;20</formula>
    </cfRule>
    <cfRule type="expression" dxfId="163" priority="53">
      <formula>AND(R42&gt;=20,R42&lt;70)</formula>
    </cfRule>
    <cfRule type="expression" dxfId="162" priority="54">
      <formula>AND(R42&gt;=70,R42&lt;200)</formula>
    </cfRule>
    <cfRule type="expression" dxfId="161" priority="55">
      <formula>AND(R42&gt;=200,R42&lt;400)</formula>
    </cfRule>
    <cfRule type="expression" dxfId="160" priority="56">
      <formula>R42&gt;=400</formula>
    </cfRule>
  </conditionalFormatting>
  <conditionalFormatting sqref="S42">
    <cfRule type="containsText" dxfId="159" priority="50" operator="containsText" text="√">
      <formula>NOT(ISERROR(SEARCH("√",S42)))</formula>
    </cfRule>
  </conditionalFormatting>
  <conditionalFormatting sqref="R42">
    <cfRule type="containsBlanks" priority="44" stopIfTrue="1">
      <formula>LEN(TRIM(R42))=0</formula>
    </cfRule>
    <cfRule type="expression" dxfId="158" priority="45">
      <formula>R42&lt;20</formula>
    </cfRule>
    <cfRule type="expression" dxfId="157" priority="46">
      <formula>AND(R42&gt;=20,R42&lt;70)</formula>
    </cfRule>
    <cfRule type="expression" dxfId="156" priority="47">
      <formula>AND(R42&gt;=70,R42&lt;200)</formula>
    </cfRule>
    <cfRule type="expression" dxfId="155" priority="48">
      <formula>AND(R42&gt;=200,R42&lt;400)</formula>
    </cfRule>
    <cfRule type="expression" dxfId="154" priority="49">
      <formula>R42&gt;=400</formula>
    </cfRule>
  </conditionalFormatting>
  <conditionalFormatting sqref="S42">
    <cfRule type="containsText" dxfId="153" priority="43" operator="containsText" text="√">
      <formula>NOT(ISERROR(SEARCH("√",S42)))</formula>
    </cfRule>
  </conditionalFormatting>
  <conditionalFormatting sqref="R44">
    <cfRule type="containsBlanks" priority="37" stopIfTrue="1">
      <formula>LEN(TRIM(R44))=0</formula>
    </cfRule>
    <cfRule type="expression" dxfId="152" priority="38">
      <formula>R44&lt;20</formula>
    </cfRule>
    <cfRule type="expression" dxfId="151" priority="39">
      <formula>AND(R44&gt;=20,R44&lt;70)</formula>
    </cfRule>
    <cfRule type="expression" dxfId="150" priority="40">
      <formula>AND(R44&gt;=70,R44&lt;200)</formula>
    </cfRule>
    <cfRule type="expression" dxfId="149" priority="41">
      <formula>AND(R44&gt;=200,R44&lt;400)</formula>
    </cfRule>
    <cfRule type="expression" dxfId="148" priority="42">
      <formula>R44&gt;=400</formula>
    </cfRule>
  </conditionalFormatting>
  <conditionalFormatting sqref="S44">
    <cfRule type="containsText" dxfId="147" priority="36" operator="containsText" text="√">
      <formula>NOT(ISERROR(SEARCH("√",S44)))</formula>
    </cfRule>
  </conditionalFormatting>
  <conditionalFormatting sqref="R41">
    <cfRule type="containsBlanks" priority="30" stopIfTrue="1">
      <formula>LEN(TRIM(R41))=0</formula>
    </cfRule>
    <cfRule type="expression" dxfId="146" priority="31">
      <formula>R41&lt;20</formula>
    </cfRule>
    <cfRule type="expression" dxfId="145" priority="32">
      <formula>AND(R41&gt;=20,R41&lt;70)</formula>
    </cfRule>
    <cfRule type="expression" dxfId="144" priority="33">
      <formula>AND(R41&gt;=70,R41&lt;200)</formula>
    </cfRule>
    <cfRule type="expression" dxfId="143" priority="34">
      <formula>AND(R41&gt;=200,R41&lt;400)</formula>
    </cfRule>
    <cfRule type="expression" dxfId="142" priority="35">
      <formula>R41&gt;=400</formula>
    </cfRule>
  </conditionalFormatting>
  <conditionalFormatting sqref="S41">
    <cfRule type="containsText" dxfId="141" priority="29" operator="containsText" text="√">
      <formula>NOT(ISERROR(SEARCH("√",S41)))</formula>
    </cfRule>
  </conditionalFormatting>
  <conditionalFormatting sqref="R43">
    <cfRule type="containsBlanks" priority="23" stopIfTrue="1">
      <formula>LEN(TRIM(R43))=0</formula>
    </cfRule>
    <cfRule type="expression" dxfId="140" priority="24">
      <formula>R43&lt;20</formula>
    </cfRule>
    <cfRule type="expression" dxfId="139" priority="25">
      <formula>AND(R43&gt;=20,R43&lt;70)</formula>
    </cfRule>
    <cfRule type="expression" dxfId="138" priority="26">
      <formula>AND(R43&gt;=70,R43&lt;200)</formula>
    </cfRule>
    <cfRule type="expression" dxfId="137" priority="27">
      <formula>AND(R43&gt;=200,R43&lt;400)</formula>
    </cfRule>
    <cfRule type="expression" dxfId="136" priority="28">
      <formula>R43&gt;=400</formula>
    </cfRule>
  </conditionalFormatting>
  <conditionalFormatting sqref="S43">
    <cfRule type="containsText" dxfId="135" priority="22" operator="containsText" text="√">
      <formula>NOT(ISERROR(SEARCH("√",S43)))</formula>
    </cfRule>
  </conditionalFormatting>
  <conditionalFormatting sqref="R46">
    <cfRule type="containsBlanks" priority="16" stopIfTrue="1">
      <formula>LEN(TRIM(R46))=0</formula>
    </cfRule>
    <cfRule type="expression" dxfId="134" priority="17">
      <formula>R46&lt;20</formula>
    </cfRule>
    <cfRule type="expression" dxfId="133" priority="18">
      <formula>AND(R46&gt;=20,R46&lt;70)</formula>
    </cfRule>
    <cfRule type="expression" dxfId="132" priority="19">
      <formula>AND(R46&gt;=70,R46&lt;200)</formula>
    </cfRule>
    <cfRule type="expression" dxfId="131" priority="20">
      <formula>AND(R46&gt;=200,R46&lt;400)</formula>
    </cfRule>
    <cfRule type="expression" dxfId="130" priority="21">
      <formula>R46&gt;=400</formula>
    </cfRule>
  </conditionalFormatting>
  <conditionalFormatting sqref="S46">
    <cfRule type="containsText" dxfId="129" priority="15" operator="containsText" text="√">
      <formula>NOT(ISERROR(SEARCH("√",S46)))</formula>
    </cfRule>
  </conditionalFormatting>
  <conditionalFormatting sqref="R36">
    <cfRule type="containsBlanks" priority="9" stopIfTrue="1">
      <formula>LEN(TRIM(R36))=0</formula>
    </cfRule>
    <cfRule type="expression" dxfId="128" priority="10">
      <formula>R36&lt;20</formula>
    </cfRule>
    <cfRule type="expression" dxfId="127" priority="11">
      <formula>AND(R36&gt;=20,R36&lt;70)</formula>
    </cfRule>
    <cfRule type="expression" dxfId="126" priority="12">
      <formula>AND(R36&gt;=70,R36&lt;200)</formula>
    </cfRule>
    <cfRule type="expression" dxfId="125" priority="13">
      <formula>AND(R36&gt;=200,R36&lt;400)</formula>
    </cfRule>
    <cfRule type="expression" dxfId="124" priority="14">
      <formula>R36&gt;=400</formula>
    </cfRule>
  </conditionalFormatting>
  <conditionalFormatting sqref="S36">
    <cfRule type="containsText" dxfId="123" priority="8" operator="containsText" text="√">
      <formula>NOT(ISERROR(SEARCH("√",S36)))</formula>
    </cfRule>
  </conditionalFormatting>
  <conditionalFormatting sqref="R30">
    <cfRule type="containsBlanks" priority="2" stopIfTrue="1">
      <formula>LEN(TRIM(R30))=0</formula>
    </cfRule>
    <cfRule type="expression" dxfId="122" priority="3">
      <formula>R30&lt;20</formula>
    </cfRule>
    <cfRule type="expression" dxfId="121" priority="4">
      <formula>AND(R30&gt;=20,R30&lt;70)</formula>
    </cfRule>
    <cfRule type="expression" dxfId="120" priority="5">
      <formula>AND(R30&gt;=70,R30&lt;200)</formula>
    </cfRule>
    <cfRule type="expression" dxfId="119" priority="6">
      <formula>AND(R30&gt;=200,R30&lt;400)</formula>
    </cfRule>
    <cfRule type="expression" dxfId="118" priority="7">
      <formula>R30&gt;=400</formula>
    </cfRule>
  </conditionalFormatting>
  <conditionalFormatting sqref="S30">
    <cfRule type="containsText" dxfId="117" priority="1" operator="containsText" text="√">
      <formula>NOT(ISERROR(SEARCH("√",S30)))</formula>
    </cfRule>
  </conditionalFormatting>
  <dataValidations count="28">
    <dataValidation allowBlank="1" showInputMessage="1" showErrorMessage="1" promptTitle="Voorbeeld datum" prompt="3-9-2020" sqref="AJ5"/>
    <dataValidation allowBlank="1" showInputMessage="1" showErrorMessage="1" promptTitle="Voorbeeld veiligheidsdomein" prompt="1. Arbeidsveiligheid_x000a_2. Verkeersveiligheid_x000a_3. Sociale veiligheid_x000a_4. ..." sqref="D5"/>
    <dataValidation errorStyle="information" allowBlank="1" showInputMessage="1" showErrorMessage="1" promptTitle="Voorbeeld locatie / plek" prompt="1.  boven bordes A4 / hectometerpaal  xxx_x000a_2. aan Boord werkschepen en vloedlijn op strand / pieren van vluchthaven Neeltje Jans" sqref="F5"/>
    <dataValidation allowBlank="1" showInputMessage="1" showErrorMessage="1" promptTitle="Voorbeeld gevaar" prompt="1. Onafgeschermd bordes op een hoogte van 12 meter_x000a_2. Werken nabij water " sqref="G5"/>
    <dataValidation allowBlank="1" showInputMessage="1" showErrorMessage="1" promptTitle="Voorbeeld risico/beschrijving" prompt="1. Vallen van hoogte_x000a_2. Te water raken / gegrepen worden door golven" sqref="H5"/>
    <dataValidation allowBlank="1" showInputMessage="1" showErrorMessage="1" promptTitle="Voorbeeld bij mogelijke oorzaken" prompt="1. Geen afscherming aanwezig_x000a_2. Golfslag, glad scheepsdek, verrast door getijdewerking / stroomgebied" sqref="I5"/>
    <dataValidation allowBlank="1" showInputMessage="1" showErrorMessage="1" promptTitle="Voorbeeld bij mogelijke effecten" prompt="1. Een dode, accuut of op termijn_x000a_2. Onderkoeling, lichamelijk letsel, overlijden" sqref="J5"/>
    <dataValidation allowBlank="1" showInputMessage="1" showErrorMessage="1" promptTitle="Voorbeeld bron" prompt="1. IVD_x000a_2. Risicosessie 15 mrt 2019" sqref="C5"/>
    <dataValidation allowBlank="1" showInputMessage="1" showErrorMessage="1" promptTitle="Voorbeeld blootstelling" prompt="1: B = 1 (zelden, enkele maanden per jaar)_x000a_2: B = 6" sqref="M5:N5 AC5:AD5"/>
    <dataValidation allowBlank="1" showInputMessage="1" showErrorMessage="1" promptTitle="Voorbeeld Risicodossier" prompt="1. v_x000a_2. v" sqref="S5"/>
    <dataValidation allowBlank="1" showInputMessage="1" showErrorMessage="1" promptTitle="Voorbeeld allocatie" prompt="1. ON (=Opdrachtnemer)_x000a_2. ON" sqref="T5"/>
    <dataValidation allowBlank="1" showInputMessage="1" showErrorMessage="1" promptTitle="Voorbeeld aandachtspunten" prompt="1. zie toelichting_x000a_2. Goed zeemanschap, aanvullende eisen in te zetten materieel / materiaal, PBM, incidentenprocedure" sqref="U5"/>
    <dataValidation allowBlank="1" showInputMessage="1" showErrorMessage="1" promptTitle="Voorbeeld (invul)datum" prompt="3-9-2020" sqref="W5"/>
    <dataValidation allowBlank="1" showInputMessage="1" showErrorMessage="1" promptTitle="Voorbeeld actiehouder" prompt="1. V&amp;G coordinator Uitvoering_x000a_2. " sqref="Z5"/>
    <dataValidation allowBlank="1" showInputMessage="1" showErrorMessage="1" promptTitle="Voorbeeld restrisico" prompt="1. De lijn breekt, omdat die bijvoorbeeld niet voldoet_x000a_2. " sqref="AI5"/>
    <dataValidation allowBlank="1" showInputMessage="1" showErrorMessage="1" promptTitle="Voorbeeld waarschijnlijkheid" prompt="1: W = 6 (zeer wel mogelijk)_x000a_2: W = 6 " sqref="O5:P5 AE5:AF5"/>
    <dataValidation allowBlank="1" showInputMessage="1" showErrorMessage="1" promptTitle="Voorbeeld effect" prompt="1: E = 15_x000a_2: E = 7" sqref="K5 AA5"/>
    <dataValidation allowBlank="1" showInputMessage="1" showErrorMessage="1" promptTitle="Voorbeeld werkzaamheden" prompt="1. Plaatsen van verlichting_x000a_2. Aan boord begeven van een werkschip" sqref="E5"/>
    <dataValidation allowBlank="1" showInputMessage="1" showErrorMessage="1" promptTitle="Voorbeeld risico (groote)" prompt="1: R = 180 (oranje): risico substantieel. Maatregelen vereist._x000a_2: R =  300 (rood): risico hoog. Onmiddelijke maatregelen vereist." sqref="Q5:R5 AG5:AH5"/>
    <dataValidation allowBlank="1" showErrorMessage="1" sqref="K4:R4"/>
    <dataValidation type="list" allowBlank="1" showInputMessage="1" showErrorMessage="1" sqref="D7">
      <formula1>Veiligheidsdomeinen</formula1>
    </dataValidation>
    <dataValidation allowBlank="1" showInputMessage="1" showErrorMessage="1" promptTitle="Voorbeeld maatregelen" prompt="1. ontwerp van het bouwplaats aanpassen om voertuigen/machines van personen te scheiden_x000a_2. fysieke barrière tussen rijdende voertuigen en personen_x000a_3. eenrichtingsverkeer op de bouwplaats om achteruit rijden van voertuigen te voorkomen" sqref="X5:Y5"/>
    <dataValidation allowBlank="1" showInputMessage="1" showErrorMessage="1" promptTitle="Voorbeeld aandachtspunten" prompt="1. nog niets gepland_x000a_2. Ingepland_x000a_3. In uitvoering_x000a_4. Afgerond" sqref="V5"/>
    <dataValidation type="list" allowBlank="1" showErrorMessage="1" sqref="AA7:AA256 K7:K256">
      <formula1>FK_E</formula1>
    </dataValidation>
    <dataValidation type="list" allowBlank="1" showInputMessage="1" showErrorMessage="1" sqref="AC7:AC256 M7:M256">
      <formula1>FK_B</formula1>
    </dataValidation>
    <dataValidation type="list" allowBlank="1" showInputMessage="1" showErrorMessage="1" sqref="AE7:AE256 O7:O256">
      <formula1>FK_W</formula1>
    </dataValidation>
    <dataValidation type="list" allowBlank="1" showInputMessage="1" showErrorMessage="1" sqref="V7:V256">
      <formula1>"nog niets gepland,Ingepland,In uitvoering,Afgerond"</formula1>
    </dataValidation>
    <dataValidation type="list" allowBlank="1" showInputMessage="1" showErrorMessage="1" sqref="T7:T256">
      <formula1>"ON,OG,OG-Projectmanager,OG-Technisch Manager,OG-Contractmanager,OG-Omgevingsmanager,OG-Manager Projectbeheersing,OG-Informatie Voorzienings-manager"</formula1>
    </dataValidation>
  </dataValidations>
  <hyperlinks>
    <hyperlink ref="D3" location="Veiligheidsdomein!A1" tooltip="Vul hier het relevante veiligheidsdomein in. Klik hier voor meer informatie. " display="Veiligheidsdomein"/>
    <hyperlink ref="F3" location="'Locatie_Specifieke plek'!A1" tooltip="In deze kolom geef je aan om welke werkzaamheden en welke locatie het gaat binnen het project. Daarnaast maak je voor die locatie specifiek op welke plek het risico geldt." display="'Locatie_Specifieke plek'!A1"/>
    <hyperlink ref="G3" location="Gevaar_Risico_Oorzaak_Effect!A1" tooltip="Vul in deze kolom welk gevaar aanwezig is. Klik hier voor meer informatie." display="Gevaar"/>
    <hyperlink ref="H3" location="Risico_Oorzaak_Effect!A1" tooltip="Vul in deze kolom het risico waaraan medewerkers blootgesteld worden. Klik hier voor meer informatie." display="Risico/beschrijving"/>
    <hyperlink ref="I3" location="Risico_Oorzaak_Effect!A1" tooltip="Vul in deze kolom de oorzaak in waardoor het risico zich voor kan doen. Klik hier voor meer informatie." display="Mogelijke oorzaken"/>
    <hyperlink ref="J3" location="Risico_Oorzaak_Effect!A1" tooltip="Vul in deze kolom wat realistisch gezien het effect is als het risico zich voordoet. Klik hier voor meer informatie." display="Mogelijke effecten"/>
    <hyperlink ref="T3" location="Allocatie!A1" tooltip="Vul in deze kolom of dit een Opdrachtgever (OG) of Opdrachtnemer (ON) risico is. Klik hier voor meer informatie." display="Allocatie"/>
    <hyperlink ref="C3" location="'Bron '!A1" tooltip="Vermeld in kolom “bron” waar het geïnventariseerde risico ter sprake is gekomen. Klik hier voor meer informatie." display="Bron"/>
    <hyperlink ref="S3" location="Risicodossier!A1" tooltip="De kolom “Opnemen in risicodossier” wordt automatisch ingevuld op basis van de uitkomst in kolom R. Klik hier voor meer informatie." display="Opnemen in risicodossier?"/>
    <hyperlink ref="E3" location="Werkzaamheden!A1" tooltip="Vul hier (indien van toepassing) het type werkzaamheden in. Klik op de cel voor meer informatie" display="Werkzaamheden"/>
    <hyperlink ref="K3:R3" location="'VS, Fine &amp; Kinney'!A1" tooltip="Vul hier de waarden in voor Effect, Blootstelling en Waarschijnlijkheid. Klik hier voor meer informatie." display="Fine &amp; Kinney"/>
    <hyperlink ref="C5" location="vb_bron" tooltip="klik op deze cel om voorbeelden te zien" display="»voorbeeld«"/>
    <hyperlink ref="D5" location="vb_veiligheidsdomein" tooltip="klik op deze cel om voorbeelden te zien" display="»voorbeeld«"/>
    <hyperlink ref="E5" location="vb_werkzaamheden_activiteit" tooltip="klik op deze cel om voorbeelden te zien" display="»voorbeeld«"/>
    <hyperlink ref="F5" location="vb_locatie_specifiek_plek" tooltip="klik op deze cel om voorbeelden te zien" display="»voorbeeld«"/>
    <hyperlink ref="G5" location="vb_gevaar" tooltip="klik op deze cel om voorbeelden te zien" display="»voorbeeld«"/>
    <hyperlink ref="H5" location="vb_risico_beschrijving" tooltip="klik op deze cel om voorbeelden te zien" display="»voorbeeld«"/>
    <hyperlink ref="I5" location="vb_mogelijke_oorzaken" tooltip="klik op deze cel om voorbeelden te zien" display="»voorbeeld«"/>
    <hyperlink ref="J5" location="vb_mogelijke_effecten" tooltip="klik op deze cel om voorbeelden te zien" display="»voorbeeld«"/>
    <hyperlink ref="K5" location="vb_e1" tooltip="klik op deze cel om voorbeelden te zien" display="»vb«"/>
    <hyperlink ref="M5" location="vb_b1" tooltip="klik op deze cel om voorbeelden te zien" display="»vb«"/>
    <hyperlink ref="O5" location="vb_w1" tooltip="klik op deze cel om voorbeelden te zien" display="»vb«"/>
    <hyperlink ref="Q5" location="vb_r12" tooltip="klik op deze cel om voorbeelden te zien" display="»vb«"/>
    <hyperlink ref="S5" location="vb_opnemen_in_risicodossier" tooltip="klik op deze cel om voorbeelden te zien" display="»voorbeeld«"/>
    <hyperlink ref="T5" location="vb_allocatie" tooltip="klik op deze cel om voorbeelden te zien" display="»voorbeeld«"/>
    <hyperlink ref="W5" location="vb_invuldatum" tooltip="klik op deze cel om voorbeelden te zien" display="»voorbeeld«"/>
    <hyperlink ref="X5:Y5" location="vb_maatregelen" tooltip="klik op deze cel om voorbeelden te zien" display="»voorbeeld«"/>
    <hyperlink ref="AJ5" location="vb_datum" tooltip="klik op deze cel om voorbeelden te zien" display="»voorbeeld«"/>
    <hyperlink ref="B5" location="vb_nr" tooltip="klik op de cellen in deze rij voor bijpassende voorbeelden" display="?"/>
    <hyperlink ref="AA5" location="vb_e2" tooltip="klik op deze cel om voorbeelden te zien" display="»vb«"/>
    <hyperlink ref="AC5" location="vb_b2" tooltip="klik op deze cel om voorbeelden te zien" display="»vb«"/>
    <hyperlink ref="AE5" location="vb_w2" tooltip="klik op deze cel om voorbeelden te zien" display="»vb«"/>
    <hyperlink ref="AI5" location="vb_restrisicos" tooltip="klik op deze cel om voorbeelden te zien" display="»voorbeeld«"/>
    <hyperlink ref="Z5" location="vb_actiehouder" tooltip="klik op deze cel om voorbeelden te zien" display="»voorbeeld«"/>
    <hyperlink ref="U5" location="vb_maatregelen_of_contracteis" tooltip="klik op deze cel om voorbeelden te zien" display="»voorbeeld«"/>
    <hyperlink ref="U3" location="Maatregelen!A1" tooltip="Klik hier voor meer informatie" display="Maatregelen en contracteis                                                             (alleen voor allocatie OG)"/>
    <hyperlink ref="AG5" location="vb_r12" tooltip="klik op deze cel om voorbeelden te zien" display="»vb«"/>
    <hyperlink ref="S3:S4" location="'SCB-toets'!A1" tooltip="De kolom “Risicodossier” wordt automatisch ingevuld op basis van de uitkomst in kolom R. Klik hier voor meer informatie." display="Risicodossier"/>
    <hyperlink ref="G3:G4" location="Gevaar_Risico_Oorzaak_Effect!A1" tooltip="Vul in deze kolom welk gevaar aanwezig is. Klik hier voor meer informatie." display="Gevaar"/>
    <hyperlink ref="H3:H4" location="Gevaar_Risico_Oorzaak_Effect!A1" tooltip="Vul in deze kolom het risico waaraan medewerkers blootgesteld worden. Beschrijf of het een objectrisico of samenlooprisico is. Klik hier voor meer informatie." display="Risico/beschrijving"/>
    <hyperlink ref="I3:I4" location="Gevaar_Risico_Oorzaak_Effect!A1" tooltip="Vul in deze kolom de oorzaak in waardoor het risico zich voor kan doen. Klik hier voor meer informatie." display="Mogelijke oorzaken"/>
    <hyperlink ref="J3:J4" location="Gevaar_Risico_Oorzaak_Effect!A1" tooltip="Vul in deze kolom wat realistisch gezien het effect is als het risico zich voordoet. Klik hier voor meer informatie." display="Mogelijke effecten"/>
    <hyperlink ref="V5" location="vb_status_allocatie_og" tooltip="klik op deze cel om voorbeelden te zien" display="»voorbeeld«"/>
    <hyperlink ref="V3:V4" location="Status!A1" display="Status!A1"/>
  </hyperlinks>
  <pageMargins left="0.70866141732283472" right="0.70866141732283472" top="0.74803149606299213" bottom="0.74803149606299213" header="0.31496062992125984" footer="0.31496062992125984"/>
  <pageSetup paperSize="9" scale="25" fitToHeight="0" orientation="landscape" r:id="rId1"/>
  <customProperties>
    <customPr name="EpmWorksheetKeyString_GUID" r:id="rId2"/>
  </customProperties>
  <drawing r:id="rId3"/>
  <tableParts count="1">
    <tablePart r:id="rId4"/>
  </tableParts>
  <extLst>
    <ext xmlns:x14="http://schemas.microsoft.com/office/spreadsheetml/2009/9/main" uri="{CCE6A557-97BC-4b89-ADB6-D9C93CAAB3DF}">
      <x14:dataValidations xmlns:xm="http://schemas.microsoft.com/office/excel/2006/main" count="2">
        <x14:dataValidation type="list" allowBlank="1" showInputMessage="1" showErrorMessage="1">
          <x14:formula1>
            <xm:f>Veiligheidsdomein!$B$11:$B$22</xm:f>
          </x14:formula1>
          <xm:sqref>D75:D82 D8:D40 D42:D47</xm:sqref>
        </x14:dataValidation>
        <x14:dataValidation type="list" allowBlank="1" showInputMessage="1" showErrorMessage="1">
          <x14:formula1>
            <xm:f>'U:\Mijn Documenten\VWM\Contract ZB\Contractvoorbereiding\Veiligheid\[RIE v1,11.xlsx]Veiligheidsdomein'!#REF!</xm:f>
          </x14:formula1>
          <xm:sqref>D52 D50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8">
    <tabColor rgb="FF00B0F0"/>
    <pageSetUpPr fitToPage="1"/>
  </sheetPr>
  <dimension ref="B1:X63"/>
  <sheetViews>
    <sheetView showGridLines="0" showRowColHeaders="0" view="pageBreakPreview" zoomScaleNormal="100" zoomScaleSheetLayoutView="100" workbookViewId="0"/>
  </sheetViews>
  <sheetFormatPr defaultRowHeight="11.25"/>
  <cols>
    <col min="1" max="1" width="2.625" customWidth="1"/>
    <col min="17" max="17" width="2.625" customWidth="1"/>
    <col min="21" max="21" width="9" customWidth="1"/>
    <col min="22" max="22" width="43.125" style="1" bestFit="1" customWidth="1"/>
    <col min="23" max="23" width="12" style="1" bestFit="1" customWidth="1"/>
    <col min="24" max="24" width="19.75" style="1" bestFit="1" customWidth="1"/>
  </cols>
  <sheetData>
    <row r="1" spans="2:24" ht="84.75" customHeight="1">
      <c r="B1" s="249" t="s">
        <v>217</v>
      </c>
      <c r="C1" s="250"/>
      <c r="D1" s="250"/>
      <c r="E1" s="250"/>
      <c r="F1" s="250"/>
      <c r="G1" s="250"/>
      <c r="H1" s="250"/>
      <c r="I1" s="250"/>
      <c r="J1" s="250"/>
      <c r="K1" s="250"/>
      <c r="L1" s="250"/>
      <c r="M1" s="250"/>
      <c r="N1" s="250"/>
      <c r="O1" s="250"/>
      <c r="P1" s="250"/>
    </row>
    <row r="2" spans="2:24">
      <c r="B2" s="1"/>
      <c r="C2" s="4"/>
      <c r="D2" s="10"/>
      <c r="E2" s="11"/>
    </row>
    <row r="3" spans="2:24">
      <c r="V3" s="20"/>
      <c r="W3" s="20" t="s">
        <v>112</v>
      </c>
      <c r="X3" s="20" t="s">
        <v>113</v>
      </c>
    </row>
    <row r="4" spans="2:24">
      <c r="V4" s="18" t="s">
        <v>119</v>
      </c>
      <c r="W4" s="19">
        <f>COUNTIF(Tabel_RIE[R12],"&gt;=400")</f>
        <v>0</v>
      </c>
      <c r="X4" s="19">
        <f>COUNTIF(Tabel_RIE[R-actueel],"&gt;=400")</f>
        <v>0</v>
      </c>
    </row>
    <row r="5" spans="2:24">
      <c r="V5" s="18" t="s">
        <v>120</v>
      </c>
      <c r="W5" s="19">
        <f>COUNTIFS(Tabel_RIE[R12],"&gt;=200",Tabel_RIE[R12],"&lt;400")</f>
        <v>5</v>
      </c>
      <c r="X5" s="19">
        <f>COUNTIFS(Tabel_RIE[R-actueel],"&gt;=200",Tabel_RIE[R-actueel],"&lt;400")</f>
        <v>5</v>
      </c>
    </row>
    <row r="6" spans="2:24">
      <c r="V6" s="18" t="s">
        <v>121</v>
      </c>
      <c r="W6" s="19">
        <f>COUNTIFS(Tabel_RIE[R12],"&gt;=70",Tabel_RIE[R12],"&lt;200")</f>
        <v>14</v>
      </c>
      <c r="X6" s="19">
        <f>COUNTIFS(Tabel_RIE[R-actueel],"&gt;=70",Tabel_RIE[R-actueel],"&lt;200")</f>
        <v>14</v>
      </c>
    </row>
    <row r="7" spans="2:24">
      <c r="V7" s="18" t="s">
        <v>122</v>
      </c>
      <c r="W7" s="19">
        <f>COUNTIFS(Tabel_RIE[R12],"&gt;=20",Tabel_RIE[R12],"&lt;70")</f>
        <v>10</v>
      </c>
      <c r="X7" s="19">
        <f>COUNTIFS(Tabel_RIE[R-actueel],"&gt;=20",Tabel_RIE[R-actueel],"&lt;70")</f>
        <v>10</v>
      </c>
    </row>
    <row r="8" spans="2:24">
      <c r="V8" s="18" t="s">
        <v>106</v>
      </c>
      <c r="W8" s="19">
        <f>COUNTIF(Tabel_RIE[R12],"&lt;20")</f>
        <v>11</v>
      </c>
      <c r="X8" s="19">
        <f>COUNTIF(Tabel_RIE[R-actueel],"&lt;20")</f>
        <v>15</v>
      </c>
    </row>
    <row r="34" spans="22:23">
      <c r="V34" s="20"/>
      <c r="W34" s="21" t="s">
        <v>125</v>
      </c>
    </row>
    <row r="35" spans="22:23">
      <c r="V35" s="17" t="s">
        <v>123</v>
      </c>
      <c r="W35" s="15">
        <f>COUNTIF(Tabel_RIE[R-volledig],"Ja")</f>
        <v>40</v>
      </c>
    </row>
    <row r="36" spans="22:23">
      <c r="V36" s="17" t="s">
        <v>124</v>
      </c>
      <c r="W36" s="15">
        <f>COUNTIF(Tabel_RIE[R-volledig],"Nee")</f>
        <v>210</v>
      </c>
    </row>
    <row r="39" spans="22:23">
      <c r="V39" s="20"/>
      <c r="W39" s="21" t="s">
        <v>125</v>
      </c>
    </row>
    <row r="40" spans="22:23">
      <c r="V40" s="17" t="s">
        <v>126</v>
      </c>
      <c r="W40" s="15">
        <f>COUNTIF(Tabel_RIE[Reductie],"Ja")</f>
        <v>223</v>
      </c>
    </row>
    <row r="41" spans="22:23">
      <c r="V41" s="17" t="s">
        <v>127</v>
      </c>
      <c r="W41" s="15">
        <f>COUNTIF(Tabel_RIE[Reductie],"Nee")</f>
        <v>27</v>
      </c>
    </row>
    <row r="48" spans="22:23">
      <c r="V48" s="20"/>
      <c r="W48" s="21" t="s">
        <v>125</v>
      </c>
    </row>
    <row r="49" spans="22:23">
      <c r="V49" s="17" t="s">
        <v>108</v>
      </c>
      <c r="W49" s="16" t="e">
        <f>COUNTIF(#REF!,V49)</f>
        <v>#REF!</v>
      </c>
    </row>
    <row r="50" spans="22:23">
      <c r="V50" s="17" t="s">
        <v>116</v>
      </c>
      <c r="W50" s="16" t="e">
        <f>COUNTIF(#REF!,V50)</f>
        <v>#REF!</v>
      </c>
    </row>
    <row r="51" spans="22:23">
      <c r="V51" s="17" t="s">
        <v>117</v>
      </c>
      <c r="W51" s="16" t="e">
        <f>COUNTIF(#REF!,V51)</f>
        <v>#REF!</v>
      </c>
    </row>
    <row r="52" spans="22:23">
      <c r="V52" s="17" t="s">
        <v>118</v>
      </c>
      <c r="W52" s="16" t="e">
        <f>COUNTIF(#REF!,V52)</f>
        <v>#REF!</v>
      </c>
    </row>
    <row r="58" spans="22:23">
      <c r="V58" s="20"/>
      <c r="W58" s="21" t="s">
        <v>125</v>
      </c>
    </row>
    <row r="59" spans="22:23">
      <c r="V59" s="17" t="s">
        <v>64</v>
      </c>
      <c r="W59" s="16">
        <f>COUNTIF(Tabel_RIE[E1],V59)</f>
        <v>1</v>
      </c>
    </row>
    <row r="60" spans="22:23">
      <c r="V60" s="17" t="s">
        <v>65</v>
      </c>
      <c r="W60" s="16">
        <f>COUNTIF(Tabel_RIE[E1],V60)</f>
        <v>9</v>
      </c>
    </row>
    <row r="61" spans="22:23">
      <c r="V61" s="17" t="s">
        <v>66</v>
      </c>
      <c r="W61" s="16">
        <f>COUNTIF(Tabel_RIE[E1],V61)</f>
        <v>11</v>
      </c>
    </row>
    <row r="62" spans="22:23">
      <c r="V62" s="17" t="s">
        <v>67</v>
      </c>
      <c r="W62" s="16">
        <f>COUNTIF(Tabel_RIE[E1],V62)</f>
        <v>19</v>
      </c>
    </row>
    <row r="63" spans="22:23">
      <c r="V63" s="17" t="s">
        <v>68</v>
      </c>
      <c r="W63" s="16">
        <f>COUNTIF(Tabel_RIE[E1],V63)</f>
        <v>0</v>
      </c>
    </row>
  </sheetData>
  <mergeCells count="1">
    <mergeCell ref="B1:P1"/>
  </mergeCells>
  <pageMargins left="0.7" right="0.7" top="0.75" bottom="0.75" header="0.3" footer="0.3"/>
  <pageSetup paperSize="9" scale="61"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5">
    <tabColor theme="2" tint="0.59999389629810485"/>
    <pageSetUpPr fitToPage="1"/>
  </sheetPr>
  <dimension ref="B2:B19"/>
  <sheetViews>
    <sheetView showGridLines="0" workbookViewId="0"/>
  </sheetViews>
  <sheetFormatPr defaultRowHeight="11.25"/>
  <cols>
    <col min="1" max="1" width="9" style="1"/>
    <col min="2" max="2" width="105.625" style="1" customWidth="1"/>
    <col min="3" max="16384" width="9" style="1"/>
  </cols>
  <sheetData>
    <row r="2" spans="2:2" ht="57" customHeight="1"/>
    <row r="3" spans="2:2" ht="27">
      <c r="B3" s="8" t="s">
        <v>16</v>
      </c>
    </row>
    <row r="5" spans="2:2" s="67" customFormat="1" ht="165">
      <c r="B5" s="58" t="s">
        <v>227</v>
      </c>
    </row>
    <row r="6" spans="2:2" s="67" customFormat="1" ht="11.25" customHeight="1">
      <c r="B6" s="58"/>
    </row>
    <row r="7" spans="2:2" s="67" customFormat="1" ht="57" customHeight="1"/>
    <row r="8" spans="2:2" s="67" customFormat="1" ht="15"/>
    <row r="9" spans="2:2" s="67" customFormat="1" ht="15"/>
    <row r="10" spans="2:2" s="67" customFormat="1" ht="15"/>
    <row r="11" spans="2:2" s="67" customFormat="1" ht="15"/>
    <row r="12" spans="2:2" s="67" customFormat="1" ht="15"/>
    <row r="13" spans="2:2" s="67" customFormat="1" ht="15"/>
    <row r="14" spans="2:2" s="67" customFormat="1" ht="15"/>
    <row r="15" spans="2:2" s="67" customFormat="1" ht="15"/>
    <row r="16" spans="2:2" s="67" customFormat="1" ht="15"/>
    <row r="17" s="67" customFormat="1" ht="15"/>
    <row r="18" s="67" customFormat="1" ht="15"/>
    <row r="19" s="67" customFormat="1" ht="15"/>
  </sheetData>
  <sheetProtection algorithmName="SHA-512" hashValue="g9vXLbGXCzo5B/VoTwsrXlgxQoJqaK2CoUnBTrfGMHSLwtB/Hebfzq99ePlVM/t5d6FB5+RlsY6p2EvPScDVMA==" saltValue="hvB9yrU6EC2WaZxqi3LhPw==" spinCount="100000" sheet="1" objects="1" scenarios="1"/>
  <pageMargins left="0.7" right="0.7" top="0.75" bottom="0.75" header="0.3" footer="0.3"/>
  <pageSetup paperSize="9" scale="9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6">
    <tabColor theme="2" tint="0.59999389629810485"/>
    <pageSetUpPr fitToPage="1"/>
  </sheetPr>
  <dimension ref="B2:H23"/>
  <sheetViews>
    <sheetView showGridLines="0" topLeftCell="A28" zoomScaleNormal="100" workbookViewId="0">
      <selection activeCell="B23" sqref="B23"/>
    </sheetView>
  </sheetViews>
  <sheetFormatPr defaultRowHeight="11.25"/>
  <cols>
    <col min="1" max="1" width="9" style="1"/>
    <col min="2" max="2" width="27.625" style="1" customWidth="1"/>
    <col min="3" max="3" width="78.625" style="1" customWidth="1"/>
    <col min="4" max="7" width="9" style="1"/>
    <col min="8" max="8" width="105.625" style="1" hidden="1" customWidth="1"/>
    <col min="9" max="16384" width="9" style="1"/>
  </cols>
  <sheetData>
    <row r="2" spans="2:8" ht="57" customHeight="1"/>
    <row r="3" spans="2:8" ht="27">
      <c r="B3" s="8" t="s">
        <v>0</v>
      </c>
    </row>
    <row r="5" spans="2:8" ht="30">
      <c r="B5" s="251" t="s">
        <v>27</v>
      </c>
      <c r="C5" s="252"/>
      <c r="H5" s="61" t="str">
        <f t="shared" ref="H5:H7" si="0">B5</f>
        <v xml:space="preserve">Kies in kolom “Veiligheidsdomein” uit het keuzemenu de relevante veiligheidsdomein die betrekking heeft op het risico. </v>
      </c>
    </row>
    <row r="6" spans="2:8" ht="15">
      <c r="B6" s="61"/>
      <c r="C6" s="62"/>
      <c r="H6" s="61"/>
    </row>
    <row r="7" spans="2:8" ht="15">
      <c r="B7" s="253" t="s">
        <v>129</v>
      </c>
      <c r="C7" s="254"/>
      <c r="H7" s="61" t="str">
        <f t="shared" si="0"/>
        <v>Definities veiligheidsdomeinen</v>
      </c>
    </row>
    <row r="8" spans="2:8" ht="11.25" customHeight="1">
      <c r="B8" s="63"/>
      <c r="C8" s="64"/>
      <c r="H8" s="61"/>
    </row>
    <row r="9" spans="2:8" ht="30">
      <c r="B9" s="251" t="s">
        <v>142</v>
      </c>
      <c r="C9" s="252"/>
      <c r="H9" s="61" t="str">
        <f>B9</f>
        <v>NB Onderstaande veiligheidsdomeinen zijn van toepassing gedurende alle levensfasen van een object (kunstwerk, (vaar)wegvak, machine, installatie, etc.)</v>
      </c>
    </row>
    <row r="11" spans="2:8" ht="60">
      <c r="B11" s="65" t="s">
        <v>130</v>
      </c>
      <c r="C11" s="66" t="s">
        <v>225</v>
      </c>
    </row>
    <row r="12" spans="2:8" ht="45">
      <c r="B12" s="65" t="s">
        <v>131</v>
      </c>
      <c r="C12" s="66" t="s">
        <v>143</v>
      </c>
    </row>
    <row r="13" spans="2:8" ht="45">
      <c r="B13" s="65" t="s">
        <v>132</v>
      </c>
      <c r="C13" s="66" t="s">
        <v>144</v>
      </c>
    </row>
    <row r="14" spans="2:8" ht="45">
      <c r="B14" s="65" t="s">
        <v>133</v>
      </c>
      <c r="C14" s="66" t="s">
        <v>145</v>
      </c>
    </row>
    <row r="15" spans="2:8" ht="60">
      <c r="B15" s="65" t="s">
        <v>134</v>
      </c>
      <c r="C15" s="66" t="s">
        <v>151</v>
      </c>
    </row>
    <row r="16" spans="2:8" ht="30" customHeight="1">
      <c r="B16" s="65" t="s">
        <v>135</v>
      </c>
      <c r="C16" s="66" t="s">
        <v>226</v>
      </c>
    </row>
    <row r="17" spans="2:3" ht="45">
      <c r="B17" s="65" t="s">
        <v>136</v>
      </c>
      <c r="C17" s="66" t="s">
        <v>146</v>
      </c>
    </row>
    <row r="18" spans="2:3" ht="45">
      <c r="B18" s="65" t="s">
        <v>137</v>
      </c>
      <c r="C18" s="66" t="s">
        <v>147</v>
      </c>
    </row>
    <row r="19" spans="2:3" ht="45">
      <c r="B19" s="65" t="s">
        <v>138</v>
      </c>
      <c r="C19" s="66" t="s">
        <v>148</v>
      </c>
    </row>
    <row r="20" spans="2:3" ht="75">
      <c r="B20" s="65" t="s">
        <v>139</v>
      </c>
      <c r="C20" s="66" t="s">
        <v>149</v>
      </c>
    </row>
    <row r="21" spans="2:3" ht="15">
      <c r="B21" s="65" t="s">
        <v>140</v>
      </c>
      <c r="C21" s="66" t="s">
        <v>224</v>
      </c>
    </row>
    <row r="22" spans="2:3" ht="75">
      <c r="B22" s="65" t="s">
        <v>141</v>
      </c>
      <c r="C22" s="66" t="s">
        <v>150</v>
      </c>
    </row>
    <row r="23" spans="2:3" ht="57" customHeight="1"/>
  </sheetData>
  <sheetProtection algorithmName="SHA-512" hashValue="oynkn6i3GxOgkA3Yk2vkfPJwpm5nJjVwltvVG+fSrgq1g71nZrbMJGhymn6Z6Ce20fMr6PC00A9FTILm0gUOww==" saltValue="FcligmaEuaHosWfNi26LDg==" spinCount="100000" sheet="1" objects="1" scenarios="1"/>
  <mergeCells count="3">
    <mergeCell ref="B5:C5"/>
    <mergeCell ref="B7:C7"/>
    <mergeCell ref="B9:C9"/>
  </mergeCells>
  <pageMargins left="0.7" right="0.7" top="0.75" bottom="0.75" header="0.3" footer="0.3"/>
  <pageSetup paperSize="9" scale="80" orientation="portrait" horizontalDpi="90" verticalDpi="90" r:id="rId1"/>
  <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1">
    <tabColor theme="2" tint="0.59999389629810485"/>
    <pageSetUpPr fitToPage="1"/>
  </sheetPr>
  <dimension ref="B2:I14"/>
  <sheetViews>
    <sheetView showGridLines="0" workbookViewId="0">
      <selection activeCell="Q12" sqref="Q12"/>
    </sheetView>
  </sheetViews>
  <sheetFormatPr defaultRowHeight="11.25"/>
  <cols>
    <col min="1" max="1" width="9" style="1"/>
    <col min="2" max="2" width="40.625" style="1" customWidth="1"/>
    <col min="3" max="3" width="65.625" style="1" customWidth="1"/>
    <col min="4" max="7" width="9" style="1"/>
    <col min="8" max="8" width="105.625" style="1" hidden="1" customWidth="1"/>
    <col min="9" max="16384" width="9" style="1"/>
  </cols>
  <sheetData>
    <row r="2" spans="2:9" ht="57" customHeight="1"/>
    <row r="3" spans="2:9" ht="27">
      <c r="B3" s="8" t="s">
        <v>53</v>
      </c>
    </row>
    <row r="5" spans="2:9" ht="111.75" customHeight="1">
      <c r="B5" s="255" t="s">
        <v>243</v>
      </c>
      <c r="C5" s="256"/>
      <c r="H5" s="58" t="str">
        <f>B5</f>
        <v>Vermeld in kolom “Werkzaamheden / activiteit” welke werkzaamheden of activiteit verricht gaan worden. 
Wees specifiek en volledig in de omschrijving zodat de situatie duidelijk is. Dit is later essentieel voor de risicobeoordeling en afweging. 
Voorbeelden:</v>
      </c>
      <c r="I5" s="68"/>
    </row>
    <row r="6" spans="2:9" ht="11.25" customHeight="1">
      <c r="B6" s="58"/>
      <c r="C6" s="68"/>
      <c r="H6" s="58"/>
      <c r="I6" s="68"/>
    </row>
    <row r="7" spans="2:9" ht="15">
      <c r="B7" s="23" t="s">
        <v>32</v>
      </c>
    </row>
    <row r="8" spans="2:9" ht="30">
      <c r="B8" s="22" t="s">
        <v>221</v>
      </c>
    </row>
    <row r="9" spans="2:9" ht="30">
      <c r="B9" s="22" t="s">
        <v>152</v>
      </c>
    </row>
    <row r="10" spans="2:9" ht="30">
      <c r="B10" s="22" t="s">
        <v>153</v>
      </c>
    </row>
    <row r="11" spans="2:9" ht="30">
      <c r="B11" s="22" t="s">
        <v>154</v>
      </c>
    </row>
    <row r="12" spans="2:9" ht="30">
      <c r="B12" s="22" t="s">
        <v>222</v>
      </c>
    </row>
    <row r="13" spans="2:9" ht="11.25" customHeight="1"/>
    <row r="14" spans="2:9" ht="57" customHeight="1"/>
  </sheetData>
  <sheetProtection algorithmName="SHA-512" hashValue="cHUU/3HNm0BstntEwy0uKAfa27lBad6Fxq9lvKPfWvzpMfnBaavAe4gLmeo6pxVmid5kC5w886rfhwgx/TXAiA==" saltValue="hjvY1UTwnr6Tazm1tSBmdQ==" spinCount="100000" sheet="1" objects="1" scenarios="1"/>
  <mergeCells count="1">
    <mergeCell ref="B5:C5"/>
  </mergeCells>
  <pageMargins left="0.7" right="0.7" top="0.75" bottom="0.75" header="0.3" footer="0.3"/>
  <pageSetup paperSize="9" scale="8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7">
    <tabColor theme="2" tint="0.59999389629810485"/>
    <pageSetUpPr fitToPage="1"/>
  </sheetPr>
  <dimension ref="B2:H14"/>
  <sheetViews>
    <sheetView showGridLines="0" workbookViewId="0">
      <selection activeCell="M5" sqref="M5"/>
    </sheetView>
  </sheetViews>
  <sheetFormatPr defaultRowHeight="11.25"/>
  <cols>
    <col min="1" max="1" width="9" style="1"/>
    <col min="2" max="3" width="40.625" style="1" customWidth="1"/>
    <col min="4" max="4" width="15.625" style="1" customWidth="1"/>
    <col min="5" max="7" width="9" style="1"/>
    <col min="8" max="8" width="105.625" style="1" hidden="1" customWidth="1"/>
    <col min="9" max="16384" width="9" style="1"/>
  </cols>
  <sheetData>
    <row r="2" spans="2:8" ht="57" customHeight="1"/>
    <row r="3" spans="2:8" ht="27">
      <c r="B3" s="8" t="s">
        <v>34</v>
      </c>
    </row>
    <row r="5" spans="2:8" ht="308.25" customHeight="1">
      <c r="B5" s="255" t="s">
        <v>244</v>
      </c>
      <c r="C5" s="256"/>
      <c r="D5" s="256"/>
      <c r="H5" s="9" t="str">
        <f>B5</f>
        <v>Vermeld in kolom “locatie / specifieke plek” waar de werkzaamheden verricht gaan worden.
Bij het identificeren van risico’s moet in de omschrijving duidelijk zijn op welke specifieke plek het risico zich exact bevindt. Er mogen hier geen twijfels over bestaan, zodat er geen mogelijkheid meer bestaat voor aannames en verkeerde interpretaties. Dit is later essentieel voor de risicobeoordeling en afweging.
Hiermee wordt voorkomen dat tijdens de realisatie medewerkers nog steeds blootgesteld worden aan het betreffende risico doordat er geen beheersmaatregelen genomen zijn op een van de locatie(s) waar blootstelling aan het risico kan plaatsvinden.
TIPS:
• geef het nummer van de hectometerpaal en/of de afstand tot dichtstbijzijnde paal;
• beschrijf de specifieke details van de plek waar het risico bestaat;
• beschrijf duidelijke herkenningspunten van de plek waar het risico bestaat;
• als er kaarten/luchtfoto’s beschikbaar zijn, markeer op de foto de plek aan waar het risico bestaat.
Voorbeelden:</v>
      </c>
    </row>
    <row r="6" spans="2:8" ht="15">
      <c r="B6" s="58"/>
      <c r="C6" s="68"/>
      <c r="D6" s="68"/>
      <c r="H6" s="9"/>
    </row>
    <row r="7" spans="2:8" ht="15">
      <c r="B7" s="25" t="s">
        <v>32</v>
      </c>
      <c r="C7" s="25" t="s">
        <v>34</v>
      </c>
    </row>
    <row r="8" spans="2:8" ht="30">
      <c r="B8" s="55" t="s">
        <v>221</v>
      </c>
      <c r="C8" s="55" t="s">
        <v>155</v>
      </c>
    </row>
    <row r="9" spans="2:8" ht="30">
      <c r="B9" s="55" t="s">
        <v>152</v>
      </c>
      <c r="C9" s="55" t="s">
        <v>156</v>
      </c>
    </row>
    <row r="10" spans="2:8" ht="30">
      <c r="B10" s="55" t="s">
        <v>153</v>
      </c>
      <c r="C10" s="55" t="s">
        <v>157</v>
      </c>
    </row>
    <row r="11" spans="2:8" ht="30">
      <c r="B11" s="55" t="s">
        <v>154</v>
      </c>
      <c r="C11" s="55" t="s">
        <v>158</v>
      </c>
    </row>
    <row r="12" spans="2:8" ht="30">
      <c r="B12" s="55" t="s">
        <v>222</v>
      </c>
      <c r="C12" s="55" t="s">
        <v>159</v>
      </c>
    </row>
    <row r="13" spans="2:8" ht="11.25" customHeight="1"/>
    <row r="14" spans="2:8" ht="57" customHeight="1"/>
  </sheetData>
  <sheetProtection algorithmName="SHA-512" hashValue="+rsQICePqVqoQSFYmDozBVG0XU6UueDZqtPhgiQuuquZV8lYWSgFhOmBG9CH7FV/+hBTF7ASUqJwQE5IkK59hg==" saltValue="78xAfavWFoXexVvStGNbTw==" spinCount="100000" sheet="1" objects="1" scenarios="1"/>
  <mergeCells count="1">
    <mergeCell ref="B5:D5"/>
  </mergeCells>
  <pageMargins left="0.7" right="0.7" top="0.75" bottom="0.75" header="0.3" footer="0.3"/>
  <pageSetup paperSize="9" scale="88" orientation="portrait" horizontalDpi="90" verticalDpi="9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9">
    <tabColor theme="2" tint="0.59999389629810485"/>
    <pageSetUpPr fitToPage="1"/>
  </sheetPr>
  <dimension ref="B1:Q40"/>
  <sheetViews>
    <sheetView showGridLines="0" zoomScaleNormal="100" workbookViewId="0"/>
  </sheetViews>
  <sheetFormatPr defaultRowHeight="11.25"/>
  <cols>
    <col min="1" max="1" width="9" style="1"/>
    <col min="2" max="2" width="18.125" style="68" customWidth="1"/>
    <col min="3" max="7" width="18.125" style="1" customWidth="1"/>
    <col min="8" max="11" width="9" style="1"/>
    <col min="12" max="12" width="107.625" style="1" hidden="1" customWidth="1"/>
    <col min="13" max="16384" width="9" style="1"/>
  </cols>
  <sheetData>
    <row r="1" spans="2:17">
      <c r="B1" s="13"/>
      <c r="C1"/>
      <c r="D1"/>
      <c r="E1"/>
      <c r="F1"/>
      <c r="G1"/>
    </row>
    <row r="2" spans="2:17" ht="45.75" customHeight="1">
      <c r="B2" s="13"/>
      <c r="C2"/>
      <c r="D2"/>
      <c r="E2"/>
      <c r="F2"/>
      <c r="G2"/>
    </row>
    <row r="3" spans="2:17" ht="27">
      <c r="B3" s="7" t="s">
        <v>33</v>
      </c>
      <c r="C3"/>
      <c r="D3"/>
      <c r="E3"/>
      <c r="F3"/>
      <c r="G3"/>
    </row>
    <row r="4" spans="2:17" ht="11.25" customHeight="1">
      <c r="B4" s="7"/>
      <c r="C4"/>
      <c r="D4"/>
      <c r="E4"/>
      <c r="F4"/>
      <c r="G4"/>
    </row>
    <row r="5" spans="2:17" ht="150">
      <c r="B5" s="257" t="s">
        <v>228</v>
      </c>
      <c r="C5" s="257"/>
      <c r="D5" s="257"/>
      <c r="E5" s="257"/>
      <c r="F5" s="257"/>
      <c r="G5" s="257"/>
      <c r="L5" s="69" t="str">
        <f>B5</f>
        <v>Vermeld in kolom "Gevaar" de bron, situatie of handeling die mogelijk tot letsel kan leiden.
Vermeld in kolom “Risico” de gevaarlijke gebeurtenis of blootstelling die zich voor kan doen.
Vermeld in kolom “Oorzaak” waardoor de bron van het gevaar, situatie of handeling veroorzaakt wordt.
Vermeld in kolom “Effect” wat realistisch gezien het gevolg is als de gevaarlijke gebeurtenis of blootstelling (risico) zich voordoet.
De beschrijving van de oorzaak moet helpen bij de omschrijving van een maatregel. De kolommen gevaar, risico, oorzaak en effect zijn nauw met elkaar verbonden. Benoem in de kolom risico of het om een objectrisico of een samenlooprisico gaat.</v>
      </c>
      <c r="M5" s="70"/>
      <c r="N5" s="70"/>
      <c r="O5" s="70"/>
      <c r="P5" s="70"/>
      <c r="Q5" s="70"/>
    </row>
    <row r="6" spans="2:17" ht="11.25" customHeight="1">
      <c r="B6" s="12"/>
      <c r="C6"/>
      <c r="D6"/>
      <c r="E6"/>
      <c r="F6"/>
      <c r="G6"/>
    </row>
    <row r="7" spans="2:17" ht="45" customHeight="1">
      <c r="B7" s="257" t="s">
        <v>230</v>
      </c>
      <c r="C7" s="257"/>
      <c r="D7" s="257"/>
      <c r="E7" s="257"/>
      <c r="F7" s="257"/>
      <c r="G7" s="257"/>
      <c r="L7" s="71" t="str">
        <f t="shared" ref="L7:L12" si="0">B7</f>
        <v>Definitie van gevaar
Bron, situatie of handeling die mogelijk tot menselijk letsel of ziekte (fysiek of mentaal) kan leiden of een combinatie daarvan*."</v>
      </c>
      <c r="M7" s="68"/>
      <c r="N7" s="68"/>
      <c r="O7" s="68"/>
      <c r="P7" s="68"/>
      <c r="Q7" s="68"/>
    </row>
    <row r="8" spans="2:17" ht="105" customHeight="1">
      <c r="B8" s="257" t="s">
        <v>229</v>
      </c>
      <c r="C8" s="257"/>
      <c r="D8" s="257"/>
      <c r="E8" s="257"/>
      <c r="F8" s="257"/>
      <c r="G8" s="257"/>
      <c r="L8" s="58" t="str">
        <f t="shared" si="0"/>
        <v xml:space="preserve">Gevaren zijn intrinsieke eigenschappen van materialen, machines, stoffen en dergelijke. Het gaat dan om bijvoorbeeld materialen die de potentie hebben letsel of schade toe te brengen. Als dat gebeurt, kan daarbij sprake zijn van overdracht van energie. Bijvoorbeeld door bewegende onderdelen van machines, vallen van hoogte, vrijkomen van gevaarlijke stoffen of micro-organismen. Maar of dat ook gebeurt, hangt af van de aanwezigheid van mensen en andere objecten. Zonder die factoren blijft een gevaar (slechts) een gevaar en vormt dit geen risico, want er kan geen letsel of schade optreden. </v>
      </c>
      <c r="M8" s="68"/>
      <c r="N8" s="68"/>
      <c r="O8" s="68"/>
      <c r="P8" s="68"/>
      <c r="Q8" s="68"/>
    </row>
    <row r="9" spans="2:17" ht="11.25" customHeight="1">
      <c r="B9" s="258" t="s">
        <v>163</v>
      </c>
      <c r="C9" s="258"/>
      <c r="D9" s="258"/>
      <c r="E9" s="258"/>
      <c r="F9" s="258"/>
      <c r="G9" s="258"/>
      <c r="L9" s="72" t="str">
        <f t="shared" si="0"/>
        <v>* Bron: Wat maakt gevaar tot risico?, Het begrip ‘risico’ verklaard, Wim van Alphen, 2016, Dick Oosthuizen en Gerben Feslinga</v>
      </c>
      <c r="M9" s="73"/>
      <c r="N9" s="73"/>
      <c r="O9" s="73"/>
      <c r="P9" s="73"/>
      <c r="Q9" s="73"/>
    </row>
    <row r="10" spans="2:17" ht="11.25" customHeight="1">
      <c r="B10" s="76"/>
      <c r="C10" s="27"/>
      <c r="D10" s="27"/>
      <c r="E10" s="27"/>
      <c r="F10" s="27"/>
      <c r="G10" s="27"/>
    </row>
    <row r="11" spans="2:17" ht="45" customHeight="1">
      <c r="B11" s="257" t="s">
        <v>231</v>
      </c>
      <c r="C11" s="257"/>
      <c r="D11" s="257"/>
      <c r="E11" s="257"/>
      <c r="F11" s="257"/>
      <c r="G11" s="257"/>
      <c r="L11" s="71" t="str">
        <f t="shared" si="0"/>
        <v>Definitie van risico
Combinatie van de waarschijnlijkheid dat een gevaarlijke gebeurtenis of blootstelling zich voordoet en de ernst van het letsel of de ziekte die daardoor kan worden veroorzaakt."</v>
      </c>
      <c r="M11" s="58"/>
      <c r="N11" s="58"/>
      <c r="O11" s="58"/>
      <c r="P11" s="58"/>
      <c r="Q11" s="58"/>
    </row>
    <row r="12" spans="2:17" ht="90" customHeight="1">
      <c r="B12" s="257" t="s">
        <v>164</v>
      </c>
      <c r="C12" s="257"/>
      <c r="D12" s="257"/>
      <c r="E12" s="257"/>
      <c r="F12" s="257"/>
      <c r="G12" s="257"/>
      <c r="L12" s="58" t="str">
        <f t="shared" si="0"/>
        <v>Over het algemeen bepalen de omstandigheden en de aanwezigheid van mensen en andere objecten in de directe omgeving van de gevaarbronnen dus of bepaalde gevaren zich daadwerkelijk tot een risico kunnen ontwikkelen. De grootte van het risico wordt daarbij bepaald door de waarschijnlijkheid van het optreden van een bepaalde gebeurtenis en de blootstellingsfrequentie, de blootstellingsduur en het aantal mensen en materialen in de directe nabijheid van de gevaarbron. Zoals gezegd vormen de gevaren zonder die factoren geen risico’s.</v>
      </c>
      <c r="M12" s="68"/>
      <c r="N12" s="68"/>
      <c r="O12" s="68"/>
      <c r="P12" s="68"/>
      <c r="Q12" s="68"/>
    </row>
    <row r="13" spans="2:17" ht="11.25" customHeight="1">
      <c r="B13" s="14"/>
      <c r="C13" s="77"/>
      <c r="D13" s="77"/>
      <c r="E13" s="77"/>
      <c r="F13" s="77"/>
      <c r="G13" s="77"/>
      <c r="L13" s="58"/>
      <c r="M13" s="68"/>
      <c r="N13" s="68"/>
      <c r="O13" s="68"/>
      <c r="P13" s="68"/>
      <c r="Q13" s="68"/>
    </row>
    <row r="14" spans="2:17" ht="25.5">
      <c r="B14" s="26" t="s">
        <v>32</v>
      </c>
      <c r="C14" s="26" t="s">
        <v>160</v>
      </c>
      <c r="D14" s="26" t="s">
        <v>20</v>
      </c>
      <c r="E14" s="26" t="s">
        <v>44</v>
      </c>
      <c r="F14" s="26" t="s">
        <v>161</v>
      </c>
      <c r="G14" s="26" t="s">
        <v>162</v>
      </c>
    </row>
    <row r="15" spans="2:17" ht="51">
      <c r="B15" s="24" t="s">
        <v>221</v>
      </c>
      <c r="C15" s="24" t="s">
        <v>155</v>
      </c>
      <c r="D15" s="24" t="s">
        <v>165</v>
      </c>
      <c r="E15" s="24" t="s">
        <v>170</v>
      </c>
      <c r="F15" s="24" t="s">
        <v>175</v>
      </c>
      <c r="G15" s="24" t="s">
        <v>179</v>
      </c>
    </row>
    <row r="16" spans="2:17" ht="38.25">
      <c r="B16" s="24" t="s">
        <v>152</v>
      </c>
      <c r="C16" s="24" t="s">
        <v>156</v>
      </c>
      <c r="D16" s="24" t="s">
        <v>166</v>
      </c>
      <c r="E16" s="24" t="s">
        <v>171</v>
      </c>
      <c r="F16" s="24" t="s">
        <v>176</v>
      </c>
      <c r="G16" s="24" t="s">
        <v>180</v>
      </c>
    </row>
    <row r="17" spans="2:7" ht="63.75">
      <c r="B17" s="24" t="s">
        <v>153</v>
      </c>
      <c r="C17" s="24" t="s">
        <v>157</v>
      </c>
      <c r="D17" s="24" t="s">
        <v>167</v>
      </c>
      <c r="E17" s="24" t="s">
        <v>172</v>
      </c>
      <c r="F17" s="24" t="s">
        <v>177</v>
      </c>
      <c r="G17" s="24" t="s">
        <v>181</v>
      </c>
    </row>
    <row r="18" spans="2:7" ht="51">
      <c r="B18" s="24" t="s">
        <v>154</v>
      </c>
      <c r="C18" s="24" t="s">
        <v>158</v>
      </c>
      <c r="D18" s="24" t="s">
        <v>168</v>
      </c>
      <c r="E18" s="24" t="s">
        <v>173</v>
      </c>
      <c r="F18" s="24" t="s">
        <v>223</v>
      </c>
      <c r="G18" s="24" t="s">
        <v>180</v>
      </c>
    </row>
    <row r="19" spans="2:7" ht="51">
      <c r="B19" s="24" t="s">
        <v>232</v>
      </c>
      <c r="C19" s="24" t="s">
        <v>159</v>
      </c>
      <c r="D19" s="24" t="s">
        <v>169</v>
      </c>
      <c r="E19" s="24" t="s">
        <v>174</v>
      </c>
      <c r="F19" s="24" t="s">
        <v>178</v>
      </c>
      <c r="G19" s="24" t="s">
        <v>179</v>
      </c>
    </row>
    <row r="21" spans="2:7" ht="57" customHeight="1"/>
    <row r="22" spans="2:7" ht="15">
      <c r="B22" s="9"/>
    </row>
    <row r="23" spans="2:7" ht="15">
      <c r="B23" s="9"/>
    </row>
    <row r="24" spans="2:7" ht="15">
      <c r="B24" s="9"/>
    </row>
    <row r="25" spans="2:7" ht="15">
      <c r="B25" s="9"/>
    </row>
    <row r="26" spans="2:7" ht="15">
      <c r="B26" s="9"/>
    </row>
    <row r="27" spans="2:7" ht="15">
      <c r="B27" s="9"/>
    </row>
    <row r="28" spans="2:7" ht="15">
      <c r="B28" s="9"/>
    </row>
    <row r="29" spans="2:7" ht="15">
      <c r="B29" s="9"/>
    </row>
    <row r="30" spans="2:7" ht="15">
      <c r="B30" s="9"/>
    </row>
    <row r="31" spans="2:7" ht="15">
      <c r="B31" s="9"/>
    </row>
    <row r="32" spans="2:7" ht="15">
      <c r="B32" s="9"/>
    </row>
    <row r="33" spans="2:2" ht="15">
      <c r="B33" s="9"/>
    </row>
    <row r="34" spans="2:2" ht="15">
      <c r="B34" s="9"/>
    </row>
    <row r="35" spans="2:2">
      <c r="B35" s="1"/>
    </row>
    <row r="36" spans="2:2" ht="15">
      <c r="B36" s="9"/>
    </row>
    <row r="37" spans="2:2" ht="15">
      <c r="B37" s="9"/>
    </row>
    <row r="38" spans="2:2" ht="15">
      <c r="B38" s="9"/>
    </row>
    <row r="39" spans="2:2" ht="15">
      <c r="B39" s="9"/>
    </row>
    <row r="40" spans="2:2" ht="15">
      <c r="B40" s="9"/>
    </row>
  </sheetData>
  <sheetProtection algorithmName="SHA-512" hashValue="gU7keWHIXNwC8v+E+dMhMEDPtgMJMnQPNakyIIjG01Q+vmVb7sA44FDMLxmRdbNdjElM7YM+sBAZFvNhnobuPQ==" saltValue="nAWPVJCLvlo4YHmqx8dx8A==" spinCount="100000" sheet="1" objects="1" scenarios="1"/>
  <mergeCells count="6">
    <mergeCell ref="B12:G12"/>
    <mergeCell ref="B5:G5"/>
    <mergeCell ref="B7:G7"/>
    <mergeCell ref="B11:G11"/>
    <mergeCell ref="B9:G9"/>
    <mergeCell ref="B8:G8"/>
  </mergeCells>
  <pageMargins left="0.7" right="0.7" top="0.75" bottom="0.75" header="0.3" footer="0.3"/>
  <pageSetup paperSize="9" scale="77" orientation="portrait" horizontalDpi="90" verticalDpi="9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159A15FC6C0A449BB4CCB8DA817AEB3" ma:contentTypeVersion="0" ma:contentTypeDescription="Een nieuw document maken." ma:contentTypeScope="" ma:versionID="275fef43c045637d41604f2f795e7361">
  <xsd:schema xmlns:xsd="http://www.w3.org/2001/XMLSchema" xmlns:xs="http://www.w3.org/2001/XMLSchema" xmlns:p="http://schemas.microsoft.com/office/2006/metadata/properties" targetNamespace="http://schemas.microsoft.com/office/2006/metadata/properties" ma:root="true" ma:fieldsID="1978a156f712f99d6452530788f7ffe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C28684E-A263-47C6-B09C-FDA1E5B8AD4C}">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85961BBA-44D6-4DD5-BCF2-0913DFBE4E0E}">
  <ds:schemaRefs>
    <ds:schemaRef ds:uri="http://schemas.microsoft.com/sharepoint/v3/contenttype/forms"/>
  </ds:schemaRefs>
</ds:datastoreItem>
</file>

<file path=customXml/itemProps3.xml><?xml version="1.0" encoding="utf-8"?>
<ds:datastoreItem xmlns:ds="http://schemas.openxmlformats.org/officeDocument/2006/customXml" ds:itemID="{1472FCD2-16E2-4D5D-A0A3-D17344E500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19</vt:i4>
      </vt:variant>
      <vt:variant>
        <vt:lpstr>Benoemde bereiken</vt:lpstr>
      </vt:variant>
      <vt:variant>
        <vt:i4>45</vt:i4>
      </vt:variant>
    </vt:vector>
  </HeadingPairs>
  <TitlesOfParts>
    <vt:vector size="64" baseType="lpstr">
      <vt:lpstr>Voorblad</vt:lpstr>
      <vt:lpstr>Risicosessies</vt:lpstr>
      <vt:lpstr>Werkblad RI&amp;E</vt:lpstr>
      <vt:lpstr>Dashboard</vt:lpstr>
      <vt:lpstr>Bron </vt:lpstr>
      <vt:lpstr>Veiligheidsdomein</vt:lpstr>
      <vt:lpstr>Werkzaamheden</vt:lpstr>
      <vt:lpstr>Locatie_Specifieke plek</vt:lpstr>
      <vt:lpstr>Gevaar_Risico_Oorzaak_Effect</vt:lpstr>
      <vt:lpstr>Blad1</vt:lpstr>
      <vt:lpstr>Blad2</vt:lpstr>
      <vt:lpstr>Blad3</vt:lpstr>
      <vt:lpstr>Blad4</vt:lpstr>
      <vt:lpstr>BRF</vt:lpstr>
      <vt:lpstr>VS, Fine &amp; Kinney</vt:lpstr>
      <vt:lpstr>SCB-toets</vt:lpstr>
      <vt:lpstr>Allocatie</vt:lpstr>
      <vt:lpstr>Maatregelen</vt:lpstr>
      <vt:lpstr>Status</vt:lpstr>
      <vt:lpstr>Allocatie!Afdrukbereik</vt:lpstr>
      <vt:lpstr>BRF!Afdrukbereik</vt:lpstr>
      <vt:lpstr>'Bron '!Afdrukbereik</vt:lpstr>
      <vt:lpstr>Dashboard!Afdrukbereik</vt:lpstr>
      <vt:lpstr>Gevaar_Risico_Oorzaak_Effect!Afdrukbereik</vt:lpstr>
      <vt:lpstr>'Locatie_Specifieke plek'!Afdrukbereik</vt:lpstr>
      <vt:lpstr>Maatregelen!Afdrukbereik</vt:lpstr>
      <vt:lpstr>'SCB-toets'!Afdrukbereik</vt:lpstr>
      <vt:lpstr>Status!Afdrukbereik</vt:lpstr>
      <vt:lpstr>Veiligheidsdomein!Afdrukbereik</vt:lpstr>
      <vt:lpstr>'VS, Fine &amp; Kinney'!Afdrukbereik</vt:lpstr>
      <vt:lpstr>Werkzaamheden!Afdrukbereik</vt:lpstr>
      <vt:lpstr>'Werkblad RI&amp;E'!Afdruktitels</vt:lpstr>
      <vt:lpstr>BRF</vt:lpstr>
      <vt:lpstr>FK_B</vt:lpstr>
      <vt:lpstr>FK_E</vt:lpstr>
      <vt:lpstr>FK_W</vt:lpstr>
      <vt:lpstr>vb_actiehouder</vt:lpstr>
      <vt:lpstr>vb_allocatie</vt:lpstr>
      <vt:lpstr>vb_b1</vt:lpstr>
      <vt:lpstr>vb_b2</vt:lpstr>
      <vt:lpstr>vb_bron</vt:lpstr>
      <vt:lpstr>vb_datum</vt:lpstr>
      <vt:lpstr>vb_e1</vt:lpstr>
      <vt:lpstr>vb_e2</vt:lpstr>
      <vt:lpstr>vb_gevaar</vt:lpstr>
      <vt:lpstr>vb_invuldatum</vt:lpstr>
      <vt:lpstr>vb_locatie_specifiek_plek</vt:lpstr>
      <vt:lpstr>vb_maatregelen</vt:lpstr>
      <vt:lpstr>vb_maatregelen_of_contracteis</vt:lpstr>
      <vt:lpstr>vb_mogelijke_effecten</vt:lpstr>
      <vt:lpstr>vb_mogelijke_oorzaken</vt:lpstr>
      <vt:lpstr>vb_nr</vt:lpstr>
      <vt:lpstr>vb_opnemen_in_risicodossier</vt:lpstr>
      <vt:lpstr>vb_r12</vt:lpstr>
      <vt:lpstr>vb_r21</vt:lpstr>
      <vt:lpstr>vb_r22</vt:lpstr>
      <vt:lpstr>vb_restrisicos</vt:lpstr>
      <vt:lpstr>vb_risico_beschrijving</vt:lpstr>
      <vt:lpstr>vb_status_allocatie_og</vt:lpstr>
      <vt:lpstr>vb_veiligheidsdomein</vt:lpstr>
      <vt:lpstr>vb_w1</vt:lpstr>
      <vt:lpstr>vb_w2</vt:lpstr>
      <vt:lpstr>vb_werkzaamheden_activiteit</vt:lpstr>
      <vt:lpstr>Veiligheidsdomeinen</vt:lpstr>
    </vt:vector>
  </TitlesOfParts>
  <Company>Rijkswaterstaat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Maloir, Catherine (PPO)</dc:creator>
  <cp:lastModifiedBy>Brandsen, Ab (VWM)</cp:lastModifiedBy>
  <cp:lastPrinted>2021-03-22T13:28:11Z</cp:lastPrinted>
  <dcterms:created xsi:type="dcterms:W3CDTF">2014-08-20T20:28:49Z</dcterms:created>
  <dcterms:modified xsi:type="dcterms:W3CDTF">2021-04-29T16:19:38Z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0x0101002159A15FC6C0A449BB4CCB8DA817AEB3</vt:lpwstr>
  </property>
</Properties>
</file>