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P:\BZK\RVB\Thema's en programma's\Aanbesteding Onderhoud Defensie\Bundel EI 1282613\4.1 Aanbesteding HS\02 1e Nota\Stukken tbv 1e NOTA\"/>
    </mc:Choice>
  </mc:AlternateContent>
  <xr:revisionPtr revIDLastSave="0" documentId="13_ncr:1_{F3F02E2B-27B5-4EBE-AF19-B8B5EA9D46C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0" i="1" l="1"/>
  <c r="T104" i="1"/>
  <c r="T103" i="1"/>
  <c r="R104" i="1"/>
  <c r="R103" i="1"/>
  <c r="P104" i="1"/>
  <c r="P103" i="1"/>
  <c r="N104" i="1"/>
  <c r="N103" i="1"/>
  <c r="L104" i="1"/>
  <c r="L103" i="1"/>
  <c r="U104" i="1" l="1"/>
  <c r="S104" i="1"/>
  <c r="Q104" i="1"/>
  <c r="O104" i="1"/>
  <c r="M104" i="1"/>
  <c r="K104" i="1"/>
  <c r="I104" i="1"/>
  <c r="G104" i="1"/>
  <c r="U103" i="1"/>
  <c r="S103" i="1"/>
  <c r="Q103" i="1"/>
  <c r="O103" i="1"/>
  <c r="M103" i="1"/>
  <c r="K103" i="1"/>
  <c r="I103" i="1"/>
  <c r="G103" i="1"/>
  <c r="U102" i="1"/>
  <c r="S102" i="1"/>
  <c r="Q102" i="1"/>
  <c r="O102" i="1"/>
  <c r="M102" i="1"/>
  <c r="K102" i="1"/>
  <c r="I102" i="1"/>
  <c r="G102" i="1"/>
  <c r="U101" i="1"/>
  <c r="S101" i="1"/>
  <c r="Q101" i="1"/>
  <c r="O101" i="1"/>
  <c r="M101" i="1"/>
  <c r="K101" i="1"/>
  <c r="I101" i="1"/>
  <c r="G101" i="1"/>
  <c r="U100" i="1"/>
  <c r="S100" i="1"/>
  <c r="Q100" i="1"/>
  <c r="O100" i="1"/>
  <c r="M100" i="1"/>
  <c r="K100" i="1"/>
  <c r="I100" i="1"/>
  <c r="G100" i="1"/>
  <c r="U98" i="1"/>
  <c r="S98" i="1"/>
  <c r="Q98" i="1"/>
  <c r="O98" i="1"/>
  <c r="M98" i="1"/>
  <c r="K98" i="1"/>
  <c r="I98" i="1"/>
  <c r="G98" i="1"/>
  <c r="U97" i="1"/>
  <c r="S97" i="1"/>
  <c r="Q97" i="1"/>
  <c r="O97" i="1"/>
  <c r="M97" i="1"/>
  <c r="K97" i="1"/>
  <c r="I97" i="1"/>
  <c r="G97" i="1"/>
  <c r="A97" i="1"/>
  <c r="A98" i="1" s="1"/>
  <c r="U95" i="1"/>
  <c r="S95" i="1"/>
  <c r="Q95" i="1"/>
  <c r="O95" i="1"/>
  <c r="M95" i="1"/>
  <c r="K95" i="1"/>
  <c r="I95" i="1"/>
  <c r="G95" i="1"/>
  <c r="U94" i="1"/>
  <c r="S94" i="1"/>
  <c r="Q94" i="1"/>
  <c r="O94" i="1"/>
  <c r="M94" i="1"/>
  <c r="K94" i="1"/>
  <c r="I94" i="1"/>
  <c r="G94" i="1"/>
  <c r="U93" i="1"/>
  <c r="S93" i="1"/>
  <c r="Q93" i="1"/>
  <c r="O93" i="1"/>
  <c r="M93" i="1"/>
  <c r="K93" i="1"/>
  <c r="I93" i="1"/>
  <c r="G93" i="1"/>
  <c r="U92" i="1"/>
  <c r="S92" i="1"/>
  <c r="Q92" i="1"/>
  <c r="O92" i="1"/>
  <c r="M92" i="1"/>
  <c r="K92" i="1"/>
  <c r="I92" i="1"/>
  <c r="G92" i="1"/>
  <c r="U91" i="1"/>
  <c r="S91" i="1"/>
  <c r="Q91" i="1"/>
  <c r="O91" i="1"/>
  <c r="M91" i="1"/>
  <c r="K91" i="1"/>
  <c r="I91" i="1"/>
  <c r="G91" i="1"/>
  <c r="U90" i="1"/>
  <c r="S90" i="1"/>
  <c r="Q90" i="1"/>
  <c r="O90" i="1"/>
  <c r="M90" i="1"/>
  <c r="K90" i="1"/>
  <c r="I90" i="1"/>
  <c r="G90" i="1"/>
  <c r="U89" i="1"/>
  <c r="S89" i="1"/>
  <c r="Q89" i="1"/>
  <c r="O89" i="1"/>
  <c r="M89" i="1"/>
  <c r="K89" i="1"/>
  <c r="I89" i="1"/>
  <c r="G89" i="1"/>
  <c r="U88" i="1"/>
  <c r="S88" i="1"/>
  <c r="Q88" i="1"/>
  <c r="O88" i="1"/>
  <c r="M88" i="1"/>
  <c r="K88" i="1"/>
  <c r="I88" i="1"/>
  <c r="G88" i="1"/>
  <c r="U87" i="1"/>
  <c r="S87" i="1"/>
  <c r="Q87" i="1"/>
  <c r="O87" i="1"/>
  <c r="M87" i="1"/>
  <c r="K87" i="1"/>
  <c r="I87" i="1"/>
  <c r="G87" i="1"/>
  <c r="U86" i="1"/>
  <c r="S86" i="1"/>
  <c r="Q86" i="1"/>
  <c r="O86" i="1"/>
  <c r="M86" i="1"/>
  <c r="K86" i="1"/>
  <c r="I86" i="1"/>
  <c r="G86" i="1"/>
  <c r="U85" i="1"/>
  <c r="S85" i="1"/>
  <c r="Q85" i="1"/>
  <c r="O85" i="1"/>
  <c r="M85" i="1"/>
  <c r="K85" i="1"/>
  <c r="I85" i="1"/>
  <c r="G85" i="1"/>
  <c r="U84" i="1"/>
  <c r="S84" i="1"/>
  <c r="Q84" i="1"/>
  <c r="O84" i="1"/>
  <c r="M84" i="1"/>
  <c r="K84" i="1"/>
  <c r="I84" i="1"/>
  <c r="G84" i="1"/>
  <c r="U83" i="1"/>
  <c r="S83" i="1"/>
  <c r="Q83" i="1"/>
  <c r="O83" i="1"/>
  <c r="M83" i="1"/>
  <c r="K83" i="1"/>
  <c r="I83" i="1"/>
  <c r="G83" i="1"/>
  <c r="U82" i="1"/>
  <c r="S82" i="1"/>
  <c r="Q82" i="1"/>
  <c r="O82" i="1"/>
  <c r="M82" i="1"/>
  <c r="K82" i="1"/>
  <c r="I82" i="1"/>
  <c r="G82" i="1"/>
  <c r="U81" i="1"/>
  <c r="S81" i="1"/>
  <c r="Q81" i="1"/>
  <c r="O81" i="1"/>
  <c r="M81" i="1"/>
  <c r="K81" i="1"/>
  <c r="I81" i="1"/>
  <c r="G81" i="1"/>
  <c r="U80" i="1"/>
  <c r="S80" i="1"/>
  <c r="Q80" i="1"/>
  <c r="O80" i="1"/>
  <c r="M80" i="1"/>
  <c r="K80" i="1"/>
  <c r="I80" i="1"/>
  <c r="G80" i="1"/>
  <c r="U79" i="1"/>
  <c r="S79" i="1"/>
  <c r="Q79" i="1"/>
  <c r="O79" i="1"/>
  <c r="M79" i="1"/>
  <c r="K79" i="1"/>
  <c r="I79" i="1"/>
  <c r="G79" i="1"/>
  <c r="U78" i="1"/>
  <c r="S78" i="1"/>
  <c r="Q78" i="1"/>
  <c r="O78" i="1"/>
  <c r="M78" i="1"/>
  <c r="K78" i="1"/>
  <c r="I78" i="1"/>
  <c r="G78" i="1"/>
  <c r="U77" i="1"/>
  <c r="S77" i="1"/>
  <c r="Q77" i="1"/>
  <c r="O77" i="1"/>
  <c r="M77" i="1"/>
  <c r="K77" i="1"/>
  <c r="I77" i="1"/>
  <c r="G77" i="1"/>
  <c r="A77" i="1"/>
  <c r="A78" i="1" s="1"/>
  <c r="U76" i="1"/>
  <c r="S76" i="1"/>
  <c r="Q76" i="1"/>
  <c r="O76" i="1"/>
  <c r="M76" i="1"/>
  <c r="K76" i="1"/>
  <c r="I76" i="1"/>
  <c r="G76" i="1"/>
  <c r="B76" i="1"/>
  <c r="F74" i="1"/>
  <c r="Q74" i="1" s="1"/>
  <c r="F73" i="1"/>
  <c r="O73" i="1" s="1"/>
  <c r="F72" i="1"/>
  <c r="U72" i="1" s="1"/>
  <c r="A72" i="1"/>
  <c r="A73" i="1" s="1"/>
  <c r="A74" i="1" s="1"/>
  <c r="B74" i="1" s="1"/>
  <c r="I69" i="1"/>
  <c r="E65" i="1"/>
  <c r="I64" i="1"/>
  <c r="K64" i="1" s="1"/>
  <c r="M64" i="1" s="1"/>
  <c r="O64" i="1" s="1"/>
  <c r="Q64" i="1" s="1"/>
  <c r="S64" i="1" s="1"/>
  <c r="U64" i="1" s="1"/>
  <c r="G64" i="1"/>
  <c r="I63" i="1"/>
  <c r="K63" i="1" s="1"/>
  <c r="M63" i="1" s="1"/>
  <c r="O63" i="1" s="1"/>
  <c r="Q63" i="1" s="1"/>
  <c r="S63" i="1" s="1"/>
  <c r="U63" i="1" s="1"/>
  <c r="G63" i="1"/>
  <c r="I62" i="1"/>
  <c r="K62" i="1" s="1"/>
  <c r="M62" i="1" s="1"/>
  <c r="O62" i="1" s="1"/>
  <c r="Q62" i="1" s="1"/>
  <c r="S62" i="1" s="1"/>
  <c r="U62" i="1" s="1"/>
  <c r="G62" i="1"/>
  <c r="I61" i="1"/>
  <c r="K61" i="1" s="1"/>
  <c r="M61" i="1" s="1"/>
  <c r="O61" i="1" s="1"/>
  <c r="Q61" i="1" s="1"/>
  <c r="S61" i="1" s="1"/>
  <c r="U61" i="1" s="1"/>
  <c r="G61" i="1"/>
  <c r="I60" i="1"/>
  <c r="K60" i="1" s="1"/>
  <c r="M60" i="1" s="1"/>
  <c r="O60" i="1" s="1"/>
  <c r="Q60" i="1" s="1"/>
  <c r="S60" i="1" s="1"/>
  <c r="U60" i="1" s="1"/>
  <c r="G60" i="1"/>
  <c r="I59" i="1"/>
  <c r="K59" i="1" s="1"/>
  <c r="M59" i="1" s="1"/>
  <c r="O59" i="1" s="1"/>
  <c r="Q59" i="1" s="1"/>
  <c r="S59" i="1" s="1"/>
  <c r="U59" i="1" s="1"/>
  <c r="G59" i="1"/>
  <c r="I58" i="1"/>
  <c r="K58" i="1" s="1"/>
  <c r="M58" i="1" s="1"/>
  <c r="O58" i="1" s="1"/>
  <c r="Q58" i="1" s="1"/>
  <c r="S58" i="1" s="1"/>
  <c r="U58" i="1" s="1"/>
  <c r="G58" i="1"/>
  <c r="I57" i="1"/>
  <c r="K57" i="1" s="1"/>
  <c r="M57" i="1" s="1"/>
  <c r="O57" i="1" s="1"/>
  <c r="Q57" i="1" s="1"/>
  <c r="S57" i="1" s="1"/>
  <c r="U57" i="1" s="1"/>
  <c r="G57" i="1"/>
  <c r="I56" i="1"/>
  <c r="K56" i="1" s="1"/>
  <c r="M56" i="1" s="1"/>
  <c r="O56" i="1" s="1"/>
  <c r="Q56" i="1" s="1"/>
  <c r="S56" i="1" s="1"/>
  <c r="U56" i="1" s="1"/>
  <c r="G56" i="1"/>
  <c r="I55" i="1"/>
  <c r="K55" i="1" s="1"/>
  <c r="G55" i="1"/>
  <c r="A55" i="1"/>
  <c r="B55" i="1" s="1"/>
  <c r="U53" i="1"/>
  <c r="S53" i="1"/>
  <c r="Q53" i="1"/>
  <c r="O53" i="1"/>
  <c r="M53" i="1"/>
  <c r="K53" i="1"/>
  <c r="I53" i="1"/>
  <c r="G53" i="1"/>
  <c r="U52" i="1"/>
  <c r="S52" i="1"/>
  <c r="Q52" i="1"/>
  <c r="O52" i="1"/>
  <c r="M52" i="1"/>
  <c r="K52" i="1"/>
  <c r="I52" i="1"/>
  <c r="G52" i="1"/>
  <c r="U51" i="1"/>
  <c r="S51" i="1"/>
  <c r="Q51" i="1"/>
  <c r="O51" i="1"/>
  <c r="M51" i="1"/>
  <c r="K51" i="1"/>
  <c r="I51" i="1"/>
  <c r="G51" i="1"/>
  <c r="A51" i="1"/>
  <c r="A52" i="1" s="1"/>
  <c r="U50" i="1"/>
  <c r="S50" i="1"/>
  <c r="Q50" i="1"/>
  <c r="O50" i="1"/>
  <c r="M50" i="1"/>
  <c r="K50" i="1"/>
  <c r="I50" i="1"/>
  <c r="G50" i="1"/>
  <c r="B50" i="1"/>
  <c r="G48" i="1"/>
  <c r="G47" i="1"/>
  <c r="G46" i="1"/>
  <c r="A46" i="1"/>
  <c r="A47" i="1" s="1"/>
  <c r="G45" i="1"/>
  <c r="B45" i="1"/>
  <c r="U41" i="1"/>
  <c r="S41" i="1"/>
  <c r="Q41" i="1"/>
  <c r="O41" i="1"/>
  <c r="M41" i="1"/>
  <c r="K41" i="1"/>
  <c r="I41" i="1"/>
  <c r="G41" i="1"/>
  <c r="U39" i="1"/>
  <c r="S39" i="1"/>
  <c r="Q39" i="1"/>
  <c r="O39" i="1"/>
  <c r="M39" i="1"/>
  <c r="K39" i="1"/>
  <c r="I39" i="1"/>
  <c r="G39" i="1"/>
  <c r="U38" i="1"/>
  <c r="S38" i="1"/>
  <c r="Q38" i="1"/>
  <c r="O38" i="1"/>
  <c r="M38" i="1"/>
  <c r="K38" i="1"/>
  <c r="I38" i="1"/>
  <c r="G38" i="1"/>
  <c r="U37" i="1"/>
  <c r="S37" i="1"/>
  <c r="Q37" i="1"/>
  <c r="O37" i="1"/>
  <c r="M37" i="1"/>
  <c r="K37" i="1"/>
  <c r="I37" i="1"/>
  <c r="G37" i="1"/>
  <c r="U36" i="1"/>
  <c r="S36" i="1"/>
  <c r="Q36" i="1"/>
  <c r="O36" i="1"/>
  <c r="M36" i="1"/>
  <c r="K36" i="1"/>
  <c r="I36" i="1"/>
  <c r="G36" i="1"/>
  <c r="U35" i="1"/>
  <c r="S35" i="1"/>
  <c r="Q35" i="1"/>
  <c r="O35" i="1"/>
  <c r="M35" i="1"/>
  <c r="K35" i="1"/>
  <c r="I35" i="1"/>
  <c r="G35" i="1"/>
  <c r="U34" i="1"/>
  <c r="S34" i="1"/>
  <c r="Q34" i="1"/>
  <c r="O34" i="1"/>
  <c r="M34" i="1"/>
  <c r="K34" i="1"/>
  <c r="I34" i="1"/>
  <c r="G34" i="1"/>
  <c r="U33" i="1"/>
  <c r="S33" i="1"/>
  <c r="Q33" i="1"/>
  <c r="O33" i="1"/>
  <c r="M33" i="1"/>
  <c r="K33" i="1"/>
  <c r="I33" i="1"/>
  <c r="G33" i="1"/>
  <c r="U32" i="1"/>
  <c r="S32" i="1"/>
  <c r="Q32" i="1"/>
  <c r="O32" i="1"/>
  <c r="M32" i="1"/>
  <c r="K32" i="1"/>
  <c r="I32" i="1"/>
  <c r="G32" i="1"/>
  <c r="U31" i="1"/>
  <c r="S31" i="1"/>
  <c r="Q31" i="1"/>
  <c r="O31" i="1"/>
  <c r="M31" i="1"/>
  <c r="K31" i="1"/>
  <c r="I31" i="1"/>
  <c r="G31" i="1"/>
  <c r="U30" i="1"/>
  <c r="S30" i="1"/>
  <c r="Q30" i="1"/>
  <c r="O30" i="1"/>
  <c r="M30" i="1"/>
  <c r="K30" i="1"/>
  <c r="I30" i="1"/>
  <c r="G30" i="1"/>
  <c r="U29" i="1"/>
  <c r="S29" i="1"/>
  <c r="Q29" i="1"/>
  <c r="O29" i="1"/>
  <c r="M29" i="1"/>
  <c r="K29" i="1"/>
  <c r="I29" i="1"/>
  <c r="G29" i="1"/>
  <c r="U28" i="1"/>
  <c r="S28" i="1"/>
  <c r="Q28" i="1"/>
  <c r="O28" i="1"/>
  <c r="M28" i="1"/>
  <c r="K28" i="1"/>
  <c r="I28" i="1"/>
  <c r="G28" i="1"/>
  <c r="U27" i="1"/>
  <c r="S27" i="1"/>
  <c r="Q27" i="1"/>
  <c r="O27" i="1"/>
  <c r="M27" i="1"/>
  <c r="K27" i="1"/>
  <c r="I27" i="1"/>
  <c r="G27" i="1"/>
  <c r="U26" i="1"/>
  <c r="S26" i="1"/>
  <c r="Q26" i="1"/>
  <c r="O26" i="1"/>
  <c r="M26" i="1"/>
  <c r="K26" i="1"/>
  <c r="I26" i="1"/>
  <c r="G26" i="1"/>
  <c r="U25" i="1"/>
  <c r="S25" i="1"/>
  <c r="Q25" i="1"/>
  <c r="O25" i="1"/>
  <c r="M25" i="1"/>
  <c r="K25" i="1"/>
  <c r="I25" i="1"/>
  <c r="G25" i="1"/>
  <c r="U24" i="1"/>
  <c r="S24" i="1"/>
  <c r="Q24" i="1"/>
  <c r="O24" i="1"/>
  <c r="M24" i="1"/>
  <c r="K24" i="1"/>
  <c r="I24" i="1"/>
  <c r="G24" i="1"/>
  <c r="U23" i="1"/>
  <c r="S23" i="1"/>
  <c r="Q23" i="1"/>
  <c r="O23" i="1"/>
  <c r="M23" i="1"/>
  <c r="K23" i="1"/>
  <c r="I23" i="1"/>
  <c r="G23" i="1"/>
  <c r="U22" i="1"/>
  <c r="S22" i="1"/>
  <c r="Q22" i="1"/>
  <c r="O22" i="1"/>
  <c r="M22" i="1"/>
  <c r="K22" i="1"/>
  <c r="I22" i="1"/>
  <c r="G22" i="1"/>
  <c r="U21" i="1"/>
  <c r="S21" i="1"/>
  <c r="Q21" i="1"/>
  <c r="O21" i="1"/>
  <c r="M21" i="1"/>
  <c r="K21" i="1"/>
  <c r="I21" i="1"/>
  <c r="G21" i="1"/>
  <c r="U20" i="1"/>
  <c r="S20" i="1"/>
  <c r="Q20" i="1"/>
  <c r="O20" i="1"/>
  <c r="M20" i="1"/>
  <c r="K20" i="1"/>
  <c r="I20" i="1"/>
  <c r="G20" i="1"/>
  <c r="U19" i="1"/>
  <c r="S19" i="1"/>
  <c r="Q19" i="1"/>
  <c r="O19" i="1"/>
  <c r="M19" i="1"/>
  <c r="K19" i="1"/>
  <c r="I19" i="1"/>
  <c r="G19" i="1"/>
  <c r="U18" i="1"/>
  <c r="S18" i="1"/>
  <c r="Q18" i="1"/>
  <c r="O18" i="1"/>
  <c r="M18" i="1"/>
  <c r="K18" i="1"/>
  <c r="I18" i="1"/>
  <c r="G18" i="1"/>
  <c r="U17" i="1"/>
  <c r="S17" i="1"/>
  <c r="Q17" i="1"/>
  <c r="O17" i="1"/>
  <c r="M17" i="1"/>
  <c r="K17" i="1"/>
  <c r="I17" i="1"/>
  <c r="G17" i="1"/>
  <c r="U16" i="1"/>
  <c r="S16" i="1"/>
  <c r="Q16" i="1"/>
  <c r="O16" i="1"/>
  <c r="M16" i="1"/>
  <c r="K16" i="1"/>
  <c r="I16" i="1"/>
  <c r="G16" i="1"/>
  <c r="U15" i="1"/>
  <c r="S15" i="1"/>
  <c r="Q15" i="1"/>
  <c r="O15" i="1"/>
  <c r="M15" i="1"/>
  <c r="K15" i="1"/>
  <c r="I15" i="1"/>
  <c r="G15" i="1"/>
  <c r="U14" i="1"/>
  <c r="S14" i="1"/>
  <c r="Q14" i="1"/>
  <c r="O14" i="1"/>
  <c r="M14" i="1"/>
  <c r="K14" i="1"/>
  <c r="I14" i="1"/>
  <c r="G14" i="1"/>
  <c r="U13" i="1"/>
  <c r="S13" i="1"/>
  <c r="Q13" i="1"/>
  <c r="O13" i="1"/>
  <c r="M13" i="1"/>
  <c r="K13" i="1"/>
  <c r="I13" i="1"/>
  <c r="G13" i="1"/>
  <c r="U11" i="1"/>
  <c r="S11" i="1"/>
  <c r="Q11" i="1"/>
  <c r="O11" i="1"/>
  <c r="M11" i="1"/>
  <c r="K11" i="1"/>
  <c r="I11" i="1"/>
  <c r="G11" i="1"/>
  <c r="U9" i="1"/>
  <c r="S9" i="1"/>
  <c r="Q9" i="1"/>
  <c r="O9" i="1"/>
  <c r="M9" i="1"/>
  <c r="K9" i="1"/>
  <c r="I9" i="1"/>
  <c r="G9" i="1"/>
  <c r="A9" i="1"/>
  <c r="A11" i="1" s="1"/>
  <c r="A13" i="1" s="1"/>
  <c r="U8" i="1"/>
  <c r="S8" i="1"/>
  <c r="Q8" i="1"/>
  <c r="O8" i="1"/>
  <c r="M8" i="1"/>
  <c r="K8" i="1"/>
  <c r="I8" i="1"/>
  <c r="G8" i="1"/>
  <c r="B8" i="1"/>
  <c r="B72" i="1" l="1"/>
  <c r="A56" i="1"/>
  <c r="B9" i="1"/>
  <c r="B46" i="1"/>
  <c r="G65" i="1"/>
  <c r="Q73" i="1"/>
  <c r="I73" i="1"/>
  <c r="K72" i="1"/>
  <c r="K73" i="1"/>
  <c r="B52" i="1"/>
  <c r="A53" i="1"/>
  <c r="B53" i="1" s="1"/>
  <c r="A79" i="1"/>
  <c r="B78" i="1"/>
  <c r="A100" i="1"/>
  <c r="B98" i="1"/>
  <c r="B47" i="1"/>
  <c r="A48" i="1"/>
  <c r="B48" i="1" s="1"/>
  <c r="B51" i="1"/>
  <c r="O72" i="1"/>
  <c r="B73" i="1"/>
  <c r="G72" i="1"/>
  <c r="Q72" i="1"/>
  <c r="S73" i="1"/>
  <c r="K74" i="1"/>
  <c r="B77" i="1"/>
  <c r="B97" i="1"/>
  <c r="I72" i="1"/>
  <c r="S72" i="1"/>
  <c r="S74" i="1"/>
  <c r="G66" i="1"/>
  <c r="M74" i="1"/>
  <c r="U74" i="1"/>
  <c r="M73" i="1"/>
  <c r="U73" i="1"/>
  <c r="G74" i="1"/>
  <c r="O74" i="1"/>
  <c r="M72" i="1"/>
  <c r="G73" i="1"/>
  <c r="I74" i="1"/>
  <c r="G42" i="1"/>
  <c r="I42" i="1"/>
  <c r="I65" i="1"/>
  <c r="O42" i="1"/>
  <c r="M42" i="1"/>
  <c r="U42" i="1"/>
  <c r="Q42" i="1"/>
  <c r="S42" i="1"/>
  <c r="K65" i="1"/>
  <c r="K42" i="1"/>
  <c r="A14" i="1"/>
  <c r="B13" i="1"/>
  <c r="B11" i="1"/>
  <c r="M55" i="1"/>
  <c r="B56" i="1" l="1"/>
  <c r="A57" i="1"/>
  <c r="Q105" i="1"/>
  <c r="M105" i="1"/>
  <c r="K105" i="1"/>
  <c r="O105" i="1"/>
  <c r="S105" i="1"/>
  <c r="I105" i="1"/>
  <c r="A80" i="1"/>
  <c r="B79" i="1"/>
  <c r="G105" i="1"/>
  <c r="G107" i="1" s="1"/>
  <c r="U105" i="1"/>
  <c r="B100" i="1"/>
  <c r="A101" i="1"/>
  <c r="S47" i="1"/>
  <c r="U47" i="1"/>
  <c r="M47" i="1"/>
  <c r="K48" i="1"/>
  <c r="O48" i="1"/>
  <c r="Q48" i="1"/>
  <c r="I46" i="1"/>
  <c r="A15" i="1"/>
  <c r="B14" i="1"/>
  <c r="O55" i="1"/>
  <c r="M65" i="1"/>
  <c r="A58" i="1" l="1"/>
  <c r="B57" i="1"/>
  <c r="A102" i="1"/>
  <c r="B101" i="1"/>
  <c r="B80" i="1"/>
  <c r="A81" i="1"/>
  <c r="S46" i="1"/>
  <c r="S48" i="1"/>
  <c r="O45" i="1"/>
  <c r="M48" i="1"/>
  <c r="S45" i="1"/>
  <c r="M46" i="1"/>
  <c r="Q45" i="1"/>
  <c r="Q47" i="1"/>
  <c r="K45" i="1"/>
  <c r="Q46" i="1"/>
  <c r="K46" i="1"/>
  <c r="K47" i="1"/>
  <c r="M45" i="1"/>
  <c r="O46" i="1"/>
  <c r="O47" i="1"/>
  <c r="I47" i="1"/>
  <c r="I48" i="1"/>
  <c r="I45" i="1"/>
  <c r="U48" i="1"/>
  <c r="U45" i="1"/>
  <c r="U46" i="1"/>
  <c r="O65" i="1"/>
  <c r="Q55" i="1"/>
  <c r="A16" i="1"/>
  <c r="B15" i="1"/>
  <c r="A59" i="1" l="1"/>
  <c r="B58" i="1"/>
  <c r="A82" i="1"/>
  <c r="B81" i="1"/>
  <c r="A103" i="1"/>
  <c r="B102" i="1"/>
  <c r="M66" i="1"/>
  <c r="M107" i="1" s="1"/>
  <c r="O66" i="1"/>
  <c r="O107" i="1" s="1"/>
  <c r="K66" i="1"/>
  <c r="K107" i="1" s="1"/>
  <c r="I66" i="1"/>
  <c r="I107" i="1" s="1"/>
  <c r="Q65" i="1"/>
  <c r="S55" i="1"/>
  <c r="A17" i="1"/>
  <c r="B16" i="1"/>
  <c r="Q66" i="1"/>
  <c r="Q107" i="1" s="1"/>
  <c r="B59" i="1" l="1"/>
  <c r="A60" i="1"/>
  <c r="A104" i="1"/>
  <c r="B104" i="1" s="1"/>
  <c r="B103" i="1"/>
  <c r="B82" i="1"/>
  <c r="A83" i="1"/>
  <c r="A18" i="1"/>
  <c r="B17" i="1"/>
  <c r="S65" i="1"/>
  <c r="U55" i="1"/>
  <c r="S66" i="1"/>
  <c r="S107" i="1" s="1"/>
  <c r="A61" i="1" l="1"/>
  <c r="B60" i="1"/>
  <c r="A84" i="1"/>
  <c r="B83" i="1"/>
  <c r="U65" i="1"/>
  <c r="U66" i="1"/>
  <c r="U107" i="1" s="1"/>
  <c r="U109" i="1" s="1"/>
  <c r="A19" i="1"/>
  <c r="B18" i="1"/>
  <c r="B61" i="1" l="1"/>
  <c r="A62" i="1"/>
  <c r="A85" i="1"/>
  <c r="B84" i="1"/>
  <c r="A20" i="1"/>
  <c r="B19" i="1"/>
  <c r="B62" i="1" l="1"/>
  <c r="A63" i="1"/>
  <c r="A86" i="1"/>
  <c r="B85" i="1"/>
  <c r="A21" i="1"/>
  <c r="B20" i="1"/>
  <c r="A64" i="1" l="1"/>
  <c r="B64" i="1" s="1"/>
  <c r="B63" i="1"/>
  <c r="A87" i="1"/>
  <c r="B86" i="1"/>
  <c r="B21" i="1"/>
  <c r="A22" i="1"/>
  <c r="B87" i="1" l="1"/>
  <c r="A88" i="1"/>
  <c r="A23" i="1"/>
  <c r="B22" i="1"/>
  <c r="B88" i="1" l="1"/>
  <c r="A89" i="1"/>
  <c r="A24" i="1"/>
  <c r="B23" i="1"/>
  <c r="A90" i="1" l="1"/>
  <c r="B89" i="1"/>
  <c r="A25" i="1"/>
  <c r="B24" i="1"/>
  <c r="B90" i="1" l="1"/>
  <c r="A91" i="1"/>
  <c r="A26" i="1"/>
  <c r="B25" i="1"/>
  <c r="A92" i="1" l="1"/>
  <c r="B91" i="1"/>
  <c r="A27" i="1"/>
  <c r="B26" i="1"/>
  <c r="B92" i="1" l="1"/>
  <c r="A93" i="1"/>
  <c r="A28" i="1"/>
  <c r="B27" i="1"/>
  <c r="A94" i="1" l="1"/>
  <c r="B93" i="1"/>
  <c r="A29" i="1"/>
  <c r="B28" i="1"/>
  <c r="B94" i="1" l="1"/>
  <c r="A95" i="1"/>
  <c r="B95" i="1" s="1"/>
  <c r="A30" i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7" i="1"/>
  <c r="A39" i="1" l="1"/>
  <c r="B38" i="1"/>
  <c r="A41" i="1" l="1"/>
  <c r="B41" i="1" s="1"/>
  <c r="B39" i="1"/>
</calcChain>
</file>

<file path=xl/sharedStrings.xml><?xml version="1.0" encoding="utf-8"?>
<sst xmlns="http://schemas.openxmlformats.org/spreadsheetml/2006/main" count="215" uniqueCount="115">
  <si>
    <t>Indexering</t>
  </si>
  <si>
    <t>Blok</t>
  </si>
  <si>
    <t>Eenheid</t>
  </si>
  <si>
    <t>Aantallen (fictief per jaar)</t>
  </si>
  <si>
    <t>Verrekenprijs (per eenheid)</t>
  </si>
  <si>
    <t>Prijs
(aantal x eenheidsprijs)</t>
  </si>
  <si>
    <t>Prijs
(aantal x indexering x eenheidsprijs)</t>
  </si>
  <si>
    <t>Preventief Onderhoud volgens Keuringsplan</t>
  </si>
  <si>
    <t>Periodieke inspectie Hoogspanning_Laagspanning 1j</t>
  </si>
  <si>
    <t>stuks</t>
  </si>
  <si>
    <t>Periodieke inspectie kabelverdeelkast 1j</t>
  </si>
  <si>
    <t>Periodieke inspectie en onderhoud noodverlichting Hoogspanning_Laagspanning 1j</t>
  </si>
  <si>
    <t>Periodieke inspectie en onderhoud noodverlichting hoogspanningsruimte 1j</t>
  </si>
  <si>
    <t>Periodieke inspectie en onderhoud Hoogspanning_Laagspanning 8j</t>
  </si>
  <si>
    <t>Periodieke inspectie kabelverdeelkast 8j</t>
  </si>
  <si>
    <t>Onderhoud SVS (Eaton)</t>
  </si>
  <si>
    <t>Onderhoud Magnificx MD en MF (Eaton)</t>
  </si>
  <si>
    <t>Onderhoud Capitole Vast (Eaton)</t>
  </si>
  <si>
    <t>Onderhoud Capitole Uitrijdbaar (Eaton)</t>
  </si>
  <si>
    <t>Onderhoud Xiria (Eaton)</t>
  </si>
  <si>
    <t>Onderhoud FMX (Eaton)</t>
  </si>
  <si>
    <t>Onderhoud 8DJ10,  8DJH en 8DJH 12 Blue GIS (Siemens)</t>
  </si>
  <si>
    <t>Onderhoud RM6 (Schneider)</t>
  </si>
  <si>
    <t>Onderhoud Safering (ABB)</t>
  </si>
  <si>
    <t>Transformator oliegevuld</t>
  </si>
  <si>
    <t>Transformator giethars</t>
  </si>
  <si>
    <t>Meting LS kabel</t>
  </si>
  <si>
    <t>Meting HS kabel</t>
  </si>
  <si>
    <t>Noodstroomaggregaat 100 KVA zonder synchronisatie set</t>
  </si>
  <si>
    <t>Noodstroomaggregaat 250 KVA zonder synchronisatie set</t>
  </si>
  <si>
    <t>Noodstroomaggregaat 400 KVA zonder synchronisatie set</t>
  </si>
  <si>
    <t>Noodstroomaggregaat 630 KVA zonder synchronisatie set</t>
  </si>
  <si>
    <t>Noodstroomaggregaat 100 KVA met synchronisatie set</t>
  </si>
  <si>
    <t>Noodstroomaggregaat 250 KVA met synchronisatie set</t>
  </si>
  <si>
    <t>Noodstroomaggregaat 400 KVA met synchronisatie set</t>
  </si>
  <si>
    <t>Noodstroomaggregaat 630 KVA met synchronisatie set</t>
  </si>
  <si>
    <t>Synchronisatie set</t>
  </si>
  <si>
    <t xml:space="preserve">stuks </t>
  </si>
  <si>
    <t>Onderhoud vermogensschakelaar ≤ 630 A</t>
  </si>
  <si>
    <t>Onderhoud vermogensschakelaar &gt; 630A ≤1000A</t>
  </si>
  <si>
    <t>Onderhoud vermogensschakelaar &gt; 1000 ≤1600A</t>
  </si>
  <si>
    <t>Implementatie vergoeding</t>
  </si>
  <si>
    <t>Preventief Onderhoud</t>
  </si>
  <si>
    <t xml:space="preserve">Uurtarief voor het herstellen van Manco's en uitvoeren van projecten (o.a. COVO's, monodisciplinaire projecten en vervangingen) </t>
  </si>
  <si>
    <t>uren</t>
  </si>
  <si>
    <t>Uurtarief op werkdagen van 06:00 tot 18:00 uur</t>
  </si>
  <si>
    <t>uur</t>
  </si>
  <si>
    <t>Toeslag op uurtarief van 20.1 voor werk op werkdagen van 18:00 tot 06:00 uur (maximaal 15%)</t>
  </si>
  <si>
    <t>%</t>
  </si>
  <si>
    <t>Toeslag op uurtarief van 20.1 voor werk op zaterdag (maximaal 25%)</t>
  </si>
  <si>
    <t>Toeslag op uurtarief van 20.1 voor werk op zon- en feestdagen (maximaal 35%)</t>
  </si>
  <si>
    <t>Uurtarief voor het herstellen van storingen</t>
  </si>
  <si>
    <t>Toeslag op uurtarief van 30.1 voor werk op werkdagen van 18:00 tot 06:00 uur (maximaal 15%)</t>
  </si>
  <si>
    <t>Toeslag op uurtarief van 30.1 voor werk op zaterdag (maximaal 25%)</t>
  </si>
  <si>
    <t>Toeslag op uurtarief van 30.1 voor werk op zon- en feestdagen (maximaal 35%)</t>
  </si>
  <si>
    <t>Korting %</t>
  </si>
  <si>
    <t xml:space="preserve">Korting bruto materiaal prijzen Technische Unie, Elektrotechniek, Draad en Kabel </t>
  </si>
  <si>
    <t>Korting bruto materiaal prijzen Technische Unie, Elektrotechniek, Industriele Elektrotechniek</t>
  </si>
  <si>
    <t>Korting bruto materiaal prijzen Technische Unie, Elektrotechniek, Kabeldraagsystemen</t>
  </si>
  <si>
    <t>Korting bruto materiaal prijzen Technische Unie, Elektrotechniek, Schakel-en stekkermateriaal</t>
  </si>
  <si>
    <t>Korting bruto materiaal prijzen Technische Unie, Elektrotechniek, Data, communicatie &amp; (Brand)beveiliging</t>
  </si>
  <si>
    <t>Korting bruto materiaal prijzen Technische Unie, Elektrotechniek, Verdeelinrichtingen &amp; E-mobility</t>
  </si>
  <si>
    <t>Korting bruto materiaal prijzen Technische Unie, Elektrotechniek, Overig</t>
  </si>
  <si>
    <t>Korting bruto materiaal prijzen Technische Unie, Verlichting, Verlichtingsarmaturen</t>
  </si>
  <si>
    <t>Korting bruto materiaal prijzen Technische Unie, Verlichting, Noodverlichting</t>
  </si>
  <si>
    <t>Korting bruto materiaal prijzen Technische Unie, Overige assortiment</t>
  </si>
  <si>
    <t>Subtotaal</t>
  </si>
  <si>
    <t xml:space="preserve">Nulmeting </t>
  </si>
  <si>
    <t>65.1</t>
  </si>
  <si>
    <t>Invullen bijlage W.15a, uitgangspunt is twee noodverlichtingsarmaturen per transformatorstation</t>
  </si>
  <si>
    <t>75</t>
  </si>
  <si>
    <t>Vergoeding voor niet uit te voeren werkzaamheden en wachturen</t>
  </si>
  <si>
    <t>Vergoeding bij status niet gekeurd</t>
  </si>
  <si>
    <t>Vergoeding voor opnemen volledige gegevens nieuwe componenten</t>
  </si>
  <si>
    <t xml:space="preserve">Wachturen </t>
  </si>
  <si>
    <t>100</t>
  </si>
  <si>
    <t>Verrekenprijzen voor herstellen van onderdelen / vervangwerkzaamheden</t>
  </si>
  <si>
    <t xml:space="preserve">Sterpunt transformator zichtbaar aarden  </t>
  </si>
  <si>
    <t xml:space="preserve">Sterpunt transformator dubbel geaard aanpassen naar enkel zichtbaar aarden  </t>
  </si>
  <si>
    <t>Vervangen silicagel korrels van silicagel droger transformator</t>
  </si>
  <si>
    <t xml:space="preserve">Aanbrengen afschermkap HS-zijde </t>
  </si>
  <si>
    <t>Aanbrengen afschermkap LS-zijde</t>
  </si>
  <si>
    <t>Aarding metalen onderdeel incl. aardleiding HVD 16 mm2 in buis (5m) in HS ruimte</t>
  </si>
  <si>
    <t>Aanbrengen aardlitze tussen metalen deur en metalen kozijn in HS ruimte</t>
  </si>
  <si>
    <t>Aanbrengen veiligheidsaarding HVD 50 mm2 in buis (5m) in HS ruimte</t>
  </si>
  <si>
    <t>Lekkende eindsluiting herstellen</t>
  </si>
  <si>
    <t>Bijvullen eindsluiting</t>
  </si>
  <si>
    <t>Maken kabeldoorvoer met bijbehorende afdichtdeksels rond 250 mm in muur dik 100 mm t.b.v. NSA</t>
  </si>
  <si>
    <t>Vervangen noodverlichting door LED decentraal met zelftest en paraatstelling op afstand IP 55</t>
  </si>
  <si>
    <t xml:space="preserve">Tekeningen set  aanbrengen in tekeninghouder in HS-, Ls-,ruimte of kabelverdeelkast </t>
  </si>
  <si>
    <t>Aarden kastdeur kabelverdeelkast</t>
  </si>
  <si>
    <t>Waarschuwingsbord / sticker aanbrengen op toegangsdeur HS-, of LS-ruimte</t>
  </si>
  <si>
    <t>Extra schoonmaakbeurt HS ruimte incl. ventilatie roosters en verdeler</t>
  </si>
  <si>
    <t xml:space="preserve">Extra schoonmaakbeurt LS ruimte incl. ventilatie roosters, verdelers en verwarmingselement </t>
  </si>
  <si>
    <t>Vervangen kWh meter door een slimme kWh meter met pulsuitgang</t>
  </si>
  <si>
    <t>Vervangen TL-buis + starter</t>
  </si>
  <si>
    <t xml:space="preserve">Vervangen accu noodverlichting </t>
  </si>
  <si>
    <t>140</t>
  </si>
  <si>
    <t>Tekenwerk digitaal</t>
  </si>
  <si>
    <t>Symbool (vakgebied W of E) toevoegen of aanpassen, bij méér dan 40 symbolen per tekening</t>
  </si>
  <si>
    <t>Omzetten tekening van MicroStation naar AutoCAD</t>
  </si>
  <si>
    <t>Compleet nieuwe tekening (conform Werkomschrijving paragraaf 5.9)</t>
  </si>
  <si>
    <t>A0 (1 tekening is 1 bouwlaag voor W óf E per NL-SfB hoofdelement)</t>
  </si>
  <si>
    <t>A1 (1 tekening is 1 bouwlaag voor W óf E per NL-SfB hoofdelement)</t>
  </si>
  <si>
    <t>A2 (1 tekening is 1 bouwlaag voor W óf E per NL-SfB hoofdelement)</t>
  </si>
  <si>
    <t>A3 (1 tekening is 1 bouwlaag voor W óf E per NL-SfB hoofdelement)</t>
  </si>
  <si>
    <t>A4 (1 tekening is 1 bouwlaag voor W óf E per NL-SfB hoofdelement)</t>
  </si>
  <si>
    <t>Manco's</t>
  </si>
  <si>
    <t xml:space="preserve"> </t>
  </si>
  <si>
    <t>7 jaar</t>
  </si>
  <si>
    <t>Kortingspercentage materiaal *</t>
  </si>
  <si>
    <t>* Zie paragraaf 6.4.2.2 van de aanbestedingsleidraad voor toelichting.</t>
  </si>
  <si>
    <t>Prijzenboek regio Zuid</t>
  </si>
  <si>
    <t>65.2</t>
  </si>
  <si>
    <t>Inmeten positie kabelverdeelkasten volgens coordinatenstelsel van het Rijksdriehoeknet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</si>
</sst>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[$€-413]\ * #,##0.00_-;_-[$€-413]\ * #,##0.00\-;_-[$€-413]\ * &quot;-&quot;??_-;_-@_-"/>
    <numFmt numFmtId="165" formatCode="0.0%"/>
    <numFmt numFmtId="166" formatCode="[$€-413]\ #,##0.00;[$€-413]\ \-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18"/>
      <name val="Verdana"/>
      <family val="2"/>
    </font>
    <font>
      <b/>
      <sz val="18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1"/>
      <name val="Calibri"/>
      <family val="2"/>
      <scheme val="minor"/>
    </font>
    <font>
      <sz val="11"/>
      <color rgb="FFFF0000"/>
      <name val="Verdana"/>
      <family val="2"/>
    </font>
    <font>
      <b/>
      <i/>
      <sz val="11"/>
      <color theme="1"/>
      <name val="Verdana"/>
      <family val="2"/>
    </font>
    <font>
      <b/>
      <i/>
      <sz val="11"/>
      <name val="Verdana"/>
      <family val="2"/>
    </font>
    <font>
      <b/>
      <sz val="11"/>
      <color rgb="FFFF0000"/>
      <name val="Verdana"/>
      <family val="2"/>
    </font>
    <font>
      <sz val="9"/>
      <color theme="1"/>
      <name val="Verdana"/>
      <family val="2"/>
    </font>
    <font>
      <sz val="11"/>
      <color rgb="FFFFFF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Fill="1"/>
    <xf numFmtId="49" fontId="5" fillId="2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/>
    </xf>
    <xf numFmtId="1" fontId="7" fillId="2" borderId="4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left"/>
    </xf>
    <xf numFmtId="49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0" xfId="0" applyFont="1"/>
    <xf numFmtId="1" fontId="6" fillId="0" borderId="0" xfId="0" applyNumberFormat="1" applyFont="1" applyAlignment="1">
      <alignment horizontal="center" vertical="center"/>
    </xf>
    <xf numFmtId="9" fontId="5" fillId="0" borderId="0" xfId="3" applyFont="1"/>
    <xf numFmtId="1" fontId="5" fillId="0" borderId="0" xfId="0" applyNumberFormat="1" applyFont="1" applyAlignment="1">
      <alignment horizontal="center" vertical="center"/>
    </xf>
    <xf numFmtId="49" fontId="9" fillId="0" borderId="3" xfId="0" applyNumberFormat="1" applyFont="1" applyBorder="1" applyAlignment="1">
      <alignment horizontal="left" vertical="top"/>
    </xf>
    <xf numFmtId="0" fontId="10" fillId="0" borderId="6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1" fontId="6" fillId="0" borderId="3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 applyProtection="1">
      <alignment horizontal="center" vertical="top" wrapText="1"/>
    </xf>
    <xf numFmtId="1" fontId="5" fillId="0" borderId="3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10" fillId="2" borderId="6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164" fontId="5" fillId="2" borderId="3" xfId="0" applyNumberFormat="1" applyFont="1" applyFill="1" applyBorder="1" applyAlignment="1" applyProtection="1">
      <alignment vertical="center"/>
    </xf>
    <xf numFmtId="1" fontId="5" fillId="2" borderId="3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left" vertical="center"/>
    </xf>
    <xf numFmtId="0" fontId="3" fillId="4" borderId="5" xfId="0" applyFont="1" applyFill="1" applyBorder="1"/>
    <xf numFmtId="0" fontId="5" fillId="4" borderId="3" xfId="0" applyFont="1" applyFill="1" applyBorder="1" applyAlignment="1">
      <alignment horizontal="center" vertical="top"/>
    </xf>
    <xf numFmtId="164" fontId="5" fillId="4" borderId="3" xfId="0" applyNumberFormat="1" applyFont="1" applyFill="1" applyBorder="1" applyAlignment="1" applyProtection="1">
      <alignment vertical="center"/>
    </xf>
    <xf numFmtId="1" fontId="6" fillId="4" borderId="3" xfId="0" applyNumberFormat="1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49" fontId="5" fillId="0" borderId="3" xfId="0" applyNumberFormat="1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top"/>
    </xf>
    <xf numFmtId="3" fontId="6" fillId="0" borderId="3" xfId="0" applyNumberFormat="1" applyFont="1" applyBorder="1" applyAlignment="1">
      <alignment horizontal="center" vertical="top"/>
    </xf>
    <xf numFmtId="164" fontId="10" fillId="3" borderId="3" xfId="0" applyNumberFormat="1" applyFont="1" applyFill="1" applyBorder="1" applyProtection="1">
      <protection locked="0"/>
    </xf>
    <xf numFmtId="164" fontId="6" fillId="5" borderId="3" xfId="0" applyNumberFormat="1" applyFont="1" applyFill="1" applyBorder="1" applyAlignment="1" applyProtection="1">
      <alignment vertical="center"/>
    </xf>
    <xf numFmtId="164" fontId="6" fillId="0" borderId="3" xfId="0" applyNumberFormat="1" applyFont="1" applyFill="1" applyBorder="1" applyAlignment="1" applyProtection="1">
      <alignment vertical="center"/>
    </xf>
    <xf numFmtId="0" fontId="5" fillId="0" borderId="3" xfId="0" applyFont="1" applyFill="1" applyBorder="1" applyAlignment="1">
      <alignment horizontal="center" vertical="top"/>
    </xf>
    <xf numFmtId="3" fontId="5" fillId="0" borderId="3" xfId="0" applyNumberFormat="1" applyFont="1" applyBorder="1" applyAlignment="1">
      <alignment horizontal="center" vertical="top"/>
    </xf>
    <xf numFmtId="44" fontId="9" fillId="3" borderId="3" xfId="2" applyFont="1" applyFill="1" applyBorder="1" applyProtection="1">
      <protection locked="0"/>
    </xf>
    <xf numFmtId="164" fontId="5" fillId="5" borderId="3" xfId="0" applyNumberFormat="1" applyFont="1" applyFill="1" applyBorder="1" applyAlignment="1" applyProtection="1">
      <alignment vertical="center"/>
    </xf>
    <xf numFmtId="164" fontId="5" fillId="0" borderId="3" xfId="0" applyNumberFormat="1" applyFont="1" applyFill="1" applyBorder="1" applyAlignment="1" applyProtection="1">
      <alignment vertical="center"/>
    </xf>
    <xf numFmtId="3" fontId="5" fillId="0" borderId="3" xfId="0" applyNumberFormat="1" applyFont="1" applyBorder="1" applyAlignment="1">
      <alignment horizontal="center" vertical="center"/>
    </xf>
    <xf numFmtId="164" fontId="9" fillId="3" borderId="3" xfId="0" applyNumberFormat="1" applyFont="1" applyFill="1" applyBorder="1" applyProtection="1">
      <protection locked="0"/>
    </xf>
    <xf numFmtId="0" fontId="5" fillId="0" borderId="3" xfId="0" applyFont="1" applyFill="1" applyBorder="1" applyAlignment="1">
      <alignment horizontal="left" vertical="top"/>
    </xf>
    <xf numFmtId="49" fontId="12" fillId="2" borderId="3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49" fontId="9" fillId="6" borderId="7" xfId="0" applyNumberFormat="1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left" vertical="center" wrapText="1"/>
    </xf>
    <xf numFmtId="164" fontId="9" fillId="6" borderId="7" xfId="0" applyNumberFormat="1" applyFont="1" applyFill="1" applyBorder="1" applyAlignment="1" applyProtection="1">
      <alignment vertical="center"/>
    </xf>
    <xf numFmtId="1" fontId="10" fillId="6" borderId="7" xfId="0" applyNumberFormat="1" applyFont="1" applyFill="1" applyBorder="1" applyAlignment="1">
      <alignment horizontal="center" vertical="center"/>
    </xf>
    <xf numFmtId="1" fontId="9" fillId="6" borderId="7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 wrapText="1"/>
    </xf>
    <xf numFmtId="164" fontId="9" fillId="0" borderId="3" xfId="0" applyNumberFormat="1" applyFont="1" applyFill="1" applyBorder="1" applyAlignment="1" applyProtection="1">
      <alignment horizontal="right" vertical="center"/>
      <protection locked="0"/>
    </xf>
    <xf numFmtId="0" fontId="6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164" fontId="9" fillId="0" borderId="3" xfId="0" applyNumberFormat="1" applyFont="1" applyFill="1" applyBorder="1" applyAlignment="1" applyProtection="1">
      <alignment vertical="center"/>
    </xf>
    <xf numFmtId="1" fontId="10" fillId="0" borderId="3" xfId="0" applyNumberFormat="1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vertical="center" wrapText="1"/>
    </xf>
    <xf numFmtId="0" fontId="9" fillId="2" borderId="3" xfId="0" applyFont="1" applyFill="1" applyBorder="1" applyAlignment="1" applyProtection="1">
      <alignment vertical="center"/>
    </xf>
    <xf numFmtId="1" fontId="14" fillId="2" borderId="3" xfId="0" applyNumberFormat="1" applyFont="1" applyFill="1" applyBorder="1" applyAlignment="1">
      <alignment horizontal="center" vertical="center"/>
    </xf>
    <xf numFmtId="1" fontId="13" fillId="2" borderId="3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top"/>
    </xf>
    <xf numFmtId="44" fontId="9" fillId="3" borderId="3" xfId="2" applyFont="1" applyFill="1" applyBorder="1" applyAlignment="1" applyProtection="1">
      <alignment wrapText="1"/>
      <protection locked="0"/>
    </xf>
    <xf numFmtId="0" fontId="5" fillId="0" borderId="7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top"/>
    </xf>
    <xf numFmtId="165" fontId="9" fillId="3" borderId="3" xfId="2" applyNumberFormat="1" applyFont="1" applyFill="1" applyBorder="1" applyAlignment="1" applyProtection="1">
      <alignment horizontal="center" wrapText="1"/>
      <protection locked="0"/>
    </xf>
    <xf numFmtId="0" fontId="10" fillId="2" borderId="6" xfId="0" applyFont="1" applyFill="1" applyBorder="1" applyAlignment="1">
      <alignment vertical="center" wrapText="1"/>
    </xf>
    <xf numFmtId="164" fontId="5" fillId="2" borderId="3" xfId="0" applyNumberFormat="1" applyFont="1" applyFill="1" applyBorder="1" applyAlignment="1" applyProtection="1">
      <alignment horizontal="right" vertical="center"/>
      <protection locked="0"/>
    </xf>
    <xf numFmtId="0" fontId="6" fillId="0" borderId="6" xfId="0" applyFont="1" applyBorder="1" applyAlignment="1">
      <alignment vertical="center" wrapText="1"/>
    </xf>
    <xf numFmtId="164" fontId="5" fillId="0" borderId="3" xfId="0" applyNumberFormat="1" applyFont="1" applyFill="1" applyBorder="1" applyProtection="1"/>
    <xf numFmtId="165" fontId="9" fillId="3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Protection="1"/>
    <xf numFmtId="165" fontId="10" fillId="3" borderId="3" xfId="0" applyNumberFormat="1" applyFont="1" applyFill="1" applyBorder="1" applyAlignment="1" applyProtection="1">
      <alignment horizontal="center" vertical="center"/>
      <protection locked="0"/>
    </xf>
    <xf numFmtId="49" fontId="12" fillId="0" borderId="7" xfId="0" applyNumberFormat="1" applyFont="1" applyBorder="1" applyAlignment="1">
      <alignment horizontal="left" vertical="center"/>
    </xf>
    <xf numFmtId="49" fontId="5" fillId="6" borderId="3" xfId="0" applyNumberFormat="1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 wrapText="1"/>
    </xf>
    <xf numFmtId="164" fontId="9" fillId="6" borderId="3" xfId="0" applyNumberFormat="1" applyFont="1" applyFill="1" applyBorder="1" applyAlignment="1" applyProtection="1">
      <alignment vertical="center"/>
    </xf>
    <xf numFmtId="1" fontId="6" fillId="6" borderId="3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2" fillId="2" borderId="3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 applyProtection="1">
      <alignment vertical="center"/>
    </xf>
    <xf numFmtId="1" fontId="12" fillId="2" borderId="3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/>
    </xf>
    <xf numFmtId="164" fontId="12" fillId="5" borderId="3" xfId="0" applyNumberFormat="1" applyFont="1" applyFill="1" applyBorder="1" applyAlignment="1" applyProtection="1">
      <alignment vertical="center"/>
    </xf>
    <xf numFmtId="1" fontId="6" fillId="5" borderId="3" xfId="0" applyNumberFormat="1" applyFont="1" applyFill="1" applyBorder="1" applyAlignment="1">
      <alignment horizontal="center" vertical="center"/>
    </xf>
    <xf numFmtId="1" fontId="12" fillId="5" borderId="3" xfId="0" applyNumberFormat="1" applyFont="1" applyFill="1" applyBorder="1" applyAlignment="1">
      <alignment horizontal="center" vertical="center"/>
    </xf>
    <xf numFmtId="164" fontId="12" fillId="5" borderId="4" xfId="0" applyNumberFormat="1" applyFont="1" applyFill="1" applyBorder="1" applyAlignment="1" applyProtection="1">
      <alignment vertical="center"/>
    </xf>
    <xf numFmtId="0" fontId="5" fillId="0" borderId="6" xfId="0" applyFont="1" applyBorder="1" applyAlignment="1">
      <alignment horizontal="left" vertical="top"/>
    </xf>
    <xf numFmtId="164" fontId="12" fillId="2" borderId="3" xfId="0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top"/>
    </xf>
    <xf numFmtId="1" fontId="5" fillId="0" borderId="3" xfId="0" applyNumberFormat="1" applyFont="1" applyFill="1" applyBorder="1" applyAlignment="1">
      <alignment horizontal="center" vertical="top"/>
    </xf>
    <xf numFmtId="0" fontId="0" fillId="0" borderId="0" xfId="0" applyFont="1" applyFill="1" applyAlignment="1">
      <alignment vertical="center"/>
    </xf>
    <xf numFmtId="0" fontId="5" fillId="2" borderId="3" xfId="0" applyFont="1" applyFill="1" applyBorder="1" applyAlignment="1" applyProtection="1">
      <alignment horizontal="center" vertical="top"/>
    </xf>
    <xf numFmtId="1" fontId="5" fillId="2" borderId="3" xfId="0" applyNumberFormat="1" applyFont="1" applyFill="1" applyBorder="1" applyAlignment="1" applyProtection="1">
      <alignment horizontal="center" vertical="top"/>
    </xf>
    <xf numFmtId="164" fontId="5" fillId="2" borderId="3" xfId="0" applyNumberFormat="1" applyFont="1" applyFill="1" applyBorder="1" applyProtection="1"/>
    <xf numFmtId="0" fontId="5" fillId="6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/>
    </xf>
    <xf numFmtId="49" fontId="9" fillId="6" borderId="3" xfId="0" applyNumberFormat="1" applyFont="1" applyFill="1" applyBorder="1" applyAlignment="1">
      <alignment horizontal="left" vertical="center"/>
    </xf>
    <xf numFmtId="0" fontId="10" fillId="6" borderId="6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center" vertical="center"/>
    </xf>
    <xf numFmtId="1" fontId="10" fillId="6" borderId="3" xfId="0" applyNumberFormat="1" applyFont="1" applyFill="1" applyBorder="1" applyAlignment="1">
      <alignment horizontal="center" vertical="center"/>
    </xf>
    <xf numFmtId="1" fontId="9" fillId="6" borderId="3" xfId="0" applyNumberFormat="1" applyFont="1" applyFill="1" applyBorder="1" applyAlignment="1">
      <alignment horizontal="center" vertical="center"/>
    </xf>
    <xf numFmtId="0" fontId="5" fillId="0" borderId="0" xfId="0" applyFont="1" applyProtection="1"/>
    <xf numFmtId="0" fontId="5" fillId="0" borderId="0" xfId="0" applyFont="1" applyAlignment="1">
      <alignment vertical="top"/>
    </xf>
    <xf numFmtId="164" fontId="5" fillId="0" borderId="0" xfId="0" applyNumberFormat="1" applyFont="1" applyProtection="1"/>
    <xf numFmtId="1" fontId="0" fillId="0" borderId="0" xfId="0" applyNumberFormat="1" applyFill="1"/>
    <xf numFmtId="164" fontId="9" fillId="0" borderId="0" xfId="0" applyNumberFormat="1" applyFont="1" applyFill="1" applyBorder="1" applyProtection="1"/>
    <xf numFmtId="1" fontId="5" fillId="0" borderId="0" xfId="0" applyNumberFormat="1" applyFont="1" applyFill="1" applyBorder="1" applyAlignment="1">
      <alignment horizontal="center" vertical="center"/>
    </xf>
    <xf numFmtId="164" fontId="9" fillId="7" borderId="3" xfId="0" applyNumberFormat="1" applyFont="1" applyFill="1" applyBorder="1" applyProtection="1"/>
    <xf numFmtId="0" fontId="5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166" fontId="5" fillId="0" borderId="3" xfId="0" applyNumberFormat="1" applyFont="1" applyFill="1" applyBorder="1" applyProtection="1"/>
    <xf numFmtId="166" fontId="6" fillId="0" borderId="3" xfId="0" applyNumberFormat="1" applyFont="1" applyFill="1" applyBorder="1" applyProtection="1"/>
    <xf numFmtId="166" fontId="6" fillId="0" borderId="3" xfId="0" applyNumberFormat="1" applyFont="1" applyFill="1" applyBorder="1" applyAlignment="1" applyProtection="1">
      <alignment vertical="center"/>
    </xf>
    <xf numFmtId="0" fontId="16" fillId="0" borderId="0" xfId="0" applyFont="1"/>
    <xf numFmtId="43" fontId="17" fillId="2" borderId="5" xfId="1" applyFont="1" applyFill="1" applyBorder="1" applyAlignment="1">
      <alignment horizontal="center" vertical="center"/>
    </xf>
    <xf numFmtId="2" fontId="17" fillId="2" borderId="6" xfId="3" applyNumberFormat="1" applyFont="1" applyFill="1" applyBorder="1" applyAlignment="1">
      <alignment horizontal="center" vertical="center"/>
    </xf>
    <xf numFmtId="1" fontId="17" fillId="2" borderId="5" xfId="0" applyNumberFormat="1" applyFont="1" applyFill="1" applyBorder="1" applyAlignment="1">
      <alignment horizontal="right" vertical="center"/>
    </xf>
    <xf numFmtId="0" fontId="5" fillId="4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top"/>
    </xf>
    <xf numFmtId="0" fontId="11" fillId="0" borderId="0" xfId="0" applyFont="1" applyFill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164" fontId="6" fillId="0" borderId="3" xfId="0" applyNumberFormat="1" applyFont="1" applyFill="1" applyBorder="1" applyAlignment="1" applyProtection="1">
      <alignment horizontal="right" vertical="center"/>
    </xf>
    <xf numFmtId="164" fontId="5" fillId="0" borderId="3" xfId="0" applyNumberFormat="1" applyFont="1" applyFill="1" applyBorder="1" applyAlignment="1" applyProtection="1">
      <alignment horizontal="right" vertical="center"/>
    </xf>
    <xf numFmtId="166" fontId="6" fillId="0" borderId="3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6" fillId="0" borderId="6" xfId="0" applyFont="1" applyBorder="1" applyAlignment="1">
      <alignment horizontal="left" vertical="top" wrapText="1"/>
    </xf>
    <xf numFmtId="166" fontId="5" fillId="0" borderId="3" xfId="0" applyNumberFormat="1" applyFont="1" applyFill="1" applyBorder="1" applyAlignment="1" applyProtection="1">
      <alignment horizontal="right" vertical="center"/>
    </xf>
    <xf numFmtId="1" fontId="5" fillId="2" borderId="3" xfId="0" applyNumberFormat="1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164" fontId="9" fillId="0" borderId="3" xfId="0" applyNumberFormat="1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horizontal="right" vertical="center"/>
    </xf>
    <xf numFmtId="0" fontId="12" fillId="2" borderId="3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164" fontId="15" fillId="2" borderId="3" xfId="0" applyNumberFormat="1" applyFont="1" applyFill="1" applyBorder="1" applyAlignment="1" applyProtection="1">
      <alignment vertical="center"/>
    </xf>
    <xf numFmtId="164" fontId="9" fillId="6" borderId="3" xfId="0" applyNumberFormat="1" applyFont="1" applyFill="1" applyBorder="1" applyProtection="1"/>
    <xf numFmtId="164" fontId="9" fillId="6" borderId="3" xfId="0" applyNumberFormat="1" applyFont="1" applyFill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center" vertical="center"/>
    </xf>
    <xf numFmtId="3" fontId="6" fillId="2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3" fontId="6" fillId="0" borderId="3" xfId="0" applyNumberFormat="1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Protection="1"/>
    <xf numFmtId="0" fontId="0" fillId="0" borderId="0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64" fontId="9" fillId="6" borderId="4" xfId="0" applyNumberFormat="1" applyFont="1" applyFill="1" applyBorder="1" applyAlignment="1" applyProtection="1">
      <alignment horizontal="right" vertical="center"/>
    </xf>
    <xf numFmtId="0" fontId="5" fillId="0" borderId="5" xfId="0" applyFont="1" applyBorder="1" applyAlignment="1" applyProtection="1">
      <alignment horizontal="right" vertical="center"/>
    </xf>
    <xf numFmtId="0" fontId="5" fillId="0" borderId="6" xfId="0" applyFont="1" applyBorder="1" applyAlignment="1" applyProtection="1">
      <alignment horizontal="right" vertical="center"/>
    </xf>
    <xf numFmtId="0" fontId="5" fillId="6" borderId="4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0"/>
  <sheetViews>
    <sheetView tabSelected="1" topLeftCell="D1" zoomScale="66" zoomScaleNormal="66" workbookViewId="0">
      <selection activeCell="S25" sqref="S25"/>
    </sheetView>
  </sheetViews>
  <sheetFormatPr defaultRowHeight="15" x14ac:dyDescent="0.25"/>
  <cols>
    <col min="3" max="3" width="91.28515625" customWidth="1"/>
    <col min="4" max="4" width="11" customWidth="1"/>
    <col min="5" max="5" width="10.7109375" customWidth="1"/>
    <col min="6" max="7" width="26.7109375" customWidth="1"/>
    <col min="8" max="8" width="17.7109375" bestFit="1" customWidth="1"/>
    <col min="9" max="9" width="26.7109375" customWidth="1"/>
    <col min="10" max="10" width="17.7109375" bestFit="1" customWidth="1"/>
    <col min="11" max="11" width="26.7109375" customWidth="1"/>
    <col min="12" max="12" width="12.7109375" customWidth="1"/>
    <col min="13" max="13" width="26.7109375" customWidth="1"/>
    <col min="14" max="14" width="12.7109375" customWidth="1"/>
    <col min="15" max="15" width="26.7109375" customWidth="1"/>
    <col min="16" max="16" width="12.7109375" customWidth="1"/>
    <col min="17" max="17" width="26.7109375" customWidth="1"/>
    <col min="18" max="18" width="17" bestFit="1" customWidth="1"/>
    <col min="19" max="19" width="26.7109375" customWidth="1"/>
    <col min="20" max="20" width="17.7109375" bestFit="1" customWidth="1"/>
    <col min="21" max="21" width="26.7109375" customWidth="1"/>
  </cols>
  <sheetData>
    <row r="1" spans="1:21" ht="45.75" x14ac:dyDescent="0.25">
      <c r="A1" s="1"/>
      <c r="B1" s="177" t="s">
        <v>112</v>
      </c>
      <c r="C1" s="178"/>
      <c r="D1" s="179"/>
      <c r="E1" s="179"/>
      <c r="F1" s="179"/>
      <c r="G1" s="179"/>
      <c r="H1" s="180"/>
      <c r="I1" s="179"/>
      <c r="J1" s="180"/>
      <c r="K1" s="179"/>
      <c r="L1" s="180"/>
      <c r="M1" s="179"/>
      <c r="N1" s="181"/>
      <c r="O1" s="182"/>
      <c r="P1" s="181"/>
      <c r="Q1" s="182"/>
      <c r="R1" s="181"/>
      <c r="S1" s="182"/>
      <c r="T1" s="181"/>
      <c r="U1" s="182"/>
    </row>
    <row r="2" spans="1:21" ht="22.5" x14ac:dyDescent="0.25">
      <c r="A2" s="1"/>
      <c r="B2" s="2"/>
      <c r="C2" s="3"/>
      <c r="D2" s="4"/>
      <c r="E2" s="5"/>
      <c r="F2" s="183">
        <v>2022</v>
      </c>
      <c r="G2" s="184"/>
      <c r="H2" s="6"/>
      <c r="I2" s="7">
        <v>2023</v>
      </c>
      <c r="J2" s="8"/>
      <c r="K2" s="7">
        <v>2024</v>
      </c>
      <c r="L2" s="8"/>
      <c r="M2" s="7">
        <v>2025</v>
      </c>
      <c r="N2" s="8"/>
      <c r="O2" s="7">
        <v>2026</v>
      </c>
      <c r="P2" s="8"/>
      <c r="Q2" s="7">
        <v>2027</v>
      </c>
      <c r="R2" s="8"/>
      <c r="S2" s="7">
        <v>2028</v>
      </c>
      <c r="T2" s="8"/>
      <c r="U2" s="7">
        <v>2029</v>
      </c>
    </row>
    <row r="3" spans="1:21" x14ac:dyDescent="0.25">
      <c r="A3" s="1"/>
      <c r="B3" s="9"/>
      <c r="C3" s="10"/>
      <c r="D3" s="11"/>
      <c r="E3" s="12"/>
      <c r="F3" s="13"/>
      <c r="G3" s="13"/>
      <c r="H3" s="148" t="s">
        <v>0</v>
      </c>
      <c r="I3" s="146">
        <v>1</v>
      </c>
      <c r="J3" s="148" t="s">
        <v>0</v>
      </c>
      <c r="K3" s="146">
        <v>1</v>
      </c>
      <c r="L3" s="148" t="s">
        <v>0</v>
      </c>
      <c r="M3" s="147">
        <v>1</v>
      </c>
      <c r="N3" s="148" t="s">
        <v>0</v>
      </c>
      <c r="O3" s="147">
        <v>1</v>
      </c>
      <c r="P3" s="148" t="s">
        <v>0</v>
      </c>
      <c r="Q3" s="147">
        <v>1</v>
      </c>
      <c r="R3" s="148" t="s">
        <v>0</v>
      </c>
      <c r="S3" s="147">
        <v>1</v>
      </c>
      <c r="T3" s="148" t="s">
        <v>0</v>
      </c>
      <c r="U3" s="147">
        <v>1</v>
      </c>
    </row>
    <row r="4" spans="1:21" x14ac:dyDescent="0.25">
      <c r="A4" s="1"/>
      <c r="B4" s="14"/>
      <c r="C4" s="15"/>
      <c r="D4" s="16"/>
      <c r="E4" s="17"/>
      <c r="F4" s="18"/>
      <c r="G4" s="18"/>
      <c r="H4" s="19"/>
      <c r="I4" s="20"/>
      <c r="J4" s="21"/>
      <c r="K4" s="18"/>
      <c r="L4" s="21"/>
      <c r="M4" s="18"/>
      <c r="N4" s="21"/>
      <c r="O4" s="18"/>
      <c r="P4" s="21"/>
      <c r="Q4" s="18"/>
      <c r="R4" s="21"/>
      <c r="S4" s="18"/>
      <c r="T4" s="21"/>
      <c r="U4" s="18"/>
    </row>
    <row r="5" spans="1:21" ht="42.75" x14ac:dyDescent="0.25">
      <c r="A5" s="1"/>
      <c r="B5" s="22" t="s">
        <v>1</v>
      </c>
      <c r="C5" s="23"/>
      <c r="D5" s="24" t="s">
        <v>2</v>
      </c>
      <c r="E5" s="25" t="s">
        <v>3</v>
      </c>
      <c r="F5" s="26" t="s">
        <v>4</v>
      </c>
      <c r="G5" s="24" t="s">
        <v>5</v>
      </c>
      <c r="H5" s="25" t="s">
        <v>3</v>
      </c>
      <c r="I5" s="24" t="s">
        <v>6</v>
      </c>
      <c r="J5" s="27" t="s">
        <v>3</v>
      </c>
      <c r="K5" s="24" t="s">
        <v>6</v>
      </c>
      <c r="L5" s="27" t="s">
        <v>3</v>
      </c>
      <c r="M5" s="24" t="s">
        <v>6</v>
      </c>
      <c r="N5" s="27" t="s">
        <v>3</v>
      </c>
      <c r="O5" s="24" t="s">
        <v>6</v>
      </c>
      <c r="P5" s="27" t="s">
        <v>3</v>
      </c>
      <c r="Q5" s="24" t="s">
        <v>6</v>
      </c>
      <c r="R5" s="27"/>
      <c r="S5" s="24" t="s">
        <v>6</v>
      </c>
      <c r="T5" s="27" t="s">
        <v>3</v>
      </c>
      <c r="U5" s="24" t="s">
        <v>6</v>
      </c>
    </row>
    <row r="6" spans="1:21" x14ac:dyDescent="0.25">
      <c r="A6" s="28"/>
      <c r="B6" s="2">
        <v>10</v>
      </c>
      <c r="C6" s="29" t="s">
        <v>7</v>
      </c>
      <c r="D6" s="30"/>
      <c r="E6" s="31"/>
      <c r="F6" s="32"/>
      <c r="G6" s="32"/>
      <c r="H6" s="31"/>
      <c r="I6" s="33"/>
      <c r="J6" s="34"/>
      <c r="K6" s="33"/>
      <c r="L6" s="34"/>
      <c r="M6" s="33"/>
      <c r="N6" s="34"/>
      <c r="O6" s="33"/>
      <c r="P6" s="34"/>
      <c r="Q6" s="33"/>
      <c r="R6" s="34"/>
      <c r="S6" s="33"/>
      <c r="T6" s="34"/>
      <c r="U6" s="33"/>
    </row>
    <row r="7" spans="1:21" x14ac:dyDescent="0.25">
      <c r="A7" s="28"/>
      <c r="B7" s="35"/>
      <c r="C7" s="36" t="s">
        <v>8</v>
      </c>
      <c r="D7" s="37"/>
      <c r="E7" s="136"/>
      <c r="F7" s="175"/>
      <c r="G7" s="38"/>
      <c r="H7" s="39"/>
      <c r="I7" s="38"/>
      <c r="J7" s="40"/>
      <c r="K7" s="38"/>
      <c r="L7" s="40"/>
      <c r="M7" s="38"/>
      <c r="N7" s="40"/>
      <c r="O7" s="38"/>
      <c r="P7" s="40"/>
      <c r="Q7" s="38"/>
      <c r="R7" s="40"/>
      <c r="S7" s="38"/>
      <c r="T7" s="40"/>
      <c r="U7" s="38"/>
    </row>
    <row r="8" spans="1:21" x14ac:dyDescent="0.25">
      <c r="A8" s="41">
        <v>1</v>
      </c>
      <c r="B8" s="137" t="str">
        <f t="shared" ref="B8" si="0">B$6&amp;"."&amp;A8</f>
        <v>10.1</v>
      </c>
      <c r="C8" s="42" t="s">
        <v>8</v>
      </c>
      <c r="D8" s="43" t="s">
        <v>9</v>
      </c>
      <c r="E8" s="44"/>
      <c r="F8" s="45">
        <v>0</v>
      </c>
      <c r="G8" s="46">
        <f t="shared" ref="G8:G9" si="1">E8*F8</f>
        <v>0</v>
      </c>
      <c r="H8" s="44">
        <v>215</v>
      </c>
      <c r="I8" s="47">
        <f t="shared" ref="I8:I9" si="2">($F8*$I$3)*H8</f>
        <v>0</v>
      </c>
      <c r="J8" s="44">
        <v>222</v>
      </c>
      <c r="K8" s="47">
        <f t="shared" ref="K8:K9" si="3">$F8*$I$3*$K$3*J8</f>
        <v>0</v>
      </c>
      <c r="L8" s="44">
        <v>228</v>
      </c>
      <c r="M8" s="47">
        <f t="shared" ref="M8:M9" si="4">$F8*$I$3*$K$3*$M$3*L8</f>
        <v>0</v>
      </c>
      <c r="N8" s="44">
        <v>241</v>
      </c>
      <c r="O8" s="47">
        <f>$F8*$I$3*$K$3*$M$3*$O$3*$N8</f>
        <v>0</v>
      </c>
      <c r="P8" s="44">
        <v>218</v>
      </c>
      <c r="Q8" s="47">
        <f>$F8*$I$3*$K$3*$M$3*$O$3*$Q$3*$P8</f>
        <v>0</v>
      </c>
      <c r="R8" s="44">
        <v>196</v>
      </c>
      <c r="S8" s="47">
        <f>$F8*$I$3*$K$3*$M$3*$O$3*$Q$3*$S$3*$R8</f>
        <v>0</v>
      </c>
      <c r="T8" s="44">
        <v>203</v>
      </c>
      <c r="U8" s="47">
        <f>$F8*$I$3*$K$3*$M$3*$O$3*$Q$3*$S$3*$U$3*$T8</f>
        <v>0</v>
      </c>
    </row>
    <row r="9" spans="1:21" x14ac:dyDescent="0.25">
      <c r="A9" s="28">
        <f>A8+1</f>
        <v>2</v>
      </c>
      <c r="B9" s="138" t="str">
        <f>B$6&amp;"."&amp;A9</f>
        <v>10.2</v>
      </c>
      <c r="C9" s="42" t="s">
        <v>10</v>
      </c>
      <c r="D9" s="48" t="s">
        <v>9</v>
      </c>
      <c r="E9" s="49"/>
      <c r="F9" s="50">
        <v>0</v>
      </c>
      <c r="G9" s="51">
        <f t="shared" si="1"/>
        <v>0</v>
      </c>
      <c r="H9" s="49">
        <v>154</v>
      </c>
      <c r="I9" s="52">
        <f t="shared" si="2"/>
        <v>0</v>
      </c>
      <c r="J9" s="49">
        <v>168</v>
      </c>
      <c r="K9" s="52">
        <f t="shared" si="3"/>
        <v>0</v>
      </c>
      <c r="L9" s="49">
        <v>179</v>
      </c>
      <c r="M9" s="52">
        <f t="shared" si="4"/>
        <v>0</v>
      </c>
      <c r="N9" s="49">
        <v>182</v>
      </c>
      <c r="O9" s="47">
        <f t="shared" ref="O9" si="5">$F9*$I$3*$K$3*$M$3*$O$3*$N9</f>
        <v>0</v>
      </c>
      <c r="P9" s="49">
        <v>170</v>
      </c>
      <c r="Q9" s="47">
        <f t="shared" ref="Q9" si="6">$F9*$I$3*$K$3*$M$3*$O$3*$Q$3*$P9</f>
        <v>0</v>
      </c>
      <c r="R9" s="49">
        <v>161</v>
      </c>
      <c r="S9" s="47">
        <f t="shared" ref="S9" si="7">$F9*$I$3*$K$3*$M$3*$O$3*$Q$3*$S$3*$R9</f>
        <v>0</v>
      </c>
      <c r="T9" s="49">
        <v>139</v>
      </c>
      <c r="U9" s="47">
        <f t="shared" ref="U9" si="8">$F9*$I$3*$K$3*$M$3*$O$3*$Q$3*$S$3*$U$3*$T9</f>
        <v>0</v>
      </c>
    </row>
    <row r="10" spans="1:21" x14ac:dyDescent="0.25">
      <c r="A10" s="28"/>
      <c r="B10" s="35"/>
      <c r="C10" s="36" t="s">
        <v>11</v>
      </c>
      <c r="D10" s="37"/>
      <c r="E10" s="136"/>
      <c r="F10" s="175"/>
      <c r="G10" s="38"/>
      <c r="H10" s="149"/>
      <c r="I10" s="38"/>
      <c r="J10" s="149"/>
      <c r="K10" s="38"/>
      <c r="L10" s="149"/>
      <c r="M10" s="38"/>
      <c r="N10" s="149"/>
      <c r="O10" s="38"/>
      <c r="P10" s="149"/>
      <c r="Q10" s="38"/>
      <c r="R10" s="149"/>
      <c r="S10" s="38"/>
      <c r="T10" s="149"/>
      <c r="U10" s="38"/>
    </row>
    <row r="11" spans="1:21" x14ac:dyDescent="0.25">
      <c r="A11" s="28">
        <f>A9+1</f>
        <v>3</v>
      </c>
      <c r="B11" s="137" t="str">
        <f t="shared" ref="B11" si="9">B$6&amp;"."&amp;A11</f>
        <v>10.3</v>
      </c>
      <c r="C11" s="42" t="s">
        <v>12</v>
      </c>
      <c r="D11" s="48" t="s">
        <v>9</v>
      </c>
      <c r="E11" s="53"/>
      <c r="F11" s="54">
        <v>0</v>
      </c>
      <c r="G11" s="46">
        <f t="shared" ref="G11" si="10">E11*F11</f>
        <v>0</v>
      </c>
      <c r="H11" s="53">
        <v>233</v>
      </c>
      <c r="I11" s="47">
        <f t="shared" ref="I11" si="11">($F11*$I$3)*H11</f>
        <v>0</v>
      </c>
      <c r="J11" s="53">
        <v>233</v>
      </c>
      <c r="K11" s="47">
        <f t="shared" ref="K11" si="12">$F11*$I$3*$K$3*J11</f>
        <v>0</v>
      </c>
      <c r="L11" s="53">
        <v>233</v>
      </c>
      <c r="M11" s="47">
        <f t="shared" ref="M11" si="13">$F11*$I$3*$K$3*$M$3*L11</f>
        <v>0</v>
      </c>
      <c r="N11" s="53">
        <v>233</v>
      </c>
      <c r="O11" s="47">
        <f>$F11*$I$3*$K$3*$M$3*$O$3*$N11</f>
        <v>0</v>
      </c>
      <c r="P11" s="53">
        <v>233</v>
      </c>
      <c r="Q11" s="47">
        <f>$F11*$I$3*$K$3*$M$3*$O$3*$Q$3*$P11</f>
        <v>0</v>
      </c>
      <c r="R11" s="53">
        <v>233</v>
      </c>
      <c r="S11" s="47">
        <f>$F11*$I$3*$K$3*$M$3*$O$3*$Q$3*$S$3*$R11</f>
        <v>0</v>
      </c>
      <c r="T11" s="53">
        <v>233</v>
      </c>
      <c r="U11" s="47">
        <f>$F11*$I$3*$K$3*$M$3*$O$3*$Q$3*$S$3*$U$3*$T11</f>
        <v>0</v>
      </c>
    </row>
    <row r="12" spans="1:21" x14ac:dyDescent="0.25">
      <c r="A12" s="28"/>
      <c r="B12" s="35"/>
      <c r="C12" s="36" t="s">
        <v>13</v>
      </c>
      <c r="D12" s="37"/>
      <c r="E12" s="136"/>
      <c r="F12" s="175"/>
      <c r="G12" s="38"/>
      <c r="H12" s="149"/>
      <c r="I12" s="38"/>
      <c r="J12" s="149"/>
      <c r="K12" s="38"/>
      <c r="L12" s="149"/>
      <c r="M12" s="38"/>
      <c r="N12" s="149"/>
      <c r="O12" s="38"/>
      <c r="P12" s="149"/>
      <c r="Q12" s="38"/>
      <c r="R12" s="149"/>
      <c r="S12" s="38"/>
      <c r="T12" s="149"/>
      <c r="U12" s="38"/>
    </row>
    <row r="13" spans="1:21" x14ac:dyDescent="0.25">
      <c r="A13" s="28">
        <f>A11+1</f>
        <v>4</v>
      </c>
      <c r="B13" s="137" t="str">
        <f t="shared" ref="B13" si="14">B$6&amp;"."&amp;A13</f>
        <v>10.4</v>
      </c>
      <c r="C13" s="42" t="s">
        <v>13</v>
      </c>
      <c r="D13" s="48" t="s">
        <v>9</v>
      </c>
      <c r="E13" s="49"/>
      <c r="F13" s="54">
        <v>0</v>
      </c>
      <c r="G13" s="46">
        <f t="shared" ref="G13:G39" si="15">E13*F13</f>
        <v>0</v>
      </c>
      <c r="H13" s="49">
        <v>33</v>
      </c>
      <c r="I13" s="47">
        <f t="shared" ref="I13:I39" si="16">($F13*$I$3)*H13</f>
        <v>0</v>
      </c>
      <c r="J13" s="49">
        <v>26</v>
      </c>
      <c r="K13" s="47">
        <f t="shared" ref="K13:K39" si="17">$F13*$I$3*$K$3*J13</f>
        <v>0</v>
      </c>
      <c r="L13" s="49">
        <v>20</v>
      </c>
      <c r="M13" s="47">
        <f t="shared" ref="M13:M39" si="18">$F13*$I$3*$K$3*$M$3*L13</f>
        <v>0</v>
      </c>
      <c r="N13" s="49">
        <v>7</v>
      </c>
      <c r="O13" s="47">
        <f>$F13*$I$3*$K$3*$M$3*$O$3*$N13</f>
        <v>0</v>
      </c>
      <c r="P13" s="49">
        <v>30</v>
      </c>
      <c r="Q13" s="47">
        <f>$F13*$I$3*$K$3*$M$3*$O$3*$Q$3*$P13</f>
        <v>0</v>
      </c>
      <c r="R13" s="49">
        <v>52</v>
      </c>
      <c r="S13" s="47">
        <f>$F13*$I$3*$K$3*$M$3*$O$3*$Q$3*$S$3*$R13</f>
        <v>0</v>
      </c>
      <c r="T13" s="49">
        <v>45</v>
      </c>
      <c r="U13" s="47">
        <f>$F13*$I$3*$K$3*$M$3*$O$3*$Q$3*$S$3*$U$3*$T13</f>
        <v>0</v>
      </c>
    </row>
    <row r="14" spans="1:21" x14ac:dyDescent="0.25">
      <c r="A14" s="28">
        <f>A13+1</f>
        <v>5</v>
      </c>
      <c r="B14" s="138" t="str">
        <f>B$6&amp;"."&amp;A14</f>
        <v>10.5</v>
      </c>
      <c r="C14" s="42" t="s">
        <v>14</v>
      </c>
      <c r="D14" s="48" t="s">
        <v>9</v>
      </c>
      <c r="E14" s="49"/>
      <c r="F14" s="54">
        <v>0</v>
      </c>
      <c r="G14" s="51">
        <f t="shared" si="15"/>
        <v>0</v>
      </c>
      <c r="H14" s="49">
        <v>31</v>
      </c>
      <c r="I14" s="52">
        <f t="shared" si="16"/>
        <v>0</v>
      </c>
      <c r="J14" s="49">
        <v>17</v>
      </c>
      <c r="K14" s="52">
        <f t="shared" si="17"/>
        <v>0</v>
      </c>
      <c r="L14" s="49">
        <v>6</v>
      </c>
      <c r="M14" s="52">
        <f t="shared" si="18"/>
        <v>0</v>
      </c>
      <c r="N14" s="49">
        <v>3</v>
      </c>
      <c r="O14" s="47">
        <f t="shared" ref="O14:O16" si="19">$F14*$I$3*$K$3*$M$3*$O$3*$N14</f>
        <v>0</v>
      </c>
      <c r="P14" s="49">
        <v>15</v>
      </c>
      <c r="Q14" s="47">
        <f t="shared" ref="Q14:Q16" si="20">$F14*$I$3*$K$3*$M$3*$O$3*$Q$3*$P14</f>
        <v>0</v>
      </c>
      <c r="R14" s="49">
        <v>24</v>
      </c>
      <c r="S14" s="47">
        <f t="shared" ref="S14:S16" si="21">$F14*$I$3*$K$3*$M$3*$O$3*$Q$3*$S$3*$R14</f>
        <v>0</v>
      </c>
      <c r="T14" s="49">
        <v>46</v>
      </c>
      <c r="U14" s="47">
        <f t="shared" ref="U14:U16" si="22">$F14*$I$3*$K$3*$M$3*$O$3*$Q$3*$S$3*$U$3*$T14</f>
        <v>0</v>
      </c>
    </row>
    <row r="15" spans="1:21" x14ac:dyDescent="0.25">
      <c r="A15" s="28">
        <f t="shared" ref="A15:A39" si="23">A14+1</f>
        <v>6</v>
      </c>
      <c r="B15" s="137" t="str">
        <f t="shared" ref="B15" si="24">B$6&amp;"."&amp;A15</f>
        <v>10.6</v>
      </c>
      <c r="C15" s="42" t="s">
        <v>15</v>
      </c>
      <c r="D15" s="48" t="s">
        <v>9</v>
      </c>
      <c r="E15" s="49"/>
      <c r="F15" s="54">
        <v>0</v>
      </c>
      <c r="G15" s="46">
        <f t="shared" si="15"/>
        <v>0</v>
      </c>
      <c r="H15" s="49">
        <v>7</v>
      </c>
      <c r="I15" s="47">
        <f t="shared" si="16"/>
        <v>0</v>
      </c>
      <c r="J15" s="49">
        <v>5</v>
      </c>
      <c r="K15" s="47">
        <f t="shared" si="17"/>
        <v>0</v>
      </c>
      <c r="L15" s="49">
        <v>4</v>
      </c>
      <c r="M15" s="47">
        <f t="shared" si="18"/>
        <v>0</v>
      </c>
      <c r="N15" s="49">
        <v>3</v>
      </c>
      <c r="O15" s="47">
        <f>$F15*$I$3*$K$3*$M$3*$O$3*$N15</f>
        <v>0</v>
      </c>
      <c r="P15" s="49">
        <v>4</v>
      </c>
      <c r="Q15" s="47">
        <f>$F15*$I$3*$K$3*$M$3*$O$3*$Q$3*$P15</f>
        <v>0</v>
      </c>
      <c r="R15" s="49">
        <v>14</v>
      </c>
      <c r="S15" s="47">
        <f>$F15*$I$3*$K$3*$M$3*$O$3*$Q$3*$S$3*$R15</f>
        <v>0</v>
      </c>
      <c r="T15" s="49">
        <v>5</v>
      </c>
      <c r="U15" s="47">
        <f>$F15*$I$3*$K$3*$M$3*$O$3*$Q$3*$S$3*$U$3*$T15</f>
        <v>0</v>
      </c>
    </row>
    <row r="16" spans="1:21" x14ac:dyDescent="0.25">
      <c r="A16" s="28">
        <f t="shared" si="23"/>
        <v>7</v>
      </c>
      <c r="B16" s="138" t="str">
        <f>B$6&amp;"."&amp;A16</f>
        <v>10.7</v>
      </c>
      <c r="C16" s="42" t="s">
        <v>16</v>
      </c>
      <c r="D16" s="48" t="s">
        <v>9</v>
      </c>
      <c r="E16" s="49"/>
      <c r="F16" s="54">
        <v>0</v>
      </c>
      <c r="G16" s="51">
        <f t="shared" si="15"/>
        <v>0</v>
      </c>
      <c r="H16" s="49">
        <v>4</v>
      </c>
      <c r="I16" s="52">
        <f t="shared" si="16"/>
        <v>0</v>
      </c>
      <c r="J16" s="49">
        <v>5</v>
      </c>
      <c r="K16" s="52">
        <f t="shared" si="17"/>
        <v>0</v>
      </c>
      <c r="L16" s="49">
        <v>2</v>
      </c>
      <c r="M16" s="52">
        <f t="shared" si="18"/>
        <v>0</v>
      </c>
      <c r="N16" s="49">
        <v>1</v>
      </c>
      <c r="O16" s="47">
        <f t="shared" si="19"/>
        <v>0</v>
      </c>
      <c r="P16" s="49">
        <v>2</v>
      </c>
      <c r="Q16" s="47">
        <f t="shared" si="20"/>
        <v>0</v>
      </c>
      <c r="R16" s="49">
        <v>14</v>
      </c>
      <c r="S16" s="47">
        <f t="shared" si="21"/>
        <v>0</v>
      </c>
      <c r="T16" s="49">
        <v>10</v>
      </c>
      <c r="U16" s="47">
        <f t="shared" si="22"/>
        <v>0</v>
      </c>
    </row>
    <row r="17" spans="1:21" x14ac:dyDescent="0.25">
      <c r="A17" s="28">
        <f t="shared" si="23"/>
        <v>8</v>
      </c>
      <c r="B17" s="137" t="str">
        <f t="shared" ref="B17" si="25">B$6&amp;"."&amp;A17</f>
        <v>10.8</v>
      </c>
      <c r="C17" s="42" t="s">
        <v>17</v>
      </c>
      <c r="D17" s="48" t="s">
        <v>9</v>
      </c>
      <c r="E17" s="49"/>
      <c r="F17" s="169">
        <v>0</v>
      </c>
      <c r="G17" s="46">
        <f t="shared" si="15"/>
        <v>0</v>
      </c>
      <c r="H17" s="49">
        <v>0</v>
      </c>
      <c r="I17" s="47">
        <f t="shared" si="16"/>
        <v>0</v>
      </c>
      <c r="J17" s="49">
        <v>0</v>
      </c>
      <c r="K17" s="47">
        <f t="shared" si="17"/>
        <v>0</v>
      </c>
      <c r="L17" s="49">
        <v>0</v>
      </c>
      <c r="M17" s="47">
        <f t="shared" si="18"/>
        <v>0</v>
      </c>
      <c r="N17" s="49">
        <v>0</v>
      </c>
      <c r="O17" s="47">
        <f>$F17*$I$3*$K$3*$M$3*$O$3*$N17</f>
        <v>0</v>
      </c>
      <c r="P17" s="49">
        <v>0</v>
      </c>
      <c r="Q17" s="47">
        <f>$F17*$I$3*$K$3*$M$3*$O$3*$Q$3*$P17</f>
        <v>0</v>
      </c>
      <c r="R17" s="49">
        <v>0</v>
      </c>
      <c r="S17" s="47">
        <f>$F17*$I$3*$K$3*$M$3*$O$3*$Q$3*$S$3*$R17</f>
        <v>0</v>
      </c>
      <c r="T17" s="49">
        <v>0</v>
      </c>
      <c r="U17" s="47">
        <f>$F17*$I$3*$K$3*$M$3*$O$3*$Q$3*$S$3*$U$3*$T17</f>
        <v>0</v>
      </c>
    </row>
    <row r="18" spans="1:21" x14ac:dyDescent="0.25">
      <c r="A18" s="28">
        <f t="shared" si="23"/>
        <v>9</v>
      </c>
      <c r="B18" s="138" t="str">
        <f>B$6&amp;"."&amp;A18</f>
        <v>10.9</v>
      </c>
      <c r="C18" s="42" t="s">
        <v>18</v>
      </c>
      <c r="D18" s="48" t="s">
        <v>9</v>
      </c>
      <c r="E18" s="49"/>
      <c r="F18" s="54">
        <v>0</v>
      </c>
      <c r="G18" s="51">
        <f t="shared" si="15"/>
        <v>0</v>
      </c>
      <c r="H18" s="49">
        <v>0</v>
      </c>
      <c r="I18" s="52">
        <f t="shared" si="16"/>
        <v>0</v>
      </c>
      <c r="J18" s="49">
        <v>0</v>
      </c>
      <c r="K18" s="52">
        <f t="shared" si="17"/>
        <v>0</v>
      </c>
      <c r="L18" s="49">
        <v>0</v>
      </c>
      <c r="M18" s="52">
        <f t="shared" si="18"/>
        <v>0</v>
      </c>
      <c r="N18" s="49">
        <v>0</v>
      </c>
      <c r="O18" s="47">
        <f t="shared" ref="O18:O20" si="26">$F18*$I$3*$K$3*$M$3*$O$3*$N18</f>
        <v>0</v>
      </c>
      <c r="P18" s="49">
        <v>0</v>
      </c>
      <c r="Q18" s="47">
        <f t="shared" ref="Q18:Q20" si="27">$F18*$I$3*$K$3*$M$3*$O$3*$Q$3*$P18</f>
        <v>0</v>
      </c>
      <c r="R18" s="49">
        <v>1</v>
      </c>
      <c r="S18" s="47">
        <f t="shared" ref="S18:S20" si="28">$F18*$I$3*$K$3*$M$3*$O$3*$Q$3*$S$3*$R18</f>
        <v>0</v>
      </c>
      <c r="T18" s="49">
        <v>3</v>
      </c>
      <c r="U18" s="47">
        <f t="shared" ref="U18:U20" si="29">$F18*$I$3*$K$3*$M$3*$O$3*$Q$3*$S$3*$U$3*$T18</f>
        <v>0</v>
      </c>
    </row>
    <row r="19" spans="1:21" x14ac:dyDescent="0.25">
      <c r="A19" s="28">
        <f t="shared" si="23"/>
        <v>10</v>
      </c>
      <c r="B19" s="137" t="str">
        <f t="shared" ref="B19" si="30">B$6&amp;"."&amp;A19</f>
        <v>10.10</v>
      </c>
      <c r="C19" s="42" t="s">
        <v>19</v>
      </c>
      <c r="D19" s="48" t="s">
        <v>9</v>
      </c>
      <c r="E19" s="49"/>
      <c r="F19" s="169">
        <v>0</v>
      </c>
      <c r="G19" s="46">
        <f t="shared" si="15"/>
        <v>0</v>
      </c>
      <c r="H19" s="49">
        <v>0</v>
      </c>
      <c r="I19" s="47">
        <f t="shared" si="16"/>
        <v>0</v>
      </c>
      <c r="J19" s="49">
        <v>0</v>
      </c>
      <c r="K19" s="47">
        <f t="shared" si="17"/>
        <v>0</v>
      </c>
      <c r="L19" s="49">
        <v>0</v>
      </c>
      <c r="M19" s="47">
        <f t="shared" si="18"/>
        <v>0</v>
      </c>
      <c r="N19" s="49">
        <v>0</v>
      </c>
      <c r="O19" s="47">
        <f>$F19*$I$3*$K$3*$M$3*$O$3*$N19</f>
        <v>0</v>
      </c>
      <c r="P19" s="49">
        <v>0</v>
      </c>
      <c r="Q19" s="47">
        <f>$F19*$I$3*$K$3*$M$3*$O$3*$Q$3*$P19</f>
        <v>0</v>
      </c>
      <c r="R19" s="49">
        <v>0</v>
      </c>
      <c r="S19" s="47">
        <f>$F19*$I$3*$K$3*$M$3*$O$3*$Q$3*$S$3*$R19</f>
        <v>0</v>
      </c>
      <c r="T19" s="49">
        <v>0</v>
      </c>
      <c r="U19" s="47">
        <f>$F19*$I$3*$K$3*$M$3*$O$3*$Q$3*$S$3*$U$3*$T19</f>
        <v>0</v>
      </c>
    </row>
    <row r="20" spans="1:21" x14ac:dyDescent="0.25">
      <c r="A20" s="28">
        <f t="shared" si="23"/>
        <v>11</v>
      </c>
      <c r="B20" s="138" t="str">
        <f>B$6&amp;"."&amp;A20</f>
        <v>10.11</v>
      </c>
      <c r="C20" s="42" t="s">
        <v>20</v>
      </c>
      <c r="D20" s="48" t="s">
        <v>9</v>
      </c>
      <c r="E20" s="49"/>
      <c r="F20" s="54">
        <v>0</v>
      </c>
      <c r="G20" s="51">
        <f t="shared" si="15"/>
        <v>0</v>
      </c>
      <c r="H20" s="49">
        <v>0</v>
      </c>
      <c r="I20" s="52">
        <f t="shared" si="16"/>
        <v>0</v>
      </c>
      <c r="J20" s="49">
        <v>0</v>
      </c>
      <c r="K20" s="52">
        <f t="shared" si="17"/>
        <v>0</v>
      </c>
      <c r="L20" s="49">
        <v>0</v>
      </c>
      <c r="M20" s="52">
        <f t="shared" si="18"/>
        <v>0</v>
      </c>
      <c r="N20" s="49">
        <v>2</v>
      </c>
      <c r="O20" s="47">
        <f t="shared" si="26"/>
        <v>0</v>
      </c>
      <c r="P20" s="49">
        <v>0</v>
      </c>
      <c r="Q20" s="47">
        <f t="shared" si="27"/>
        <v>0</v>
      </c>
      <c r="R20" s="49">
        <v>0</v>
      </c>
      <c r="S20" s="47">
        <f t="shared" si="28"/>
        <v>0</v>
      </c>
      <c r="T20" s="49">
        <v>0</v>
      </c>
      <c r="U20" s="47">
        <f t="shared" si="29"/>
        <v>0</v>
      </c>
    </row>
    <row r="21" spans="1:21" x14ac:dyDescent="0.25">
      <c r="A21" s="28">
        <f t="shared" si="23"/>
        <v>12</v>
      </c>
      <c r="B21" s="137" t="str">
        <f t="shared" ref="B21" si="31">B$6&amp;"."&amp;A21</f>
        <v>10.12</v>
      </c>
      <c r="C21" s="42" t="s">
        <v>21</v>
      </c>
      <c r="D21" s="48" t="s">
        <v>9</v>
      </c>
      <c r="E21" s="49"/>
      <c r="F21" s="54">
        <v>0</v>
      </c>
      <c r="G21" s="46">
        <f t="shared" si="15"/>
        <v>0</v>
      </c>
      <c r="H21" s="49">
        <v>12</v>
      </c>
      <c r="I21" s="47">
        <f t="shared" si="16"/>
        <v>0</v>
      </c>
      <c r="J21" s="49">
        <v>16</v>
      </c>
      <c r="K21" s="47">
        <f t="shared" si="17"/>
        <v>0</v>
      </c>
      <c r="L21" s="49">
        <v>14</v>
      </c>
      <c r="M21" s="47">
        <f t="shared" si="18"/>
        <v>0</v>
      </c>
      <c r="N21" s="49">
        <v>1</v>
      </c>
      <c r="O21" s="47">
        <f>$F21*$I$3*$K$3*$M$3*$O$3*$N21</f>
        <v>0</v>
      </c>
      <c r="P21" s="49">
        <v>23</v>
      </c>
      <c r="Q21" s="47">
        <f>$F21*$I$3*$K$3*$M$3*$O$3*$Q$3*$P21</f>
        <v>0</v>
      </c>
      <c r="R21" s="49">
        <v>19</v>
      </c>
      <c r="S21" s="47">
        <f>$F21*$I$3*$K$3*$M$3*$O$3*$Q$3*$S$3*$R21</f>
        <v>0</v>
      </c>
      <c r="T21" s="49">
        <v>25</v>
      </c>
      <c r="U21" s="47">
        <f>$F21*$I$3*$K$3*$M$3*$O$3*$Q$3*$S$3*$U$3*$T21</f>
        <v>0</v>
      </c>
    </row>
    <row r="22" spans="1:21" x14ac:dyDescent="0.25">
      <c r="A22" s="28">
        <f t="shared" si="23"/>
        <v>13</v>
      </c>
      <c r="B22" s="138" t="str">
        <f>B$6&amp;"."&amp;A22</f>
        <v>10.13</v>
      </c>
      <c r="C22" s="42" t="s">
        <v>22</v>
      </c>
      <c r="D22" s="48" t="s">
        <v>9</v>
      </c>
      <c r="E22" s="49"/>
      <c r="F22" s="54">
        <v>0</v>
      </c>
      <c r="G22" s="51">
        <f t="shared" si="15"/>
        <v>0</v>
      </c>
      <c r="H22" s="49">
        <v>3</v>
      </c>
      <c r="I22" s="52">
        <f t="shared" si="16"/>
        <v>0</v>
      </c>
      <c r="J22" s="49">
        <v>0</v>
      </c>
      <c r="K22" s="52">
        <f t="shared" si="17"/>
        <v>0</v>
      </c>
      <c r="L22" s="49">
        <v>0</v>
      </c>
      <c r="M22" s="52">
        <f t="shared" si="18"/>
        <v>0</v>
      </c>
      <c r="N22" s="49">
        <v>0</v>
      </c>
      <c r="O22" s="47">
        <f t="shared" ref="O22:O24" si="32">$F22*$I$3*$K$3*$M$3*$O$3*$N22</f>
        <v>0</v>
      </c>
      <c r="P22" s="49">
        <v>1</v>
      </c>
      <c r="Q22" s="47">
        <f t="shared" ref="Q22:Q24" si="33">$F22*$I$3*$K$3*$M$3*$O$3*$Q$3*$P22</f>
        <v>0</v>
      </c>
      <c r="R22" s="49">
        <v>0</v>
      </c>
      <c r="S22" s="47">
        <f t="shared" ref="S22:S24" si="34">$F22*$I$3*$K$3*$M$3*$O$3*$Q$3*$S$3*$R22</f>
        <v>0</v>
      </c>
      <c r="T22" s="49">
        <v>0</v>
      </c>
      <c r="U22" s="47">
        <f t="shared" ref="U22:U24" si="35">$F22*$I$3*$K$3*$M$3*$O$3*$Q$3*$S$3*$U$3*$T22</f>
        <v>0</v>
      </c>
    </row>
    <row r="23" spans="1:21" x14ac:dyDescent="0.25">
      <c r="A23" s="28">
        <f t="shared" si="23"/>
        <v>14</v>
      </c>
      <c r="B23" s="137" t="str">
        <f t="shared" ref="B23" si="36">B$6&amp;"."&amp;A23</f>
        <v>10.14</v>
      </c>
      <c r="C23" s="42" t="s">
        <v>23</v>
      </c>
      <c r="D23" s="48" t="s">
        <v>9</v>
      </c>
      <c r="E23" s="49"/>
      <c r="F23" s="169">
        <v>0</v>
      </c>
      <c r="G23" s="46">
        <f t="shared" si="15"/>
        <v>0</v>
      </c>
      <c r="H23" s="49">
        <v>0</v>
      </c>
      <c r="I23" s="47">
        <f t="shared" si="16"/>
        <v>0</v>
      </c>
      <c r="J23" s="49">
        <v>0</v>
      </c>
      <c r="K23" s="47">
        <f t="shared" si="17"/>
        <v>0</v>
      </c>
      <c r="L23" s="49">
        <v>0</v>
      </c>
      <c r="M23" s="47">
        <f t="shared" si="18"/>
        <v>0</v>
      </c>
      <c r="N23" s="49">
        <v>0</v>
      </c>
      <c r="O23" s="47">
        <f>$F23*$I$3*$K$3*$M$3*$O$3*$N23</f>
        <v>0</v>
      </c>
      <c r="P23" s="49">
        <v>0</v>
      </c>
      <c r="Q23" s="47">
        <f>$F23*$I$3*$K$3*$M$3*$O$3*$Q$3*$P23</f>
        <v>0</v>
      </c>
      <c r="R23" s="49">
        <v>0</v>
      </c>
      <c r="S23" s="47">
        <f>$F23*$I$3*$K$3*$M$3*$O$3*$Q$3*$S$3*$R23</f>
        <v>0</v>
      </c>
      <c r="T23" s="49">
        <v>0</v>
      </c>
      <c r="U23" s="47">
        <f>$F23*$I$3*$K$3*$M$3*$O$3*$Q$3*$S$3*$U$3*$T23</f>
        <v>0</v>
      </c>
    </row>
    <row r="24" spans="1:21" x14ac:dyDescent="0.25">
      <c r="A24" s="28">
        <f t="shared" si="23"/>
        <v>15</v>
      </c>
      <c r="B24" s="138" t="str">
        <f>B$6&amp;"."&amp;A24</f>
        <v>10.15</v>
      </c>
      <c r="C24" s="42" t="s">
        <v>24</v>
      </c>
      <c r="D24" s="48" t="s">
        <v>9</v>
      </c>
      <c r="E24" s="49"/>
      <c r="F24" s="54">
        <v>0</v>
      </c>
      <c r="G24" s="51">
        <f t="shared" si="15"/>
        <v>0</v>
      </c>
      <c r="H24" s="49">
        <v>31</v>
      </c>
      <c r="I24" s="52">
        <f t="shared" si="16"/>
        <v>0</v>
      </c>
      <c r="J24" s="49">
        <v>27</v>
      </c>
      <c r="K24" s="52">
        <f t="shared" si="17"/>
        <v>0</v>
      </c>
      <c r="L24" s="49">
        <v>20</v>
      </c>
      <c r="M24" s="52">
        <f t="shared" si="18"/>
        <v>0</v>
      </c>
      <c r="N24" s="49">
        <v>5</v>
      </c>
      <c r="O24" s="47">
        <f t="shared" si="32"/>
        <v>0</v>
      </c>
      <c r="P24" s="49">
        <v>31</v>
      </c>
      <c r="Q24" s="47">
        <f t="shared" si="33"/>
        <v>0</v>
      </c>
      <c r="R24" s="49">
        <v>51</v>
      </c>
      <c r="S24" s="47">
        <f t="shared" si="34"/>
        <v>0</v>
      </c>
      <c r="T24" s="49">
        <v>46</v>
      </c>
      <c r="U24" s="47">
        <f t="shared" si="35"/>
        <v>0</v>
      </c>
    </row>
    <row r="25" spans="1:21" x14ac:dyDescent="0.25">
      <c r="A25" s="28">
        <f t="shared" si="23"/>
        <v>16</v>
      </c>
      <c r="B25" s="137" t="str">
        <f t="shared" ref="B25" si="37">B$6&amp;"."&amp;A25</f>
        <v>10.16</v>
      </c>
      <c r="C25" s="42" t="s">
        <v>25</v>
      </c>
      <c r="D25" s="48" t="s">
        <v>9</v>
      </c>
      <c r="E25" s="49"/>
      <c r="F25" s="54">
        <v>0</v>
      </c>
      <c r="G25" s="46">
        <f t="shared" si="15"/>
        <v>0</v>
      </c>
      <c r="H25" s="49">
        <v>0</v>
      </c>
      <c r="I25" s="47">
        <f t="shared" si="16"/>
        <v>0</v>
      </c>
      <c r="J25" s="49">
        <v>0</v>
      </c>
      <c r="K25" s="47">
        <f t="shared" si="17"/>
        <v>0</v>
      </c>
      <c r="L25" s="49">
        <v>0</v>
      </c>
      <c r="M25" s="47">
        <f t="shared" si="18"/>
        <v>0</v>
      </c>
      <c r="N25" s="49">
        <v>0</v>
      </c>
      <c r="O25" s="47">
        <f>$F25*$I$3*$K$3*$M$3*$O$3*$N25</f>
        <v>0</v>
      </c>
      <c r="P25" s="49">
        <v>0</v>
      </c>
      <c r="Q25" s="47">
        <f>$F25*$I$3*$K$3*$M$3*$O$3*$Q$3*$P25</f>
        <v>0</v>
      </c>
      <c r="R25" s="49">
        <v>1</v>
      </c>
      <c r="S25" s="47">
        <f>$F25*$I$3*$K$3*$M$3*$O$3*$Q$3*$S$3*$R25</f>
        <v>0</v>
      </c>
      <c r="T25" s="49">
        <v>0</v>
      </c>
      <c r="U25" s="47">
        <f>$F25*$I$3*$K$3*$M$3*$O$3*$Q$3*$S$3*$U$3*$T25</f>
        <v>0</v>
      </c>
    </row>
    <row r="26" spans="1:21" x14ac:dyDescent="0.25">
      <c r="A26" s="28">
        <f t="shared" si="23"/>
        <v>17</v>
      </c>
      <c r="B26" s="138" t="str">
        <f>B$6&amp;"."&amp;A26</f>
        <v>10.17</v>
      </c>
      <c r="C26" s="42" t="s">
        <v>26</v>
      </c>
      <c r="D26" s="48" t="s">
        <v>9</v>
      </c>
      <c r="E26" s="49"/>
      <c r="F26" s="54">
        <v>0</v>
      </c>
      <c r="G26" s="51">
        <f t="shared" si="15"/>
        <v>0</v>
      </c>
      <c r="H26" s="88">
        <v>320</v>
      </c>
      <c r="I26" s="52">
        <f t="shared" si="16"/>
        <v>0</v>
      </c>
      <c r="J26" s="49">
        <v>215</v>
      </c>
      <c r="K26" s="52">
        <f t="shared" si="17"/>
        <v>0</v>
      </c>
      <c r="L26" s="49">
        <v>130</v>
      </c>
      <c r="M26" s="52">
        <f t="shared" si="18"/>
        <v>0</v>
      </c>
      <c r="N26" s="49">
        <v>50</v>
      </c>
      <c r="O26" s="47">
        <f t="shared" ref="O26:O28" si="38">$F26*$I$3*$K$3*$M$3*$O$3*$N26</f>
        <v>0</v>
      </c>
      <c r="P26" s="49">
        <v>225</v>
      </c>
      <c r="Q26" s="47">
        <f t="shared" ref="Q26:Q28" si="39">$F26*$I$3*$K$3*$M$3*$O$3*$Q$3*$P26</f>
        <v>0</v>
      </c>
      <c r="R26" s="49">
        <v>380</v>
      </c>
      <c r="S26" s="47">
        <f t="shared" ref="S26:S28" si="40">$F26*$I$3*$K$3*$M$3*$O$3*$Q$3*$S$3*$R26</f>
        <v>0</v>
      </c>
      <c r="T26" s="49">
        <v>455</v>
      </c>
      <c r="U26" s="47">
        <f t="shared" ref="U26:U28" si="41">$F26*$I$3*$K$3*$M$3*$O$3*$Q$3*$S$3*$U$3*$T26</f>
        <v>0</v>
      </c>
    </row>
    <row r="27" spans="1:21" x14ac:dyDescent="0.25">
      <c r="A27" s="28">
        <f t="shared" si="23"/>
        <v>18</v>
      </c>
      <c r="B27" s="137" t="str">
        <f t="shared" ref="B27" si="42">B$6&amp;"."&amp;A27</f>
        <v>10.18</v>
      </c>
      <c r="C27" s="42" t="s">
        <v>27</v>
      </c>
      <c r="D27" s="48" t="s">
        <v>9</v>
      </c>
      <c r="E27" s="49"/>
      <c r="F27" s="54">
        <v>0</v>
      </c>
      <c r="G27" s="46">
        <f t="shared" si="15"/>
        <v>0</v>
      </c>
      <c r="H27" s="49">
        <v>8</v>
      </c>
      <c r="I27" s="47">
        <f t="shared" si="16"/>
        <v>0</v>
      </c>
      <c r="J27" s="49">
        <v>6</v>
      </c>
      <c r="K27" s="47">
        <f t="shared" si="17"/>
        <v>0</v>
      </c>
      <c r="L27" s="49">
        <v>6</v>
      </c>
      <c r="M27" s="47">
        <f t="shared" si="18"/>
        <v>0</v>
      </c>
      <c r="N27" s="49">
        <v>4</v>
      </c>
      <c r="O27" s="47">
        <f>$F27*$I$3*$K$3*$M$3*$O$3*$N27</f>
        <v>0</v>
      </c>
      <c r="P27" s="49">
        <v>7</v>
      </c>
      <c r="Q27" s="47">
        <f>$F27*$I$3*$K$3*$M$3*$O$3*$Q$3*$P27</f>
        <v>0</v>
      </c>
      <c r="R27" s="49">
        <v>13</v>
      </c>
      <c r="S27" s="47">
        <f>$F27*$I$3*$K$3*$M$3*$O$3*$Q$3*$S$3*$R27</f>
        <v>0</v>
      </c>
      <c r="T27" s="49">
        <v>9</v>
      </c>
      <c r="U27" s="47">
        <f>$F27*$I$3*$K$3*$M$3*$O$3*$Q$3*$S$3*$U$3*$T27</f>
        <v>0</v>
      </c>
    </row>
    <row r="28" spans="1:21" x14ac:dyDescent="0.25">
      <c r="A28" s="28">
        <f t="shared" si="23"/>
        <v>19</v>
      </c>
      <c r="B28" s="138" t="str">
        <f>B$6&amp;"."&amp;A28</f>
        <v>10.19</v>
      </c>
      <c r="C28" s="42" t="s">
        <v>28</v>
      </c>
      <c r="D28" s="48" t="s">
        <v>9</v>
      </c>
      <c r="E28" s="49"/>
      <c r="F28" s="54">
        <v>0</v>
      </c>
      <c r="G28" s="51">
        <f t="shared" si="15"/>
        <v>0</v>
      </c>
      <c r="H28" s="49">
        <v>3</v>
      </c>
      <c r="I28" s="52">
        <f t="shared" si="16"/>
        <v>0</v>
      </c>
      <c r="J28" s="49">
        <v>3</v>
      </c>
      <c r="K28" s="52">
        <f t="shared" si="17"/>
        <v>0</v>
      </c>
      <c r="L28" s="49">
        <v>2</v>
      </c>
      <c r="M28" s="52">
        <f t="shared" si="18"/>
        <v>0</v>
      </c>
      <c r="N28" s="49">
        <v>1</v>
      </c>
      <c r="O28" s="47">
        <f t="shared" si="38"/>
        <v>0</v>
      </c>
      <c r="P28" s="49">
        <v>3</v>
      </c>
      <c r="Q28" s="47">
        <f t="shared" si="39"/>
        <v>0</v>
      </c>
      <c r="R28" s="49">
        <v>5</v>
      </c>
      <c r="S28" s="47">
        <f t="shared" si="40"/>
        <v>0</v>
      </c>
      <c r="T28" s="49">
        <v>5</v>
      </c>
      <c r="U28" s="47">
        <f t="shared" si="41"/>
        <v>0</v>
      </c>
    </row>
    <row r="29" spans="1:21" x14ac:dyDescent="0.25">
      <c r="A29" s="28">
        <f t="shared" si="23"/>
        <v>20</v>
      </c>
      <c r="B29" s="137" t="str">
        <f t="shared" ref="B29" si="43">B$6&amp;"."&amp;A29</f>
        <v>10.20</v>
      </c>
      <c r="C29" s="55" t="s">
        <v>29</v>
      </c>
      <c r="D29" s="48" t="s">
        <v>9</v>
      </c>
      <c r="E29" s="49"/>
      <c r="F29" s="54">
        <v>0</v>
      </c>
      <c r="G29" s="46">
        <f t="shared" si="15"/>
        <v>0</v>
      </c>
      <c r="H29" s="49">
        <v>7</v>
      </c>
      <c r="I29" s="47">
        <f t="shared" si="16"/>
        <v>0</v>
      </c>
      <c r="J29" s="49">
        <v>7</v>
      </c>
      <c r="K29" s="47">
        <f t="shared" si="17"/>
        <v>0</v>
      </c>
      <c r="L29" s="49">
        <v>5</v>
      </c>
      <c r="M29" s="47">
        <f t="shared" si="18"/>
        <v>0</v>
      </c>
      <c r="N29" s="49">
        <v>2</v>
      </c>
      <c r="O29" s="47">
        <f>$F29*$I$3*$K$3*$M$3*$O$3*$N29</f>
        <v>0</v>
      </c>
      <c r="P29" s="49">
        <v>8</v>
      </c>
      <c r="Q29" s="47">
        <f>$F29*$I$3*$K$3*$M$3*$O$3*$Q$3*$P29</f>
        <v>0</v>
      </c>
      <c r="R29" s="49">
        <v>13</v>
      </c>
      <c r="S29" s="47">
        <f>$F29*$I$3*$K$3*$M$3*$O$3*$Q$3*$S$3*$R29</f>
        <v>0</v>
      </c>
      <c r="T29" s="49">
        <v>12</v>
      </c>
      <c r="U29" s="47">
        <f>$F29*$I$3*$K$3*$M$3*$O$3*$Q$3*$S$3*$U$3*$T29</f>
        <v>0</v>
      </c>
    </row>
    <row r="30" spans="1:21" x14ac:dyDescent="0.25">
      <c r="A30" s="28">
        <f t="shared" si="23"/>
        <v>21</v>
      </c>
      <c r="B30" s="138" t="str">
        <f>B$6&amp;"."&amp;A30</f>
        <v>10.21</v>
      </c>
      <c r="C30" s="55" t="s">
        <v>30</v>
      </c>
      <c r="D30" s="48" t="s">
        <v>9</v>
      </c>
      <c r="E30" s="49"/>
      <c r="F30" s="54">
        <v>0</v>
      </c>
      <c r="G30" s="51">
        <f t="shared" si="15"/>
        <v>0</v>
      </c>
      <c r="H30" s="49">
        <v>15</v>
      </c>
      <c r="I30" s="52">
        <f t="shared" si="16"/>
        <v>0</v>
      </c>
      <c r="J30" s="49">
        <v>13</v>
      </c>
      <c r="K30" s="52">
        <f t="shared" si="17"/>
        <v>0</v>
      </c>
      <c r="L30" s="49">
        <v>10</v>
      </c>
      <c r="M30" s="52">
        <f t="shared" si="18"/>
        <v>0</v>
      </c>
      <c r="N30" s="49">
        <v>4</v>
      </c>
      <c r="O30" s="47">
        <f t="shared" ref="O30:O32" si="44">$F30*$I$3*$K$3*$M$3*$O$3*$N30</f>
        <v>0</v>
      </c>
      <c r="P30" s="49">
        <v>15</v>
      </c>
      <c r="Q30" s="47">
        <f t="shared" ref="Q30:Q32" si="45">$F30*$I$3*$K$3*$M$3*$O$3*$Q$3*$P30</f>
        <v>0</v>
      </c>
      <c r="R30" s="49">
        <v>26</v>
      </c>
      <c r="S30" s="47">
        <f t="shared" ref="S30:S32" si="46">$F30*$I$3*$K$3*$M$3*$O$3*$Q$3*$S$3*$R30</f>
        <v>0</v>
      </c>
      <c r="T30" s="49">
        <v>23</v>
      </c>
      <c r="U30" s="47">
        <f t="shared" ref="U30:U32" si="47">$F30*$I$3*$K$3*$M$3*$O$3*$Q$3*$S$3*$U$3*$T30</f>
        <v>0</v>
      </c>
    </row>
    <row r="31" spans="1:21" x14ac:dyDescent="0.25">
      <c r="A31" s="28">
        <f t="shared" si="23"/>
        <v>22</v>
      </c>
      <c r="B31" s="137" t="str">
        <f t="shared" ref="B31" si="48">B$6&amp;"."&amp;A31</f>
        <v>10.22</v>
      </c>
      <c r="C31" s="55" t="s">
        <v>31</v>
      </c>
      <c r="D31" s="48" t="s">
        <v>9</v>
      </c>
      <c r="E31" s="49"/>
      <c r="F31" s="54">
        <v>0</v>
      </c>
      <c r="G31" s="46">
        <f t="shared" si="15"/>
        <v>0</v>
      </c>
      <c r="H31" s="49">
        <v>5</v>
      </c>
      <c r="I31" s="47">
        <f t="shared" si="16"/>
        <v>0</v>
      </c>
      <c r="J31" s="49">
        <v>4</v>
      </c>
      <c r="K31" s="47">
        <f t="shared" si="17"/>
        <v>0</v>
      </c>
      <c r="L31" s="49">
        <v>3</v>
      </c>
      <c r="M31" s="47">
        <f t="shared" si="18"/>
        <v>0</v>
      </c>
      <c r="N31" s="49">
        <v>1</v>
      </c>
      <c r="O31" s="47">
        <f>$F31*$I$3*$K$3*$M$3*$O$3*$N31</f>
        <v>0</v>
      </c>
      <c r="P31" s="49">
        <v>5</v>
      </c>
      <c r="Q31" s="47">
        <f>$F31*$I$3*$K$3*$M$3*$O$3*$Q$3*$P31</f>
        <v>0</v>
      </c>
      <c r="R31" s="49">
        <v>8</v>
      </c>
      <c r="S31" s="47">
        <f>$F31*$I$3*$K$3*$M$3*$O$3*$Q$3*$S$3*$R31</f>
        <v>0</v>
      </c>
      <c r="T31" s="49">
        <v>7</v>
      </c>
      <c r="U31" s="47">
        <f>$F31*$I$3*$K$3*$M$3*$O$3*$Q$3*$S$3*$U$3*$T31</f>
        <v>0</v>
      </c>
    </row>
    <row r="32" spans="1:21" x14ac:dyDescent="0.25">
      <c r="A32" s="28">
        <f t="shared" si="23"/>
        <v>23</v>
      </c>
      <c r="B32" s="138" t="str">
        <f>B$6&amp;"."&amp;A32</f>
        <v>10.23</v>
      </c>
      <c r="C32" s="55" t="s">
        <v>32</v>
      </c>
      <c r="D32" s="48" t="s">
        <v>9</v>
      </c>
      <c r="E32" s="49"/>
      <c r="F32" s="54">
        <v>0</v>
      </c>
      <c r="G32" s="51">
        <f t="shared" si="15"/>
        <v>0</v>
      </c>
      <c r="H32" s="49">
        <v>3</v>
      </c>
      <c r="I32" s="52">
        <f t="shared" si="16"/>
        <v>0</v>
      </c>
      <c r="J32" s="49">
        <v>3</v>
      </c>
      <c r="K32" s="52">
        <f t="shared" si="17"/>
        <v>0</v>
      </c>
      <c r="L32" s="49">
        <v>2</v>
      </c>
      <c r="M32" s="52">
        <f t="shared" si="18"/>
        <v>0</v>
      </c>
      <c r="N32" s="49">
        <v>1</v>
      </c>
      <c r="O32" s="47">
        <f t="shared" si="44"/>
        <v>0</v>
      </c>
      <c r="P32" s="49">
        <v>3</v>
      </c>
      <c r="Q32" s="47">
        <f t="shared" si="45"/>
        <v>0</v>
      </c>
      <c r="R32" s="49">
        <v>5</v>
      </c>
      <c r="S32" s="47">
        <f t="shared" si="46"/>
        <v>0</v>
      </c>
      <c r="T32" s="49">
        <v>5</v>
      </c>
      <c r="U32" s="47">
        <f t="shared" si="47"/>
        <v>0</v>
      </c>
    </row>
    <row r="33" spans="1:21" x14ac:dyDescent="0.25">
      <c r="A33" s="28">
        <f t="shared" si="23"/>
        <v>24</v>
      </c>
      <c r="B33" s="137" t="str">
        <f t="shared" ref="B33" si="49">B$6&amp;"."&amp;A33</f>
        <v>10.24</v>
      </c>
      <c r="C33" s="55" t="s">
        <v>33</v>
      </c>
      <c r="D33" s="48" t="s">
        <v>9</v>
      </c>
      <c r="E33" s="49"/>
      <c r="F33" s="54">
        <v>0</v>
      </c>
      <c r="G33" s="46">
        <f t="shared" si="15"/>
        <v>0</v>
      </c>
      <c r="H33" s="49">
        <v>7</v>
      </c>
      <c r="I33" s="47">
        <f t="shared" si="16"/>
        <v>0</v>
      </c>
      <c r="J33" s="49">
        <v>7</v>
      </c>
      <c r="K33" s="47">
        <f t="shared" si="17"/>
        <v>0</v>
      </c>
      <c r="L33" s="49">
        <v>5</v>
      </c>
      <c r="M33" s="47">
        <f t="shared" si="18"/>
        <v>0</v>
      </c>
      <c r="N33" s="49">
        <v>2</v>
      </c>
      <c r="O33" s="47">
        <f>$F33*$I$3*$K$3*$M$3*$O$3*$N33</f>
        <v>0</v>
      </c>
      <c r="P33" s="49">
        <v>8</v>
      </c>
      <c r="Q33" s="47">
        <f>$F33*$I$3*$K$3*$M$3*$O$3*$Q$3*$P33</f>
        <v>0</v>
      </c>
      <c r="R33" s="49">
        <v>13</v>
      </c>
      <c r="S33" s="47">
        <f>$F33*$I$3*$K$3*$M$3*$O$3*$Q$3*$S$3*$R33</f>
        <v>0</v>
      </c>
      <c r="T33" s="49">
        <v>12</v>
      </c>
      <c r="U33" s="47">
        <f>$F33*$I$3*$K$3*$M$3*$O$3*$Q$3*$S$3*$U$3*$T33</f>
        <v>0</v>
      </c>
    </row>
    <row r="34" spans="1:21" x14ac:dyDescent="0.25">
      <c r="A34" s="28">
        <f t="shared" si="23"/>
        <v>25</v>
      </c>
      <c r="B34" s="138" t="str">
        <f>B$6&amp;"."&amp;A34</f>
        <v>10.25</v>
      </c>
      <c r="C34" s="55" t="s">
        <v>34</v>
      </c>
      <c r="D34" s="48" t="s">
        <v>9</v>
      </c>
      <c r="E34" s="49"/>
      <c r="F34" s="54">
        <v>0</v>
      </c>
      <c r="G34" s="51">
        <f t="shared" si="15"/>
        <v>0</v>
      </c>
      <c r="H34" s="49">
        <v>15</v>
      </c>
      <c r="I34" s="52">
        <f t="shared" si="16"/>
        <v>0</v>
      </c>
      <c r="J34" s="49">
        <v>13</v>
      </c>
      <c r="K34" s="52">
        <f t="shared" si="17"/>
        <v>0</v>
      </c>
      <c r="L34" s="49">
        <v>10</v>
      </c>
      <c r="M34" s="52">
        <f t="shared" si="18"/>
        <v>0</v>
      </c>
      <c r="N34" s="49">
        <v>4</v>
      </c>
      <c r="O34" s="47">
        <f t="shared" ref="O34:O36" si="50">$F34*$I$3*$K$3*$M$3*$O$3*$N34</f>
        <v>0</v>
      </c>
      <c r="P34" s="49">
        <v>15</v>
      </c>
      <c r="Q34" s="47">
        <f t="shared" ref="Q34:Q36" si="51">$F34*$I$3*$K$3*$M$3*$O$3*$Q$3*$P34</f>
        <v>0</v>
      </c>
      <c r="R34" s="49">
        <v>26</v>
      </c>
      <c r="S34" s="47">
        <f t="shared" ref="S34:S36" si="52">$F34*$I$3*$K$3*$M$3*$O$3*$Q$3*$S$3*$R34</f>
        <v>0</v>
      </c>
      <c r="T34" s="49">
        <v>23</v>
      </c>
      <c r="U34" s="47">
        <f t="shared" ref="U34:U36" si="53">$F34*$I$3*$K$3*$M$3*$O$3*$Q$3*$S$3*$U$3*$T34</f>
        <v>0</v>
      </c>
    </row>
    <row r="35" spans="1:21" x14ac:dyDescent="0.25">
      <c r="A35" s="28">
        <f t="shared" si="23"/>
        <v>26</v>
      </c>
      <c r="B35" s="137" t="str">
        <f t="shared" ref="B35" si="54">B$6&amp;"."&amp;A35</f>
        <v>10.26</v>
      </c>
      <c r="C35" s="55" t="s">
        <v>35</v>
      </c>
      <c r="D35" s="48" t="s">
        <v>9</v>
      </c>
      <c r="E35" s="49"/>
      <c r="F35" s="54">
        <v>0</v>
      </c>
      <c r="G35" s="46">
        <f t="shared" si="15"/>
        <v>0</v>
      </c>
      <c r="H35" s="49">
        <v>5</v>
      </c>
      <c r="I35" s="47">
        <f t="shared" si="16"/>
        <v>0</v>
      </c>
      <c r="J35" s="49">
        <v>4</v>
      </c>
      <c r="K35" s="47">
        <f t="shared" si="17"/>
        <v>0</v>
      </c>
      <c r="L35" s="49">
        <v>3</v>
      </c>
      <c r="M35" s="47">
        <f t="shared" si="18"/>
        <v>0</v>
      </c>
      <c r="N35" s="49">
        <v>1</v>
      </c>
      <c r="O35" s="47">
        <f>$F35*$I$3*$K$3*$M$3*$O$3*$N35</f>
        <v>0</v>
      </c>
      <c r="P35" s="49">
        <v>5</v>
      </c>
      <c r="Q35" s="47">
        <f>$F35*$I$3*$K$3*$M$3*$O$3*$Q$3*$P35</f>
        <v>0</v>
      </c>
      <c r="R35" s="49">
        <v>8</v>
      </c>
      <c r="S35" s="47">
        <f>$F35*$I$3*$K$3*$M$3*$O$3*$Q$3*$S$3*$R35</f>
        <v>0</v>
      </c>
      <c r="T35" s="49">
        <v>7</v>
      </c>
      <c r="U35" s="47">
        <f>$F35*$I$3*$K$3*$M$3*$O$3*$Q$3*$S$3*$U$3*$T35</f>
        <v>0</v>
      </c>
    </row>
    <row r="36" spans="1:21" x14ac:dyDescent="0.25">
      <c r="A36" s="28">
        <f t="shared" si="23"/>
        <v>27</v>
      </c>
      <c r="B36" s="138" t="str">
        <f>B$6&amp;"."&amp;A36</f>
        <v>10.27</v>
      </c>
      <c r="C36" s="55" t="s">
        <v>36</v>
      </c>
      <c r="D36" s="48" t="s">
        <v>37</v>
      </c>
      <c r="E36" s="49"/>
      <c r="F36" s="54">
        <v>0</v>
      </c>
      <c r="G36" s="51">
        <f t="shared" si="15"/>
        <v>0</v>
      </c>
      <c r="H36" s="49">
        <v>3</v>
      </c>
      <c r="I36" s="52">
        <f t="shared" si="16"/>
        <v>0</v>
      </c>
      <c r="J36" s="49">
        <v>3</v>
      </c>
      <c r="K36" s="52">
        <f t="shared" si="17"/>
        <v>0</v>
      </c>
      <c r="L36" s="49">
        <v>2</v>
      </c>
      <c r="M36" s="52">
        <f t="shared" si="18"/>
        <v>0</v>
      </c>
      <c r="N36" s="49">
        <v>1</v>
      </c>
      <c r="O36" s="47">
        <f t="shared" si="50"/>
        <v>0</v>
      </c>
      <c r="P36" s="49">
        <v>3</v>
      </c>
      <c r="Q36" s="47">
        <f t="shared" si="51"/>
        <v>0</v>
      </c>
      <c r="R36" s="49">
        <v>5</v>
      </c>
      <c r="S36" s="47">
        <f t="shared" si="52"/>
        <v>0</v>
      </c>
      <c r="T36" s="49">
        <v>5</v>
      </c>
      <c r="U36" s="47">
        <f t="shared" si="53"/>
        <v>0</v>
      </c>
    </row>
    <row r="37" spans="1:21" x14ac:dyDescent="0.25">
      <c r="A37" s="28">
        <f t="shared" si="23"/>
        <v>28</v>
      </c>
      <c r="B37" s="137" t="str">
        <f t="shared" ref="B37" si="55">B$6&amp;"."&amp;A37</f>
        <v>10.28</v>
      </c>
      <c r="C37" s="55" t="s">
        <v>38</v>
      </c>
      <c r="D37" s="48" t="s">
        <v>9</v>
      </c>
      <c r="E37" s="49"/>
      <c r="F37" s="54">
        <v>0</v>
      </c>
      <c r="G37" s="46">
        <f t="shared" si="15"/>
        <v>0</v>
      </c>
      <c r="H37" s="49">
        <v>4</v>
      </c>
      <c r="I37" s="47">
        <f t="shared" si="16"/>
        <v>0</v>
      </c>
      <c r="J37" s="49">
        <v>3</v>
      </c>
      <c r="K37" s="47">
        <f t="shared" si="17"/>
        <v>0</v>
      </c>
      <c r="L37" s="49">
        <v>3</v>
      </c>
      <c r="M37" s="47">
        <f t="shared" si="18"/>
        <v>0</v>
      </c>
      <c r="N37" s="49">
        <v>1</v>
      </c>
      <c r="O37" s="47">
        <f>$F37*$I$3*$K$3*$M$3*$O$3*$N37</f>
        <v>0</v>
      </c>
      <c r="P37" s="49">
        <v>4</v>
      </c>
      <c r="Q37" s="47">
        <f>$F37*$I$3*$K$3*$M$3*$O$3*$Q$3*$P37</f>
        <v>0</v>
      </c>
      <c r="R37" s="49">
        <v>7</v>
      </c>
      <c r="S37" s="47">
        <f>$F37*$I$3*$K$3*$M$3*$O$3*$Q$3*$S$3*$R37</f>
        <v>0</v>
      </c>
      <c r="T37" s="49">
        <v>6</v>
      </c>
      <c r="U37" s="47">
        <f>$F37*$I$3*$K$3*$M$3*$O$3*$Q$3*$S$3*$U$3*$T37</f>
        <v>0</v>
      </c>
    </row>
    <row r="38" spans="1:21" x14ac:dyDescent="0.25">
      <c r="A38" s="28">
        <f t="shared" si="23"/>
        <v>29</v>
      </c>
      <c r="B38" s="138" t="str">
        <f>B$6&amp;"."&amp;A38</f>
        <v>10.29</v>
      </c>
      <c r="C38" s="55" t="s">
        <v>39</v>
      </c>
      <c r="D38" s="48" t="s">
        <v>9</v>
      </c>
      <c r="E38" s="49"/>
      <c r="F38" s="54">
        <v>0</v>
      </c>
      <c r="G38" s="51">
        <f t="shared" si="15"/>
        <v>0</v>
      </c>
      <c r="H38" s="49">
        <v>1</v>
      </c>
      <c r="I38" s="52">
        <f t="shared" si="16"/>
        <v>0</v>
      </c>
      <c r="J38" s="49">
        <v>1</v>
      </c>
      <c r="K38" s="52">
        <f t="shared" si="17"/>
        <v>0</v>
      </c>
      <c r="L38" s="49">
        <v>1</v>
      </c>
      <c r="M38" s="52">
        <f t="shared" si="18"/>
        <v>0</v>
      </c>
      <c r="N38" s="49">
        <v>0</v>
      </c>
      <c r="O38" s="47">
        <f t="shared" ref="O38" si="56">$F38*$I$3*$K$3*$M$3*$O$3*$N38</f>
        <v>0</v>
      </c>
      <c r="P38" s="49">
        <v>1</v>
      </c>
      <c r="Q38" s="47">
        <f t="shared" ref="Q38" si="57">$F38*$I$3*$K$3*$M$3*$O$3*$Q$3*$P38</f>
        <v>0</v>
      </c>
      <c r="R38" s="49">
        <v>1</v>
      </c>
      <c r="S38" s="47">
        <f t="shared" ref="S38" si="58">$F38*$I$3*$K$3*$M$3*$O$3*$Q$3*$S$3*$R38</f>
        <v>0</v>
      </c>
      <c r="T38" s="49">
        <v>1</v>
      </c>
      <c r="U38" s="47">
        <f t="shared" ref="U38" si="59">$F38*$I$3*$K$3*$M$3*$O$3*$Q$3*$S$3*$U$3*$T38</f>
        <v>0</v>
      </c>
    </row>
    <row r="39" spans="1:21" x14ac:dyDescent="0.25">
      <c r="A39" s="28">
        <f t="shared" si="23"/>
        <v>30</v>
      </c>
      <c r="B39" s="137" t="str">
        <f t="shared" ref="B39" si="60">B$6&amp;"."&amp;A39</f>
        <v>10.30</v>
      </c>
      <c r="C39" s="55" t="s">
        <v>40</v>
      </c>
      <c r="D39" s="48" t="s">
        <v>9</v>
      </c>
      <c r="E39" s="49"/>
      <c r="F39" s="169">
        <v>0</v>
      </c>
      <c r="G39" s="46">
        <f t="shared" si="15"/>
        <v>0</v>
      </c>
      <c r="H39" s="49">
        <v>0</v>
      </c>
      <c r="I39" s="47">
        <f t="shared" si="16"/>
        <v>0</v>
      </c>
      <c r="J39" s="49">
        <v>0</v>
      </c>
      <c r="K39" s="47">
        <f t="shared" si="17"/>
        <v>0</v>
      </c>
      <c r="L39" s="49">
        <v>0</v>
      </c>
      <c r="M39" s="47">
        <f t="shared" si="18"/>
        <v>0</v>
      </c>
      <c r="N39" s="49">
        <v>0</v>
      </c>
      <c r="O39" s="47">
        <f>$F39*$I$3*$K$3*$M$3*$O$3*$N39</f>
        <v>0</v>
      </c>
      <c r="P39" s="49">
        <v>0</v>
      </c>
      <c r="Q39" s="47">
        <f>$F39*$I$3*$K$3*$M$3*$O$3*$Q$3*$P39</f>
        <v>0</v>
      </c>
      <c r="R39" s="49">
        <v>0</v>
      </c>
      <c r="S39" s="47">
        <f>$F39*$I$3*$K$3*$M$3*$O$3*$Q$3*$S$3*$R39</f>
        <v>0</v>
      </c>
      <c r="T39" s="49">
        <v>0</v>
      </c>
      <c r="U39" s="47">
        <f>$F39*$I$3*$K$3*$M$3*$O$3*$Q$3*$S$3*$U$3*$T39</f>
        <v>0</v>
      </c>
    </row>
    <row r="40" spans="1:21" x14ac:dyDescent="0.25">
      <c r="A40" s="28"/>
      <c r="B40" s="56"/>
      <c r="C40" s="29" t="s">
        <v>41</v>
      </c>
      <c r="D40" s="171"/>
      <c r="E40" s="172"/>
      <c r="F40" s="33"/>
      <c r="G40" s="33"/>
      <c r="H40" s="59"/>
      <c r="I40" s="33"/>
      <c r="J40" s="60"/>
      <c r="K40" s="33"/>
      <c r="L40" s="60"/>
      <c r="M40" s="33"/>
      <c r="N40" s="60"/>
      <c r="O40" s="33"/>
      <c r="P40" s="60"/>
      <c r="Q40" s="33"/>
      <c r="R40" s="60"/>
      <c r="S40" s="33"/>
      <c r="T40" s="60"/>
      <c r="U40" s="33"/>
    </row>
    <row r="41" spans="1:21" x14ac:dyDescent="0.25">
      <c r="A41" s="28">
        <f>A39+1</f>
        <v>31</v>
      </c>
      <c r="B41" s="138" t="str">
        <f t="shared" ref="B41" si="61">B$6&amp;"."&amp;A41</f>
        <v>10.31</v>
      </c>
      <c r="C41" s="61" t="s">
        <v>41</v>
      </c>
      <c r="D41" s="173" t="s">
        <v>9</v>
      </c>
      <c r="E41" s="174"/>
      <c r="F41" s="52">
        <v>15000</v>
      </c>
      <c r="G41" s="52">
        <f>E41*F41</f>
        <v>0</v>
      </c>
      <c r="H41" s="62">
        <v>1</v>
      </c>
      <c r="I41" s="52">
        <f>($F41*$I$3)*H41</f>
        <v>15000</v>
      </c>
      <c r="J41" s="63">
        <v>0</v>
      </c>
      <c r="K41" s="52">
        <f>$F41*$I$3*$K$3*J41</f>
        <v>0</v>
      </c>
      <c r="L41" s="63">
        <v>0</v>
      </c>
      <c r="M41" s="52">
        <f>$F41*$I$3*$K$3*$M$3*L41</f>
        <v>0</v>
      </c>
      <c r="N41" s="63">
        <v>0</v>
      </c>
      <c r="O41" s="47">
        <f t="shared" ref="O41" si="62">$F41*$I$3*$K$3*$M$3*$O$3*$N41</f>
        <v>0</v>
      </c>
      <c r="P41" s="63">
        <v>0</v>
      </c>
      <c r="Q41" s="47">
        <f t="shared" ref="Q41" si="63">$F41*$I$3*$K$3*$M$3*$O$3*$Q$3*$P41</f>
        <v>0</v>
      </c>
      <c r="R41" s="63">
        <v>0</v>
      </c>
      <c r="S41" s="47">
        <f t="shared" ref="S41" si="64">$F41*$I$3*$K$3*$M$3*$O$3*$Q$3*$S$3*$R41</f>
        <v>0</v>
      </c>
      <c r="T41" s="63">
        <v>0</v>
      </c>
      <c r="U41" s="47">
        <f t="shared" ref="U41" si="65">$F41*$I$3*$K$3*$M$3*$O$3*$Q$3*$S$3*$U$3*$T41</f>
        <v>0</v>
      </c>
    </row>
    <row r="42" spans="1:21" x14ac:dyDescent="0.25">
      <c r="A42" s="28"/>
      <c r="B42" s="64"/>
      <c r="C42" s="65"/>
      <c r="D42" s="185" t="s">
        <v>42</v>
      </c>
      <c r="E42" s="186"/>
      <c r="F42" s="187"/>
      <c r="G42" s="66">
        <f>SUM(G8:G41)</f>
        <v>0</v>
      </c>
      <c r="H42" s="67"/>
      <c r="I42" s="66">
        <f>SUM(I8:I41)</f>
        <v>15000</v>
      </c>
      <c r="J42" s="68"/>
      <c r="K42" s="66">
        <f>SUM(K8:K41)</f>
        <v>0</v>
      </c>
      <c r="L42" s="68"/>
      <c r="M42" s="66">
        <f>SUM(M8:M41)</f>
        <v>0</v>
      </c>
      <c r="N42" s="68"/>
      <c r="O42" s="66">
        <f>SUM(O8:O41)</f>
        <v>0</v>
      </c>
      <c r="P42" s="68"/>
      <c r="Q42" s="66">
        <f>SUM(Q8:Q41)</f>
        <v>0</v>
      </c>
      <c r="R42" s="68"/>
      <c r="S42" s="66">
        <f>SUM(S8:S41)</f>
        <v>0</v>
      </c>
      <c r="T42" s="68"/>
      <c r="U42" s="66">
        <f>SUM(U8:U41)</f>
        <v>0</v>
      </c>
    </row>
    <row r="43" spans="1:21" x14ac:dyDescent="0.25">
      <c r="A43" s="28"/>
      <c r="B43" s="69"/>
      <c r="C43" s="70"/>
      <c r="D43" s="71"/>
      <c r="E43" s="72"/>
      <c r="F43" s="73"/>
      <c r="G43" s="74"/>
      <c r="H43" s="75"/>
      <c r="I43" s="74"/>
      <c r="J43" s="76"/>
      <c r="K43" s="74"/>
      <c r="L43" s="76"/>
      <c r="M43" s="74"/>
      <c r="N43" s="76"/>
      <c r="O43" s="74"/>
      <c r="P43" s="76"/>
      <c r="Q43" s="74"/>
      <c r="R43" s="76"/>
      <c r="S43" s="74"/>
      <c r="T43" s="76"/>
      <c r="U43" s="74"/>
    </row>
    <row r="44" spans="1:21" ht="28.5" x14ac:dyDescent="0.25">
      <c r="A44" s="28"/>
      <c r="B44" s="77">
        <v>20</v>
      </c>
      <c r="C44" s="29" t="s">
        <v>43</v>
      </c>
      <c r="D44" s="78"/>
      <c r="E44" s="59" t="s">
        <v>44</v>
      </c>
      <c r="F44" s="79"/>
      <c r="G44" s="80"/>
      <c r="H44" s="81"/>
      <c r="I44" s="80"/>
      <c r="J44" s="82"/>
      <c r="K44" s="80"/>
      <c r="L44" s="82"/>
      <c r="M44" s="80"/>
      <c r="N44" s="82"/>
      <c r="O44" s="80"/>
      <c r="P44" s="82"/>
      <c r="Q44" s="80"/>
      <c r="R44" s="82"/>
      <c r="S44" s="80"/>
      <c r="T44" s="82"/>
      <c r="U44" s="80"/>
    </row>
    <row r="45" spans="1:21" x14ac:dyDescent="0.25">
      <c r="A45" s="28">
        <v>1</v>
      </c>
      <c r="B45" s="138" t="str">
        <f>B$44&amp;"."&amp;A45</f>
        <v>20.1</v>
      </c>
      <c r="C45" s="83" t="s">
        <v>45</v>
      </c>
      <c r="D45" s="84" t="s">
        <v>46</v>
      </c>
      <c r="E45" s="85"/>
      <c r="F45" s="86">
        <v>0</v>
      </c>
      <c r="G45" s="52">
        <f>E45*F45</f>
        <v>0</v>
      </c>
      <c r="H45" s="85">
        <v>432</v>
      </c>
      <c r="I45" s="52">
        <f>($F45*$I$3)*H45</f>
        <v>0</v>
      </c>
      <c r="J45" s="85">
        <v>419</v>
      </c>
      <c r="K45" s="52">
        <f>$F45*$I$3*$K$3*J45</f>
        <v>0</v>
      </c>
      <c r="L45" s="85">
        <v>373</v>
      </c>
      <c r="M45" s="52">
        <f>$F45*$I$3*$K$3*$M$3*L45</f>
        <v>0</v>
      </c>
      <c r="N45" s="85">
        <v>285</v>
      </c>
      <c r="O45" s="47">
        <f t="shared" ref="O45" si="66">$F45*$I$3*$K$3*$M$3*$O$3*$N45</f>
        <v>0</v>
      </c>
      <c r="P45" s="85">
        <v>506</v>
      </c>
      <c r="Q45" s="47">
        <f t="shared" ref="Q45" si="67">$F45*$I$3*$K$3*$M$3*$O$3*$Q$3*$P45</f>
        <v>0</v>
      </c>
      <c r="R45" s="85">
        <v>728</v>
      </c>
      <c r="S45" s="47">
        <f t="shared" ref="S45" si="68">$F45*$I$3*$K$3*$M$3*$O$3*$Q$3*$S$3*$R45</f>
        <v>0</v>
      </c>
      <c r="T45" s="85">
        <v>757</v>
      </c>
      <c r="U45" s="47">
        <f t="shared" ref="U45" si="69">$F45*$I$3*$K$3*$M$3*$O$3*$Q$3*$S$3*$U$3*$T45</f>
        <v>0</v>
      </c>
    </row>
    <row r="46" spans="1:21" ht="28.5" x14ac:dyDescent="0.25">
      <c r="A46" s="28">
        <f t="shared" ref="A46:A48" si="70">A45+1</f>
        <v>2</v>
      </c>
      <c r="B46" s="138" t="str">
        <f>B$44&amp;"."&amp;A46</f>
        <v>20.2</v>
      </c>
      <c r="C46" s="61" t="s">
        <v>47</v>
      </c>
      <c r="D46" s="87" t="s">
        <v>48</v>
      </c>
      <c r="E46" s="88"/>
      <c r="F46" s="89">
        <v>0.15</v>
      </c>
      <c r="G46" s="52">
        <f>$F$45*$F46*E46</f>
        <v>0</v>
      </c>
      <c r="H46" s="88">
        <v>86</v>
      </c>
      <c r="I46" s="52">
        <f>($F$45*$F46*H46)*I3</f>
        <v>0</v>
      </c>
      <c r="J46" s="88">
        <v>84</v>
      </c>
      <c r="K46" s="52">
        <f>($F$45*$F46*J46)*K$3*K$3</f>
        <v>0</v>
      </c>
      <c r="L46" s="88">
        <v>75</v>
      </c>
      <c r="M46" s="52">
        <f>($F$45*$F46*L46)*M$3*M$3*M$3</f>
        <v>0</v>
      </c>
      <c r="N46" s="88">
        <v>57</v>
      </c>
      <c r="O46" s="52">
        <f>($F$45*$F46*N46)*O$3*O$3*O$3*O$3</f>
        <v>0</v>
      </c>
      <c r="P46" s="88">
        <v>101</v>
      </c>
      <c r="Q46" s="52">
        <f>($F$45*$F46*P46)*Q$3*Q$3*Q$3*Q$3*O$3</f>
        <v>0</v>
      </c>
      <c r="R46" s="88">
        <v>146</v>
      </c>
      <c r="S46" s="52">
        <f>($F$45*$F46*R46)*S$3*S$3*S$3*S$3*Q$3*O$3</f>
        <v>0</v>
      </c>
      <c r="T46" s="88">
        <v>151</v>
      </c>
      <c r="U46" s="52">
        <f>($F$45*$F46*T46)*U$3*U$3*U$3*U$3*S$3*Q$3*O$3</f>
        <v>0</v>
      </c>
    </row>
    <row r="47" spans="1:21" x14ac:dyDescent="0.25">
      <c r="A47" s="28">
        <f t="shared" si="70"/>
        <v>3</v>
      </c>
      <c r="B47" s="138" t="str">
        <f>B$44&amp;"."&amp;A47</f>
        <v>20.3</v>
      </c>
      <c r="C47" s="61" t="s">
        <v>49</v>
      </c>
      <c r="D47" s="87" t="s">
        <v>48</v>
      </c>
      <c r="E47" s="88"/>
      <c r="F47" s="89">
        <v>0.25</v>
      </c>
      <c r="G47" s="52">
        <f>$F$45*$F47*E47</f>
        <v>0</v>
      </c>
      <c r="H47" s="88">
        <v>86</v>
      </c>
      <c r="I47" s="52">
        <f>($F$45*$F47*H47)*I$3</f>
        <v>0</v>
      </c>
      <c r="J47" s="88">
        <v>84</v>
      </c>
      <c r="K47" s="52">
        <f>($F$45*$F47*J47)*K$3*K$3</f>
        <v>0</v>
      </c>
      <c r="L47" s="88">
        <v>75</v>
      </c>
      <c r="M47" s="52">
        <f>($F$45*$F47*L47)*M$3*M$3*M$3</f>
        <v>0</v>
      </c>
      <c r="N47" s="88">
        <v>57</v>
      </c>
      <c r="O47" s="52">
        <f>($F$45*$F47*N47)*O$3*O$3*O$3*O$3</f>
        <v>0</v>
      </c>
      <c r="P47" s="88">
        <v>101</v>
      </c>
      <c r="Q47" s="52">
        <f>($F$45*$F47*P47)*Q$3*Q$3*Q$3*Q$3*O$3</f>
        <v>0</v>
      </c>
      <c r="R47" s="88">
        <v>146</v>
      </c>
      <c r="S47" s="52">
        <f>($F$45*$F47*R47)*S$3*S$3*S$3*S$3*Q$3*O$3</f>
        <v>0</v>
      </c>
      <c r="T47" s="88">
        <v>151</v>
      </c>
      <c r="U47" s="52">
        <f>($F$45*$F47*T47)*U$3*U$3*U$3*U$3*S$3*Q$3*O$3</f>
        <v>0</v>
      </c>
    </row>
    <row r="48" spans="1:21" x14ac:dyDescent="0.25">
      <c r="A48" s="28">
        <f t="shared" si="70"/>
        <v>4</v>
      </c>
      <c r="B48" s="138" t="str">
        <f>B$44&amp;"."&amp;A48</f>
        <v>20.4</v>
      </c>
      <c r="C48" s="61" t="s">
        <v>50</v>
      </c>
      <c r="D48" s="87" t="s">
        <v>48</v>
      </c>
      <c r="E48" s="88"/>
      <c r="F48" s="89">
        <v>0.35</v>
      </c>
      <c r="G48" s="52">
        <f>$F$45*$F48*E48</f>
        <v>0</v>
      </c>
      <c r="H48" s="88">
        <v>86</v>
      </c>
      <c r="I48" s="52">
        <f>($F$45*$F48*H48)*I$3</f>
        <v>0</v>
      </c>
      <c r="J48" s="88">
        <v>84</v>
      </c>
      <c r="K48" s="52">
        <f>($F$45*$F48*J48)*K$3*K$3</f>
        <v>0</v>
      </c>
      <c r="L48" s="88">
        <v>75</v>
      </c>
      <c r="M48" s="52">
        <f>($F$45*$F48*L48)*M$3*M$3*M$3</f>
        <v>0</v>
      </c>
      <c r="N48" s="88">
        <v>57</v>
      </c>
      <c r="O48" s="52">
        <f>($F$45*$F48*N48)*O$3*O$3*O$3*O$3</f>
        <v>0</v>
      </c>
      <c r="P48" s="88">
        <v>101</v>
      </c>
      <c r="Q48" s="52">
        <f>($F$45*$F48*P48)*Q$3*Q$3*Q$3*Q$3*O$3</f>
        <v>0</v>
      </c>
      <c r="R48" s="88">
        <v>146</v>
      </c>
      <c r="S48" s="52">
        <f>($F$45*$F48*R48)*S$3*S$3*S$3*S$3*Q$3*O$3</f>
        <v>0</v>
      </c>
      <c r="T48" s="88">
        <v>151</v>
      </c>
      <c r="U48" s="52">
        <f>($F$45*$F48*T48)*U$3*U$3*U$3*U$3*S$3*Q$3*O$3</f>
        <v>0</v>
      </c>
    </row>
    <row r="49" spans="1:21" x14ac:dyDescent="0.25">
      <c r="A49" s="28"/>
      <c r="B49" s="77">
        <v>30</v>
      </c>
      <c r="C49" s="29" t="s">
        <v>51</v>
      </c>
      <c r="D49" s="78"/>
      <c r="E49" s="58"/>
      <c r="F49" s="79"/>
      <c r="G49" s="80"/>
      <c r="H49" s="58"/>
      <c r="I49" s="80"/>
      <c r="J49" s="58"/>
      <c r="K49" s="80"/>
      <c r="L49" s="58"/>
      <c r="M49" s="80"/>
      <c r="N49" s="58"/>
      <c r="O49" s="80"/>
      <c r="P49" s="58"/>
      <c r="Q49" s="80"/>
      <c r="R49" s="58"/>
      <c r="S49" s="80"/>
      <c r="T49" s="58"/>
      <c r="U49" s="80"/>
    </row>
    <row r="50" spans="1:21" x14ac:dyDescent="0.25">
      <c r="A50" s="28">
        <v>1</v>
      </c>
      <c r="B50" s="138" t="str">
        <f>B$49&amp;"."&amp;A50</f>
        <v>30.1</v>
      </c>
      <c r="C50" s="83" t="s">
        <v>45</v>
      </c>
      <c r="D50" s="84" t="s">
        <v>46</v>
      </c>
      <c r="E50" s="85"/>
      <c r="F50" s="86">
        <v>0</v>
      </c>
      <c r="G50" s="52">
        <f>E50*F50</f>
        <v>0</v>
      </c>
      <c r="H50" s="85">
        <v>100</v>
      </c>
      <c r="I50" s="52">
        <f>($F50*$I$3)*H50</f>
        <v>0</v>
      </c>
      <c r="J50" s="85">
        <v>100</v>
      </c>
      <c r="K50" s="52">
        <f>$F50*$I$3*$K$3*J50</f>
        <v>0</v>
      </c>
      <c r="L50" s="85">
        <v>100</v>
      </c>
      <c r="M50" s="52">
        <f>$F50*$I$3*$K$3*$M$3*L50</f>
        <v>0</v>
      </c>
      <c r="N50" s="85">
        <v>100</v>
      </c>
      <c r="O50" s="47">
        <f t="shared" ref="O50" si="71">$F50*$I$3*$K$3*$M$3*$O$3*$N50</f>
        <v>0</v>
      </c>
      <c r="P50" s="85">
        <v>100</v>
      </c>
      <c r="Q50" s="47">
        <f t="shared" ref="Q50" si="72">$F50*$I$3*$K$3*$M$3*$O$3*$Q$3*$P50</f>
        <v>0</v>
      </c>
      <c r="R50" s="85">
        <v>100</v>
      </c>
      <c r="S50" s="47">
        <f t="shared" ref="S50" si="73">$F50*$I$3*$K$3*$M$3*$O$3*$Q$3*$S$3*$R50</f>
        <v>0</v>
      </c>
      <c r="T50" s="85">
        <v>100</v>
      </c>
      <c r="U50" s="47">
        <f t="shared" ref="U50" si="74">$F50*$I$3*$K$3*$M$3*$O$3*$Q$3*$S$3*$U$3*$T50</f>
        <v>0</v>
      </c>
    </row>
    <row r="51" spans="1:21" ht="28.5" x14ac:dyDescent="0.25">
      <c r="A51" s="28">
        <f t="shared" ref="A51:A53" si="75">A50+1</f>
        <v>2</v>
      </c>
      <c r="B51" s="138" t="str">
        <f t="shared" ref="B51:B53" si="76">B$49&amp;"."&amp;A51</f>
        <v>30.2</v>
      </c>
      <c r="C51" s="61" t="s">
        <v>52</v>
      </c>
      <c r="D51" s="87" t="s">
        <v>48</v>
      </c>
      <c r="E51" s="88"/>
      <c r="F51" s="89">
        <v>0.15</v>
      </c>
      <c r="G51" s="52">
        <f>$F$50*$F51*E51</f>
        <v>0</v>
      </c>
      <c r="H51" s="88">
        <v>10</v>
      </c>
      <c r="I51" s="52">
        <f>($F$50*$F51*H51)*I$3</f>
        <v>0</v>
      </c>
      <c r="J51" s="88">
        <v>10</v>
      </c>
      <c r="K51" s="52">
        <f>($F$50*$F51*J51)*K$3*K$3</f>
        <v>0</v>
      </c>
      <c r="L51" s="88">
        <v>10</v>
      </c>
      <c r="M51" s="52">
        <f>($F$50*$F51*L51)*M$3*M$3*M$3</f>
        <v>0</v>
      </c>
      <c r="N51" s="88">
        <v>10</v>
      </c>
      <c r="O51" s="52">
        <f>($F$50*$F51*N51)*O$3*O$3*O$3*O$3</f>
        <v>0</v>
      </c>
      <c r="P51" s="88">
        <v>10</v>
      </c>
      <c r="Q51" s="52">
        <f>($F$50*$F51*P51)*Q$3*Q$3*Q$3*Q$3*O$3</f>
        <v>0</v>
      </c>
      <c r="R51" s="88">
        <v>10</v>
      </c>
      <c r="S51" s="52">
        <f>($F$50*$F51*R51)*S$3*S$3*S$3*S$3*Q$3*O$3</f>
        <v>0</v>
      </c>
      <c r="T51" s="88">
        <v>10</v>
      </c>
      <c r="U51" s="52">
        <f>($F$50*$F51*T51)*U$3*U$3*U$3*U$3*S$3*Q$3*O$3</f>
        <v>0</v>
      </c>
    </row>
    <row r="52" spans="1:21" x14ac:dyDescent="0.25">
      <c r="A52" s="28">
        <f t="shared" si="75"/>
        <v>3</v>
      </c>
      <c r="B52" s="138" t="str">
        <f t="shared" si="76"/>
        <v>30.3</v>
      </c>
      <c r="C52" s="61" t="s">
        <v>53</v>
      </c>
      <c r="D52" s="87" t="s">
        <v>48</v>
      </c>
      <c r="E52" s="88"/>
      <c r="F52" s="89">
        <v>0.25</v>
      </c>
      <c r="G52" s="52">
        <f t="shared" ref="G52:G53" si="77">$F$50*$F52*E52</f>
        <v>0</v>
      </c>
      <c r="H52" s="88">
        <v>10</v>
      </c>
      <c r="I52" s="52">
        <f>($F$50*$F52*H52)*I$3</f>
        <v>0</v>
      </c>
      <c r="J52" s="88">
        <v>10</v>
      </c>
      <c r="K52" s="52">
        <f>($F$50*$F52*J52)*K$3*K$3</f>
        <v>0</v>
      </c>
      <c r="L52" s="88">
        <v>10</v>
      </c>
      <c r="M52" s="52">
        <f>($F$50*$F52*L52)*M$3*M$3*M$3</f>
        <v>0</v>
      </c>
      <c r="N52" s="88">
        <v>10</v>
      </c>
      <c r="O52" s="52">
        <f>($F$50*$F52*N52)*O$3*O$3*O$3*O$3</f>
        <v>0</v>
      </c>
      <c r="P52" s="88">
        <v>10</v>
      </c>
      <c r="Q52" s="52">
        <f>($F$50*$F52*P52)*Q$3*Q$3*Q$3*Q$3*O$3</f>
        <v>0</v>
      </c>
      <c r="R52" s="88">
        <v>10</v>
      </c>
      <c r="S52" s="52">
        <f>($F$50*$F52*R52)*S$3*S$3*S$3*S$3*Q$3*O$3</f>
        <v>0</v>
      </c>
      <c r="T52" s="88">
        <v>10</v>
      </c>
      <c r="U52" s="52">
        <f>($F$50*$F52*T52)*U$3*U$3*U$3*U$3*S$3*Q$3*O$3</f>
        <v>0</v>
      </c>
    </row>
    <row r="53" spans="1:21" x14ac:dyDescent="0.25">
      <c r="A53" s="28">
        <f t="shared" si="75"/>
        <v>4</v>
      </c>
      <c r="B53" s="138" t="str">
        <f t="shared" si="76"/>
        <v>30.4</v>
      </c>
      <c r="C53" s="61" t="s">
        <v>54</v>
      </c>
      <c r="D53" s="87" t="s">
        <v>48</v>
      </c>
      <c r="E53" s="88"/>
      <c r="F53" s="89">
        <v>0.35</v>
      </c>
      <c r="G53" s="52">
        <f t="shared" si="77"/>
        <v>0</v>
      </c>
      <c r="H53" s="88">
        <v>10</v>
      </c>
      <c r="I53" s="52">
        <f>($F$50*$F53*H53)*I$3</f>
        <v>0</v>
      </c>
      <c r="J53" s="88">
        <v>10</v>
      </c>
      <c r="K53" s="52">
        <f>($F$50*$F53*J53)*K$3*K$3</f>
        <v>0</v>
      </c>
      <c r="L53" s="88">
        <v>10</v>
      </c>
      <c r="M53" s="52">
        <f>($F$50*$F53*L53)*M$3*M$3*M$3</f>
        <v>0</v>
      </c>
      <c r="N53" s="88">
        <v>10</v>
      </c>
      <c r="O53" s="52">
        <f>($F$50*$F53*N53)*O$3*O$3*O$3*O$3</f>
        <v>0</v>
      </c>
      <c r="P53" s="88">
        <v>10</v>
      </c>
      <c r="Q53" s="52">
        <f>($F$50*$F53*P53)*Q$3*Q$3*Q$3*Q$3*O$3</f>
        <v>0</v>
      </c>
      <c r="R53" s="88">
        <v>10</v>
      </c>
      <c r="S53" s="52">
        <f>($F$50*$F53*R53)*S$3*S$3*S$3*S$3*Q$3*O$3</f>
        <v>0</v>
      </c>
      <c r="T53" s="88">
        <v>10</v>
      </c>
      <c r="U53" s="52">
        <f>($F$50*$F53*T53)*U$3*U$3*U$3*U$3*S$3*Q$3*O$3</f>
        <v>0</v>
      </c>
    </row>
    <row r="54" spans="1:21" x14ac:dyDescent="0.25">
      <c r="A54" s="28"/>
      <c r="B54" s="77">
        <v>45</v>
      </c>
      <c r="C54" s="90" t="s">
        <v>110</v>
      </c>
      <c r="D54" s="57"/>
      <c r="E54" s="139"/>
      <c r="F54" s="91" t="s">
        <v>55</v>
      </c>
      <c r="G54" s="33"/>
      <c r="H54" s="150"/>
      <c r="I54" s="33"/>
      <c r="J54" s="150"/>
      <c r="K54" s="33"/>
      <c r="L54" s="139"/>
      <c r="M54" s="33"/>
      <c r="N54" s="139"/>
      <c r="O54" s="33"/>
      <c r="P54" s="139"/>
      <c r="Q54" s="33"/>
      <c r="R54" s="150"/>
      <c r="S54" s="33"/>
      <c r="T54" s="150"/>
      <c r="U54" s="33"/>
    </row>
    <row r="55" spans="1:21" x14ac:dyDescent="0.25">
      <c r="A55" s="28">
        <f t="shared" ref="A55:A64" si="78">A54+1</f>
        <v>1</v>
      </c>
      <c r="B55" s="138" t="str">
        <f>B$54&amp;"."&amp;A55</f>
        <v>45.1</v>
      </c>
      <c r="C55" s="92" t="s">
        <v>56</v>
      </c>
      <c r="D55" s="87" t="s">
        <v>48</v>
      </c>
      <c r="E55" s="93">
        <v>0</v>
      </c>
      <c r="F55" s="94">
        <v>0.3</v>
      </c>
      <c r="G55" s="52">
        <f>E55*(100%-F55)</f>
        <v>0</v>
      </c>
      <c r="H55" s="93">
        <v>2000</v>
      </c>
      <c r="I55" s="52">
        <f>H55*(100%-F55)</f>
        <v>1400</v>
      </c>
      <c r="J55" s="93"/>
      <c r="K55" s="52">
        <f>I55*$K$3</f>
        <v>1400</v>
      </c>
      <c r="L55" s="142"/>
      <c r="M55" s="52">
        <f>K55*$M$3</f>
        <v>1400</v>
      </c>
      <c r="N55" s="142"/>
      <c r="O55" s="52">
        <f>M55*$M$3</f>
        <v>1400</v>
      </c>
      <c r="P55" s="142"/>
      <c r="Q55" s="52">
        <f>O55*$M$3</f>
        <v>1400</v>
      </c>
      <c r="R55" s="93"/>
      <c r="S55" s="52">
        <f>Q55*$M$3</f>
        <v>1400</v>
      </c>
      <c r="T55" s="93"/>
      <c r="U55" s="52">
        <f>S55*$M$3</f>
        <v>1400</v>
      </c>
    </row>
    <row r="56" spans="1:21" ht="28.5" x14ac:dyDescent="0.25">
      <c r="A56" s="28">
        <f>A55+1</f>
        <v>2</v>
      </c>
      <c r="B56" s="138" t="str">
        <f t="shared" ref="B56:B64" si="79">B$54&amp;"."&amp;A56</f>
        <v>45.2</v>
      </c>
      <c r="C56" s="92" t="s">
        <v>57</v>
      </c>
      <c r="D56" s="87" t="s">
        <v>48</v>
      </c>
      <c r="E56" s="93">
        <v>0</v>
      </c>
      <c r="F56" s="94">
        <v>0.3</v>
      </c>
      <c r="G56" s="156">
        <f t="shared" ref="G56:G64" si="80">E56*(100%-F56)</f>
        <v>0</v>
      </c>
      <c r="H56" s="93">
        <v>6000</v>
      </c>
      <c r="I56" s="156">
        <f t="shared" ref="I56:I64" si="81">H56*(100%-F56)</f>
        <v>4200</v>
      </c>
      <c r="J56" s="93"/>
      <c r="K56" s="156">
        <f t="shared" ref="K56:K64" si="82">I56*$K$3</f>
        <v>4200</v>
      </c>
      <c r="L56" s="160"/>
      <c r="M56" s="156">
        <f t="shared" ref="M56:M64" si="83">K56*$M$3</f>
        <v>4200</v>
      </c>
      <c r="N56" s="160"/>
      <c r="O56" s="156">
        <f t="shared" ref="O56:O64" si="84">M56*$M$3</f>
        <v>4200</v>
      </c>
      <c r="P56" s="160"/>
      <c r="Q56" s="156">
        <f t="shared" ref="Q56:Q64" si="85">O56*$M$3</f>
        <v>4200</v>
      </c>
      <c r="R56" s="93"/>
      <c r="S56" s="156">
        <f t="shared" ref="S56:S64" si="86">Q56*$M$3</f>
        <v>4200</v>
      </c>
      <c r="T56" s="93"/>
      <c r="U56" s="156">
        <f t="shared" ref="U56:U64" si="87">S56*$M$3</f>
        <v>4200</v>
      </c>
    </row>
    <row r="57" spans="1:21" ht="28.5" x14ac:dyDescent="0.25">
      <c r="A57" s="28">
        <f t="shared" si="78"/>
        <v>3</v>
      </c>
      <c r="B57" s="138" t="str">
        <f t="shared" si="79"/>
        <v>45.3</v>
      </c>
      <c r="C57" s="92" t="s">
        <v>58</v>
      </c>
      <c r="D57" s="87" t="s">
        <v>48</v>
      </c>
      <c r="E57" s="93">
        <v>0</v>
      </c>
      <c r="F57" s="94">
        <v>0.3</v>
      </c>
      <c r="G57" s="156">
        <f t="shared" si="80"/>
        <v>0</v>
      </c>
      <c r="H57" s="93">
        <v>500</v>
      </c>
      <c r="I57" s="156">
        <f t="shared" si="81"/>
        <v>350</v>
      </c>
      <c r="J57" s="93"/>
      <c r="K57" s="156">
        <f t="shared" si="82"/>
        <v>350</v>
      </c>
      <c r="L57" s="160"/>
      <c r="M57" s="156">
        <f t="shared" si="83"/>
        <v>350</v>
      </c>
      <c r="N57" s="160"/>
      <c r="O57" s="156">
        <f t="shared" si="84"/>
        <v>350</v>
      </c>
      <c r="P57" s="160"/>
      <c r="Q57" s="156">
        <f t="shared" si="85"/>
        <v>350</v>
      </c>
      <c r="R57" s="93"/>
      <c r="S57" s="156">
        <f t="shared" si="86"/>
        <v>350</v>
      </c>
      <c r="T57" s="93"/>
      <c r="U57" s="156">
        <f t="shared" si="87"/>
        <v>350</v>
      </c>
    </row>
    <row r="58" spans="1:21" ht="28.5" x14ac:dyDescent="0.25">
      <c r="A58" s="28">
        <f t="shared" si="78"/>
        <v>4</v>
      </c>
      <c r="B58" s="138" t="str">
        <f t="shared" si="79"/>
        <v>45.4</v>
      </c>
      <c r="C58" s="92" t="s">
        <v>59</v>
      </c>
      <c r="D58" s="87" t="s">
        <v>48</v>
      </c>
      <c r="E58" s="93">
        <v>0</v>
      </c>
      <c r="F58" s="94">
        <v>0.3</v>
      </c>
      <c r="G58" s="156">
        <f t="shared" si="80"/>
        <v>0</v>
      </c>
      <c r="H58" s="93">
        <v>1000</v>
      </c>
      <c r="I58" s="156">
        <f t="shared" si="81"/>
        <v>700</v>
      </c>
      <c r="J58" s="93"/>
      <c r="K58" s="156">
        <f t="shared" si="82"/>
        <v>700</v>
      </c>
      <c r="L58" s="160"/>
      <c r="M58" s="156">
        <f t="shared" si="83"/>
        <v>700</v>
      </c>
      <c r="N58" s="160"/>
      <c r="O58" s="156">
        <f t="shared" si="84"/>
        <v>700</v>
      </c>
      <c r="P58" s="160"/>
      <c r="Q58" s="156">
        <f t="shared" si="85"/>
        <v>700</v>
      </c>
      <c r="R58" s="93"/>
      <c r="S58" s="156">
        <f t="shared" si="86"/>
        <v>700</v>
      </c>
      <c r="T58" s="93"/>
      <c r="U58" s="156">
        <f t="shared" si="87"/>
        <v>700</v>
      </c>
    </row>
    <row r="59" spans="1:21" s="158" customFormat="1" ht="28.5" x14ac:dyDescent="0.2">
      <c r="A59" s="152">
        <f t="shared" si="78"/>
        <v>5</v>
      </c>
      <c r="B59" s="153" t="str">
        <f t="shared" si="79"/>
        <v>45.5</v>
      </c>
      <c r="C59" s="159" t="s">
        <v>60</v>
      </c>
      <c r="D59" s="154" t="s">
        <v>48</v>
      </c>
      <c r="E59" s="155">
        <v>0</v>
      </c>
      <c r="F59" s="97">
        <v>0.3</v>
      </c>
      <c r="G59" s="155">
        <f t="shared" si="80"/>
        <v>0</v>
      </c>
      <c r="H59" s="96">
        <v>0</v>
      </c>
      <c r="I59" s="156">
        <f t="shared" si="81"/>
        <v>0</v>
      </c>
      <c r="J59" s="96"/>
      <c r="K59" s="155">
        <f t="shared" si="82"/>
        <v>0</v>
      </c>
      <c r="L59" s="157"/>
      <c r="M59" s="155">
        <f t="shared" si="83"/>
        <v>0</v>
      </c>
      <c r="N59" s="157"/>
      <c r="O59" s="155">
        <f t="shared" si="84"/>
        <v>0</v>
      </c>
      <c r="P59" s="157"/>
      <c r="Q59" s="155">
        <f t="shared" si="85"/>
        <v>0</v>
      </c>
      <c r="R59" s="96"/>
      <c r="S59" s="155">
        <f t="shared" si="86"/>
        <v>0</v>
      </c>
      <c r="T59" s="96"/>
      <c r="U59" s="155">
        <f t="shared" si="87"/>
        <v>0</v>
      </c>
    </row>
    <row r="60" spans="1:21" s="158" customFormat="1" ht="28.5" x14ac:dyDescent="0.2">
      <c r="A60" s="152">
        <f t="shared" si="78"/>
        <v>6</v>
      </c>
      <c r="B60" s="153" t="str">
        <f t="shared" si="79"/>
        <v>45.6</v>
      </c>
      <c r="C60" s="159" t="s">
        <v>61</v>
      </c>
      <c r="D60" s="154" t="s">
        <v>48</v>
      </c>
      <c r="E60" s="155">
        <v>0</v>
      </c>
      <c r="F60" s="97">
        <v>0.3</v>
      </c>
      <c r="G60" s="155">
        <f t="shared" si="80"/>
        <v>0</v>
      </c>
      <c r="H60" s="96">
        <v>25000</v>
      </c>
      <c r="I60" s="156">
        <f t="shared" si="81"/>
        <v>17500</v>
      </c>
      <c r="J60" s="96"/>
      <c r="K60" s="155">
        <f t="shared" si="82"/>
        <v>17500</v>
      </c>
      <c r="L60" s="157"/>
      <c r="M60" s="155">
        <f t="shared" si="83"/>
        <v>17500</v>
      </c>
      <c r="N60" s="157"/>
      <c r="O60" s="155">
        <f t="shared" si="84"/>
        <v>17500</v>
      </c>
      <c r="P60" s="157"/>
      <c r="Q60" s="155">
        <f t="shared" si="85"/>
        <v>17500</v>
      </c>
      <c r="R60" s="96"/>
      <c r="S60" s="155">
        <f t="shared" si="86"/>
        <v>17500</v>
      </c>
      <c r="T60" s="96"/>
      <c r="U60" s="155">
        <f t="shared" si="87"/>
        <v>17500</v>
      </c>
    </row>
    <row r="61" spans="1:21" x14ac:dyDescent="0.25">
      <c r="A61" s="28">
        <f t="shared" si="78"/>
        <v>7</v>
      </c>
      <c r="B61" s="138" t="str">
        <f t="shared" si="79"/>
        <v>45.7</v>
      </c>
      <c r="C61" s="92" t="s">
        <v>62</v>
      </c>
      <c r="D61" s="87" t="s">
        <v>48</v>
      </c>
      <c r="E61" s="93">
        <v>0</v>
      </c>
      <c r="F61" s="94">
        <v>0.3</v>
      </c>
      <c r="G61" s="52">
        <f t="shared" si="80"/>
        <v>0</v>
      </c>
      <c r="H61" s="93">
        <v>1000</v>
      </c>
      <c r="I61" s="52">
        <f t="shared" si="81"/>
        <v>700</v>
      </c>
      <c r="J61" s="93"/>
      <c r="K61" s="52">
        <f t="shared" si="82"/>
        <v>700</v>
      </c>
      <c r="L61" s="142"/>
      <c r="M61" s="52">
        <f t="shared" si="83"/>
        <v>700</v>
      </c>
      <c r="N61" s="142"/>
      <c r="O61" s="52">
        <f t="shared" si="84"/>
        <v>700</v>
      </c>
      <c r="P61" s="142"/>
      <c r="Q61" s="52">
        <f t="shared" si="85"/>
        <v>700</v>
      </c>
      <c r="R61" s="93"/>
      <c r="S61" s="52">
        <f t="shared" si="86"/>
        <v>700</v>
      </c>
      <c r="T61" s="93"/>
      <c r="U61" s="52">
        <f t="shared" si="87"/>
        <v>700</v>
      </c>
    </row>
    <row r="62" spans="1:21" x14ac:dyDescent="0.25">
      <c r="A62" s="41">
        <f t="shared" si="78"/>
        <v>8</v>
      </c>
      <c r="B62" s="137" t="str">
        <f t="shared" si="79"/>
        <v>45.8</v>
      </c>
      <c r="C62" s="92" t="s">
        <v>63</v>
      </c>
      <c r="D62" s="95" t="s">
        <v>48</v>
      </c>
      <c r="E62" s="96">
        <v>0</v>
      </c>
      <c r="F62" s="97">
        <v>0.3</v>
      </c>
      <c r="G62" s="47">
        <f t="shared" si="80"/>
        <v>0</v>
      </c>
      <c r="H62" s="96">
        <v>5000</v>
      </c>
      <c r="I62" s="52">
        <f t="shared" si="81"/>
        <v>3500</v>
      </c>
      <c r="J62" s="96"/>
      <c r="K62" s="47">
        <f t="shared" si="82"/>
        <v>3500</v>
      </c>
      <c r="L62" s="143"/>
      <c r="M62" s="47">
        <f t="shared" si="83"/>
        <v>3500</v>
      </c>
      <c r="N62" s="143"/>
      <c r="O62" s="47">
        <f t="shared" si="84"/>
        <v>3500</v>
      </c>
      <c r="P62" s="143"/>
      <c r="Q62" s="47">
        <f t="shared" si="85"/>
        <v>3500</v>
      </c>
      <c r="R62" s="96"/>
      <c r="S62" s="47">
        <f t="shared" si="86"/>
        <v>3500</v>
      </c>
      <c r="T62" s="96"/>
      <c r="U62" s="47">
        <f t="shared" si="87"/>
        <v>3500</v>
      </c>
    </row>
    <row r="63" spans="1:21" x14ac:dyDescent="0.25">
      <c r="A63" s="28">
        <f t="shared" si="78"/>
        <v>9</v>
      </c>
      <c r="B63" s="138" t="str">
        <f t="shared" si="79"/>
        <v>45.9</v>
      </c>
      <c r="C63" s="92" t="s">
        <v>64</v>
      </c>
      <c r="D63" s="87" t="s">
        <v>48</v>
      </c>
      <c r="E63" s="93">
        <v>0</v>
      </c>
      <c r="F63" s="94">
        <v>0.3</v>
      </c>
      <c r="G63" s="52">
        <f t="shared" si="80"/>
        <v>0</v>
      </c>
      <c r="H63" s="93">
        <v>15000</v>
      </c>
      <c r="I63" s="52">
        <f t="shared" si="81"/>
        <v>10500</v>
      </c>
      <c r="J63" s="93"/>
      <c r="K63" s="52">
        <f t="shared" si="82"/>
        <v>10500</v>
      </c>
      <c r="L63" s="142"/>
      <c r="M63" s="52">
        <f t="shared" si="83"/>
        <v>10500</v>
      </c>
      <c r="N63" s="142"/>
      <c r="O63" s="52">
        <f t="shared" si="84"/>
        <v>10500</v>
      </c>
      <c r="P63" s="142"/>
      <c r="Q63" s="52">
        <f t="shared" si="85"/>
        <v>10500</v>
      </c>
      <c r="R63" s="93"/>
      <c r="S63" s="52">
        <f t="shared" si="86"/>
        <v>10500</v>
      </c>
      <c r="T63" s="93"/>
      <c r="U63" s="52">
        <f t="shared" si="87"/>
        <v>10500</v>
      </c>
    </row>
    <row r="64" spans="1:21" x14ac:dyDescent="0.25">
      <c r="A64" s="41">
        <f t="shared" si="78"/>
        <v>10</v>
      </c>
      <c r="B64" s="137" t="str">
        <f t="shared" si="79"/>
        <v>45.10</v>
      </c>
      <c r="C64" s="92" t="s">
        <v>65</v>
      </c>
      <c r="D64" s="95" t="s">
        <v>48</v>
      </c>
      <c r="E64" s="93">
        <v>0</v>
      </c>
      <c r="F64" s="97">
        <v>0.3</v>
      </c>
      <c r="G64" s="47">
        <f t="shared" si="80"/>
        <v>0</v>
      </c>
      <c r="H64" s="93">
        <v>500</v>
      </c>
      <c r="I64" s="52">
        <f t="shared" si="81"/>
        <v>350</v>
      </c>
      <c r="J64" s="93"/>
      <c r="K64" s="47">
        <f t="shared" si="82"/>
        <v>350</v>
      </c>
      <c r="L64" s="142"/>
      <c r="M64" s="47">
        <f t="shared" si="83"/>
        <v>350</v>
      </c>
      <c r="N64" s="142"/>
      <c r="O64" s="47">
        <f t="shared" si="84"/>
        <v>350</v>
      </c>
      <c r="P64" s="142"/>
      <c r="Q64" s="47">
        <f t="shared" si="85"/>
        <v>350</v>
      </c>
      <c r="R64" s="93"/>
      <c r="S64" s="47">
        <f t="shared" si="86"/>
        <v>350</v>
      </c>
      <c r="T64" s="93"/>
      <c r="U64" s="47">
        <f t="shared" si="87"/>
        <v>350</v>
      </c>
    </row>
    <row r="65" spans="1:21" x14ac:dyDescent="0.25">
      <c r="A65" s="28"/>
      <c r="B65" s="98"/>
      <c r="C65" s="83" t="s">
        <v>66</v>
      </c>
      <c r="D65" s="162"/>
      <c r="E65" s="47">
        <f>SUM(E55:E64)</f>
        <v>0</v>
      </c>
      <c r="F65" s="74"/>
      <c r="G65" s="74">
        <f t="shared" ref="G65:U65" si="88">SUM(G55:G64)</f>
        <v>0</v>
      </c>
      <c r="H65" s="47">
        <v>56000</v>
      </c>
      <c r="I65" s="74">
        <f t="shared" si="88"/>
        <v>39200</v>
      </c>
      <c r="J65" s="47"/>
      <c r="K65" s="74">
        <f t="shared" si="88"/>
        <v>39200</v>
      </c>
      <c r="L65" s="144"/>
      <c r="M65" s="74">
        <f t="shared" si="88"/>
        <v>39200</v>
      </c>
      <c r="N65" s="144"/>
      <c r="O65" s="74">
        <f t="shared" si="88"/>
        <v>39200</v>
      </c>
      <c r="P65" s="144"/>
      <c r="Q65" s="74">
        <f t="shared" si="88"/>
        <v>39200</v>
      </c>
      <c r="R65" s="47"/>
      <c r="S65" s="74">
        <f t="shared" si="88"/>
        <v>39200</v>
      </c>
      <c r="T65" s="47"/>
      <c r="U65" s="74">
        <f t="shared" si="88"/>
        <v>39200</v>
      </c>
    </row>
    <row r="66" spans="1:21" x14ac:dyDescent="0.25">
      <c r="A66" s="28"/>
      <c r="B66" s="99"/>
      <c r="C66" s="100"/>
      <c r="D66" s="188"/>
      <c r="E66" s="189"/>
      <c r="F66" s="190"/>
      <c r="G66" s="101">
        <f>SUM(G45:G64)</f>
        <v>0</v>
      </c>
      <c r="H66" s="102"/>
      <c r="I66" s="101">
        <f>SUM(I45:I64)</f>
        <v>39200</v>
      </c>
      <c r="J66" s="103"/>
      <c r="K66" s="101">
        <f>SUM(K45:K64)</f>
        <v>39200</v>
      </c>
      <c r="L66" s="103"/>
      <c r="M66" s="101">
        <f>SUM(M45:M64)</f>
        <v>39200</v>
      </c>
      <c r="N66" s="103"/>
      <c r="O66" s="101">
        <f>SUM(O45:O64)</f>
        <v>39200</v>
      </c>
      <c r="P66" s="103"/>
      <c r="Q66" s="101">
        <f>SUM(Q45:Q64)</f>
        <v>39200</v>
      </c>
      <c r="R66" s="103"/>
      <c r="S66" s="101">
        <f>SUM(S45:S64)</f>
        <v>39200</v>
      </c>
      <c r="T66" s="103"/>
      <c r="U66" s="101">
        <f>SUM(U45:U64)</f>
        <v>39200</v>
      </c>
    </row>
    <row r="67" spans="1:21" x14ac:dyDescent="0.25">
      <c r="A67" s="28"/>
      <c r="B67" s="69"/>
      <c r="C67" s="70"/>
      <c r="D67" s="163"/>
      <c r="E67" s="164"/>
      <c r="F67" s="165"/>
      <c r="G67" s="74"/>
      <c r="H67" s="75"/>
      <c r="I67" s="74"/>
      <c r="J67" s="76"/>
      <c r="K67" s="74"/>
      <c r="L67" s="76"/>
      <c r="M67" s="74"/>
      <c r="N67" s="76"/>
      <c r="O67" s="74"/>
      <c r="P67" s="76"/>
      <c r="Q67" s="74"/>
      <c r="R67" s="76"/>
      <c r="S67" s="74"/>
      <c r="T67" s="76"/>
      <c r="U67" s="74"/>
    </row>
    <row r="68" spans="1:21" x14ac:dyDescent="0.25">
      <c r="A68" s="104"/>
      <c r="B68" s="140">
        <v>65</v>
      </c>
      <c r="C68" s="29" t="s">
        <v>67</v>
      </c>
      <c r="D68" s="166"/>
      <c r="E68" s="167"/>
      <c r="F68" s="168"/>
      <c r="G68" s="106"/>
      <c r="H68" s="59"/>
      <c r="I68" s="106"/>
      <c r="J68" s="107"/>
      <c r="K68" s="106"/>
      <c r="L68" s="107"/>
      <c r="M68" s="106"/>
      <c r="N68" s="107"/>
      <c r="O68" s="106"/>
      <c r="P68" s="107"/>
      <c r="Q68" s="106"/>
      <c r="R68" s="107"/>
      <c r="S68" s="106"/>
      <c r="T68" s="107"/>
      <c r="U68" s="106"/>
    </row>
    <row r="69" spans="1:21" ht="28.5" x14ac:dyDescent="0.25">
      <c r="A69" s="104"/>
      <c r="B69" s="141" t="s">
        <v>68</v>
      </c>
      <c r="C69" s="108" t="s">
        <v>69</v>
      </c>
      <c r="D69" s="109" t="s">
        <v>9</v>
      </c>
      <c r="E69" s="109"/>
      <c r="F69" s="54">
        <v>0</v>
      </c>
      <c r="G69" s="110"/>
      <c r="H69" s="111">
        <v>233</v>
      </c>
      <c r="I69" s="52">
        <f>($F69*$I$3)*H69</f>
        <v>0</v>
      </c>
      <c r="J69" s="112"/>
      <c r="K69" s="110"/>
      <c r="L69" s="112"/>
      <c r="M69" s="113"/>
      <c r="N69" s="112"/>
      <c r="O69" s="113"/>
      <c r="P69" s="112"/>
      <c r="Q69" s="113"/>
      <c r="R69" s="112"/>
      <c r="S69" s="113"/>
      <c r="T69" s="112"/>
      <c r="U69" s="113"/>
    </row>
    <row r="70" spans="1:21" ht="28.5" x14ac:dyDescent="0.25">
      <c r="A70" s="104"/>
      <c r="B70" s="141" t="s">
        <v>113</v>
      </c>
      <c r="C70" s="108" t="s">
        <v>114</v>
      </c>
      <c r="D70" s="109" t="s">
        <v>9</v>
      </c>
      <c r="E70" s="109"/>
      <c r="F70" s="54">
        <v>0</v>
      </c>
      <c r="G70" s="110"/>
      <c r="H70" s="111">
        <v>185</v>
      </c>
      <c r="I70" s="52">
        <f>($F70*$I$3)*H70</f>
        <v>0</v>
      </c>
      <c r="J70" s="112"/>
      <c r="K70" s="110"/>
      <c r="L70" s="112"/>
      <c r="M70" s="113"/>
      <c r="N70" s="112"/>
      <c r="O70" s="113"/>
      <c r="P70" s="112"/>
      <c r="Q70" s="113"/>
      <c r="R70" s="112"/>
      <c r="S70" s="113"/>
      <c r="T70" s="112"/>
      <c r="U70" s="113"/>
    </row>
    <row r="71" spans="1:21" x14ac:dyDescent="0.25">
      <c r="A71" s="28"/>
      <c r="B71" s="77" t="s">
        <v>70</v>
      </c>
      <c r="C71" s="29" t="s">
        <v>71</v>
      </c>
      <c r="D71" s="57"/>
      <c r="E71" s="59"/>
      <c r="F71" s="33"/>
      <c r="G71" s="33"/>
      <c r="H71" s="59"/>
      <c r="I71" s="33"/>
      <c r="J71" s="60"/>
      <c r="K71" s="33"/>
      <c r="L71" s="60"/>
      <c r="M71" s="33"/>
      <c r="N71" s="60"/>
      <c r="O71" s="33"/>
      <c r="P71" s="60"/>
      <c r="Q71" s="33"/>
      <c r="R71" s="60"/>
      <c r="S71" s="33"/>
      <c r="T71" s="60"/>
      <c r="U71" s="33"/>
    </row>
    <row r="72" spans="1:21" x14ac:dyDescent="0.25">
      <c r="A72" s="28">
        <f t="shared" ref="A72:A74" si="89">A71+1</f>
        <v>1</v>
      </c>
      <c r="B72" s="138" t="str">
        <f>B$71&amp;"."&amp;A72</f>
        <v>75.1</v>
      </c>
      <c r="C72" s="83" t="s">
        <v>72</v>
      </c>
      <c r="D72" s="84" t="s">
        <v>9</v>
      </c>
      <c r="E72" s="116"/>
      <c r="F72" s="169">
        <f>$F$45</f>
        <v>0</v>
      </c>
      <c r="G72" s="51">
        <f>E72*F72</f>
        <v>0</v>
      </c>
      <c r="H72" s="151">
        <v>8</v>
      </c>
      <c r="I72" s="52">
        <f>($F72*$I$3)*H72</f>
        <v>0</v>
      </c>
      <c r="J72" s="151">
        <v>8</v>
      </c>
      <c r="K72" s="52">
        <f>$F72*$I$3*$K$3*J72</f>
        <v>0</v>
      </c>
      <c r="L72" s="151">
        <v>8</v>
      </c>
      <c r="M72" s="52">
        <f>$F72*$I$3*$K$3*$M$3*L72</f>
        <v>0</v>
      </c>
      <c r="N72" s="151">
        <v>8</v>
      </c>
      <c r="O72" s="47">
        <f t="shared" ref="O72:O74" si="90">$F72*$I$3*$K$3*$M$3*$O$3*$N72</f>
        <v>0</v>
      </c>
      <c r="P72" s="151">
        <v>8</v>
      </c>
      <c r="Q72" s="47">
        <f t="shared" ref="Q72:Q74" si="91">$F72*$I$3*$K$3*$M$3*$O$3*$Q$3*$P72</f>
        <v>0</v>
      </c>
      <c r="R72" s="151">
        <v>8</v>
      </c>
      <c r="S72" s="47">
        <f t="shared" ref="S72:S74" si="92">$F72*$I$3*$K$3*$M$3*$O$3*$Q$3*$S$3*$R72</f>
        <v>0</v>
      </c>
      <c r="T72" s="151">
        <v>8</v>
      </c>
      <c r="U72" s="47">
        <f t="shared" ref="U72:U74" si="93">$F72*$I$3*$K$3*$M$3*$O$3*$Q$3*$S$3*$U$3*$T72</f>
        <v>0</v>
      </c>
    </row>
    <row r="73" spans="1:21" x14ac:dyDescent="0.25">
      <c r="A73" s="28">
        <f t="shared" si="89"/>
        <v>2</v>
      </c>
      <c r="B73" s="138" t="str">
        <f t="shared" ref="B73:B74" si="94">B$71&amp;"."&amp;A73</f>
        <v>75.2</v>
      </c>
      <c r="C73" s="83" t="s">
        <v>73</v>
      </c>
      <c r="D73" s="84" t="s">
        <v>9</v>
      </c>
      <c r="E73" s="116"/>
      <c r="F73" s="169">
        <f t="shared" ref="F73:F74" si="95">$F$45</f>
        <v>0</v>
      </c>
      <c r="G73" s="51">
        <f>E73*F73</f>
        <v>0</v>
      </c>
      <c r="H73" s="151">
        <v>8</v>
      </c>
      <c r="I73" s="52">
        <f>($F73*$I$3)*H73</f>
        <v>0</v>
      </c>
      <c r="J73" s="151">
        <v>8</v>
      </c>
      <c r="K73" s="52">
        <f>$F73*$I$3*$K$3*J73</f>
        <v>0</v>
      </c>
      <c r="L73" s="151">
        <v>8</v>
      </c>
      <c r="M73" s="52">
        <f>$F73*$I$3*$K$3*$M$3*L73</f>
        <v>0</v>
      </c>
      <c r="N73" s="151">
        <v>8</v>
      </c>
      <c r="O73" s="47">
        <f t="shared" si="90"/>
        <v>0</v>
      </c>
      <c r="P73" s="151">
        <v>8</v>
      </c>
      <c r="Q73" s="47">
        <f t="shared" si="91"/>
        <v>0</v>
      </c>
      <c r="R73" s="151">
        <v>8</v>
      </c>
      <c r="S73" s="47">
        <f t="shared" si="92"/>
        <v>0</v>
      </c>
      <c r="T73" s="151">
        <v>8</v>
      </c>
      <c r="U73" s="47">
        <f t="shared" si="93"/>
        <v>0</v>
      </c>
    </row>
    <row r="74" spans="1:21" x14ac:dyDescent="0.25">
      <c r="A74" s="28">
        <f t="shared" si="89"/>
        <v>3</v>
      </c>
      <c r="B74" s="138" t="str">
        <f t="shared" si="94"/>
        <v>75.3</v>
      </c>
      <c r="C74" s="83" t="s">
        <v>74</v>
      </c>
      <c r="D74" s="84" t="s">
        <v>46</v>
      </c>
      <c r="E74" s="116"/>
      <c r="F74" s="169">
        <f t="shared" si="95"/>
        <v>0</v>
      </c>
      <c r="G74" s="51">
        <f>E74*F74</f>
        <v>0</v>
      </c>
      <c r="H74" s="151">
        <v>80</v>
      </c>
      <c r="I74" s="52">
        <f>($F74*$I$3)*H74</f>
        <v>0</v>
      </c>
      <c r="J74" s="151">
        <v>80</v>
      </c>
      <c r="K74" s="52">
        <f>$F74*$I$3*$K$3*J74</f>
        <v>0</v>
      </c>
      <c r="L74" s="151">
        <v>80</v>
      </c>
      <c r="M74" s="52">
        <f>$F74*$I$3*$K$3*$M$3*L74</f>
        <v>0</v>
      </c>
      <c r="N74" s="151">
        <v>80</v>
      </c>
      <c r="O74" s="47">
        <f t="shared" si="90"/>
        <v>0</v>
      </c>
      <c r="P74" s="151">
        <v>80</v>
      </c>
      <c r="Q74" s="47">
        <f t="shared" si="91"/>
        <v>0</v>
      </c>
      <c r="R74" s="151">
        <v>80</v>
      </c>
      <c r="S74" s="47">
        <f t="shared" si="92"/>
        <v>0</v>
      </c>
      <c r="T74" s="151">
        <v>80</v>
      </c>
      <c r="U74" s="47">
        <f t="shared" si="93"/>
        <v>0</v>
      </c>
    </row>
    <row r="75" spans="1:21" ht="28.5" x14ac:dyDescent="0.25">
      <c r="A75" s="28"/>
      <c r="B75" s="2" t="s">
        <v>75</v>
      </c>
      <c r="C75" s="29" t="s">
        <v>76</v>
      </c>
      <c r="D75" s="57"/>
      <c r="E75" s="59"/>
      <c r="F75" s="33"/>
      <c r="G75" s="33"/>
      <c r="H75" s="59"/>
      <c r="I75" s="33"/>
      <c r="J75" s="59"/>
      <c r="K75" s="33"/>
      <c r="L75" s="60"/>
      <c r="M75" s="33"/>
      <c r="N75" s="60"/>
      <c r="O75" s="33"/>
      <c r="P75" s="60"/>
      <c r="Q75" s="33"/>
      <c r="R75" s="60"/>
      <c r="S75" s="33"/>
      <c r="T75" s="60"/>
      <c r="U75" s="33"/>
    </row>
    <row r="76" spans="1:21" x14ac:dyDescent="0.25">
      <c r="A76" s="28">
        <v>1</v>
      </c>
      <c r="B76" s="138" t="str">
        <f t="shared" ref="B76:B95" si="96">B$75&amp;"."&amp;A76</f>
        <v>100.1</v>
      </c>
      <c r="C76" s="114" t="s">
        <v>77</v>
      </c>
      <c r="D76" s="48" t="s">
        <v>9</v>
      </c>
      <c r="E76" s="49"/>
      <c r="F76" s="54">
        <v>0</v>
      </c>
      <c r="G76" s="51">
        <f t="shared" ref="G76:G95" si="97">E76*F76</f>
        <v>0</v>
      </c>
      <c r="H76" s="49">
        <v>1</v>
      </c>
      <c r="I76" s="52">
        <f t="shared" ref="I76:I95" si="98">($F76*$I$3)*H76</f>
        <v>0</v>
      </c>
      <c r="J76" s="49">
        <v>1</v>
      </c>
      <c r="K76" s="52">
        <f t="shared" ref="K76:K95" si="99">$F76*$I$3*$K$3*J76</f>
        <v>0</v>
      </c>
      <c r="L76" s="49">
        <v>1</v>
      </c>
      <c r="M76" s="52">
        <f t="shared" ref="M76:M95" si="100">$F76*$I$3*$K$3*$M$3*L76</f>
        <v>0</v>
      </c>
      <c r="N76" s="49">
        <v>1</v>
      </c>
      <c r="O76" s="47">
        <f t="shared" ref="O76:O95" si="101">$F76*$I$3*$K$3*$M$3*$O$3*$N76</f>
        <v>0</v>
      </c>
      <c r="P76" s="49">
        <v>1</v>
      </c>
      <c r="Q76" s="47">
        <f t="shared" ref="Q76:Q95" si="102">$F76*$I$3*$K$3*$M$3*$O$3*$Q$3*$P76</f>
        <v>0</v>
      </c>
      <c r="R76" s="49">
        <v>1</v>
      </c>
      <c r="S76" s="47">
        <f t="shared" ref="S76:S95" si="103">$F76*$I$3*$K$3*$M$3*$O$3*$Q$3*$S$3*$R76</f>
        <v>0</v>
      </c>
      <c r="T76" s="49">
        <v>1</v>
      </c>
      <c r="U76" s="47">
        <f t="shared" ref="U76:U95" si="104">$F76*$I$3*$K$3*$M$3*$O$3*$Q$3*$S$3*$U$3*$T76</f>
        <v>0</v>
      </c>
    </row>
    <row r="77" spans="1:21" x14ac:dyDescent="0.25">
      <c r="A77" s="28">
        <f t="shared" ref="A77:A95" si="105">A76+1</f>
        <v>2</v>
      </c>
      <c r="B77" s="138" t="str">
        <f t="shared" si="96"/>
        <v>100.2</v>
      </c>
      <c r="C77" s="114" t="s">
        <v>78</v>
      </c>
      <c r="D77" s="48" t="s">
        <v>9</v>
      </c>
      <c r="E77" s="49"/>
      <c r="F77" s="54">
        <v>0</v>
      </c>
      <c r="G77" s="51">
        <f t="shared" si="97"/>
        <v>0</v>
      </c>
      <c r="H77" s="49">
        <v>1</v>
      </c>
      <c r="I77" s="52">
        <f t="shared" si="98"/>
        <v>0</v>
      </c>
      <c r="J77" s="49">
        <v>1</v>
      </c>
      <c r="K77" s="52">
        <f t="shared" si="99"/>
        <v>0</v>
      </c>
      <c r="L77" s="49">
        <v>1</v>
      </c>
      <c r="M77" s="52">
        <f t="shared" si="100"/>
        <v>0</v>
      </c>
      <c r="N77" s="49">
        <v>1</v>
      </c>
      <c r="O77" s="47">
        <f t="shared" si="101"/>
        <v>0</v>
      </c>
      <c r="P77" s="49">
        <v>1</v>
      </c>
      <c r="Q77" s="47">
        <f t="shared" si="102"/>
        <v>0</v>
      </c>
      <c r="R77" s="49">
        <v>1</v>
      </c>
      <c r="S77" s="47">
        <f t="shared" si="103"/>
        <v>0</v>
      </c>
      <c r="T77" s="49">
        <v>1</v>
      </c>
      <c r="U77" s="47">
        <f t="shared" si="104"/>
        <v>0</v>
      </c>
    </row>
    <row r="78" spans="1:21" x14ac:dyDescent="0.25">
      <c r="A78" s="28">
        <f>A77+1</f>
        <v>3</v>
      </c>
      <c r="B78" s="138" t="str">
        <f t="shared" si="96"/>
        <v>100.3</v>
      </c>
      <c r="C78" s="114" t="s">
        <v>79</v>
      </c>
      <c r="D78" s="48" t="s">
        <v>9</v>
      </c>
      <c r="E78" s="49"/>
      <c r="F78" s="54">
        <v>0</v>
      </c>
      <c r="G78" s="51">
        <f t="shared" si="97"/>
        <v>0</v>
      </c>
      <c r="H78" s="49">
        <v>1</v>
      </c>
      <c r="I78" s="52">
        <f t="shared" si="98"/>
        <v>0</v>
      </c>
      <c r="J78" s="49">
        <v>1</v>
      </c>
      <c r="K78" s="52">
        <f t="shared" si="99"/>
        <v>0</v>
      </c>
      <c r="L78" s="49">
        <v>1</v>
      </c>
      <c r="M78" s="52">
        <f t="shared" si="100"/>
        <v>0</v>
      </c>
      <c r="N78" s="49">
        <v>1</v>
      </c>
      <c r="O78" s="47">
        <f t="shared" si="101"/>
        <v>0</v>
      </c>
      <c r="P78" s="49">
        <v>1</v>
      </c>
      <c r="Q78" s="47">
        <f t="shared" si="102"/>
        <v>0</v>
      </c>
      <c r="R78" s="49">
        <v>1</v>
      </c>
      <c r="S78" s="47">
        <f t="shared" si="103"/>
        <v>0</v>
      </c>
      <c r="T78" s="49">
        <v>1</v>
      </c>
      <c r="U78" s="47">
        <f t="shared" si="104"/>
        <v>0</v>
      </c>
    </row>
    <row r="79" spans="1:21" x14ac:dyDescent="0.25">
      <c r="A79" s="28">
        <f t="shared" si="105"/>
        <v>4</v>
      </c>
      <c r="B79" s="138" t="str">
        <f t="shared" si="96"/>
        <v>100.4</v>
      </c>
      <c r="C79" s="114" t="s">
        <v>80</v>
      </c>
      <c r="D79" s="48" t="s">
        <v>9</v>
      </c>
      <c r="E79" s="49"/>
      <c r="F79" s="54">
        <v>0</v>
      </c>
      <c r="G79" s="51">
        <f t="shared" si="97"/>
        <v>0</v>
      </c>
      <c r="H79" s="49">
        <v>3</v>
      </c>
      <c r="I79" s="52">
        <f t="shared" si="98"/>
        <v>0</v>
      </c>
      <c r="J79" s="49">
        <v>3</v>
      </c>
      <c r="K79" s="52">
        <f t="shared" si="99"/>
        <v>0</v>
      </c>
      <c r="L79" s="49">
        <v>3</v>
      </c>
      <c r="M79" s="52">
        <f t="shared" si="100"/>
        <v>0</v>
      </c>
      <c r="N79" s="49">
        <v>3</v>
      </c>
      <c r="O79" s="47">
        <f t="shared" si="101"/>
        <v>0</v>
      </c>
      <c r="P79" s="49">
        <v>3</v>
      </c>
      <c r="Q79" s="47">
        <f t="shared" si="102"/>
        <v>0</v>
      </c>
      <c r="R79" s="49">
        <v>3</v>
      </c>
      <c r="S79" s="47">
        <f t="shared" si="103"/>
        <v>0</v>
      </c>
      <c r="T79" s="49">
        <v>3</v>
      </c>
      <c r="U79" s="47">
        <f t="shared" si="104"/>
        <v>0</v>
      </c>
    </row>
    <row r="80" spans="1:21" x14ac:dyDescent="0.25">
      <c r="A80" s="28">
        <f t="shared" si="105"/>
        <v>5</v>
      </c>
      <c r="B80" s="138" t="str">
        <f t="shared" si="96"/>
        <v>100.5</v>
      </c>
      <c r="C80" s="114" t="s">
        <v>81</v>
      </c>
      <c r="D80" s="48" t="s">
        <v>9</v>
      </c>
      <c r="E80" s="49"/>
      <c r="F80" s="54">
        <v>0</v>
      </c>
      <c r="G80" s="51">
        <f t="shared" si="97"/>
        <v>0</v>
      </c>
      <c r="H80" s="49">
        <v>4</v>
      </c>
      <c r="I80" s="52">
        <f t="shared" si="98"/>
        <v>0</v>
      </c>
      <c r="J80" s="49">
        <v>4</v>
      </c>
      <c r="K80" s="52">
        <f t="shared" si="99"/>
        <v>0</v>
      </c>
      <c r="L80" s="49">
        <v>4</v>
      </c>
      <c r="M80" s="52">
        <f t="shared" si="100"/>
        <v>0</v>
      </c>
      <c r="N80" s="49">
        <v>4</v>
      </c>
      <c r="O80" s="47">
        <f t="shared" si="101"/>
        <v>0</v>
      </c>
      <c r="P80" s="49">
        <v>4</v>
      </c>
      <c r="Q80" s="47">
        <f t="shared" si="102"/>
        <v>0</v>
      </c>
      <c r="R80" s="49">
        <v>4</v>
      </c>
      <c r="S80" s="47">
        <f t="shared" si="103"/>
        <v>0</v>
      </c>
      <c r="T80" s="49">
        <v>4</v>
      </c>
      <c r="U80" s="47">
        <f t="shared" si="104"/>
        <v>0</v>
      </c>
    </row>
    <row r="81" spans="1:21" x14ac:dyDescent="0.25">
      <c r="A81" s="28">
        <f t="shared" si="105"/>
        <v>6</v>
      </c>
      <c r="B81" s="138" t="str">
        <f t="shared" si="96"/>
        <v>100.6</v>
      </c>
      <c r="C81" s="114" t="s">
        <v>82</v>
      </c>
      <c r="D81" s="48" t="s">
        <v>9</v>
      </c>
      <c r="E81" s="49"/>
      <c r="F81" s="54">
        <v>0</v>
      </c>
      <c r="G81" s="51">
        <f t="shared" si="97"/>
        <v>0</v>
      </c>
      <c r="H81" s="49">
        <v>5</v>
      </c>
      <c r="I81" s="52">
        <f t="shared" si="98"/>
        <v>0</v>
      </c>
      <c r="J81" s="49">
        <v>5</v>
      </c>
      <c r="K81" s="52">
        <f t="shared" si="99"/>
        <v>0</v>
      </c>
      <c r="L81" s="49">
        <v>5</v>
      </c>
      <c r="M81" s="52">
        <f t="shared" si="100"/>
        <v>0</v>
      </c>
      <c r="N81" s="49">
        <v>5</v>
      </c>
      <c r="O81" s="47">
        <f t="shared" si="101"/>
        <v>0</v>
      </c>
      <c r="P81" s="49">
        <v>5</v>
      </c>
      <c r="Q81" s="47">
        <f t="shared" si="102"/>
        <v>0</v>
      </c>
      <c r="R81" s="49">
        <v>5</v>
      </c>
      <c r="S81" s="47">
        <f t="shared" si="103"/>
        <v>0</v>
      </c>
      <c r="T81" s="49">
        <v>5</v>
      </c>
      <c r="U81" s="47">
        <f t="shared" si="104"/>
        <v>0</v>
      </c>
    </row>
    <row r="82" spans="1:21" x14ac:dyDescent="0.25">
      <c r="A82" s="28">
        <f t="shared" si="105"/>
        <v>7</v>
      </c>
      <c r="B82" s="138" t="str">
        <f t="shared" si="96"/>
        <v>100.7</v>
      </c>
      <c r="C82" s="114" t="s">
        <v>83</v>
      </c>
      <c r="D82" s="48" t="s">
        <v>9</v>
      </c>
      <c r="E82" s="49"/>
      <c r="F82" s="54">
        <v>0</v>
      </c>
      <c r="G82" s="51">
        <f t="shared" si="97"/>
        <v>0</v>
      </c>
      <c r="H82" s="49">
        <v>5</v>
      </c>
      <c r="I82" s="52">
        <f t="shared" si="98"/>
        <v>0</v>
      </c>
      <c r="J82" s="49">
        <v>5</v>
      </c>
      <c r="K82" s="52">
        <f t="shared" si="99"/>
        <v>0</v>
      </c>
      <c r="L82" s="49">
        <v>5</v>
      </c>
      <c r="M82" s="52">
        <f t="shared" si="100"/>
        <v>0</v>
      </c>
      <c r="N82" s="49">
        <v>5</v>
      </c>
      <c r="O82" s="47">
        <f t="shared" si="101"/>
        <v>0</v>
      </c>
      <c r="P82" s="49">
        <v>5</v>
      </c>
      <c r="Q82" s="47">
        <f t="shared" si="102"/>
        <v>0</v>
      </c>
      <c r="R82" s="49">
        <v>5</v>
      </c>
      <c r="S82" s="47">
        <f t="shared" si="103"/>
        <v>0</v>
      </c>
      <c r="T82" s="49">
        <v>5</v>
      </c>
      <c r="U82" s="47">
        <f t="shared" si="104"/>
        <v>0</v>
      </c>
    </row>
    <row r="83" spans="1:21" x14ac:dyDescent="0.25">
      <c r="A83" s="28">
        <f t="shared" si="105"/>
        <v>8</v>
      </c>
      <c r="B83" s="138" t="str">
        <f t="shared" si="96"/>
        <v>100.8</v>
      </c>
      <c r="C83" s="114" t="s">
        <v>84</v>
      </c>
      <c r="D83" s="48" t="s">
        <v>9</v>
      </c>
      <c r="E83" s="49"/>
      <c r="F83" s="54">
        <v>0</v>
      </c>
      <c r="G83" s="51">
        <f t="shared" si="97"/>
        <v>0</v>
      </c>
      <c r="H83" s="49">
        <v>5</v>
      </c>
      <c r="I83" s="52">
        <f t="shared" si="98"/>
        <v>0</v>
      </c>
      <c r="J83" s="49">
        <v>5</v>
      </c>
      <c r="K83" s="52">
        <f t="shared" si="99"/>
        <v>0</v>
      </c>
      <c r="L83" s="49">
        <v>5</v>
      </c>
      <c r="M83" s="52">
        <f t="shared" si="100"/>
        <v>0</v>
      </c>
      <c r="N83" s="49">
        <v>5</v>
      </c>
      <c r="O83" s="47">
        <f t="shared" si="101"/>
        <v>0</v>
      </c>
      <c r="P83" s="49">
        <v>5</v>
      </c>
      <c r="Q83" s="47">
        <f t="shared" si="102"/>
        <v>0</v>
      </c>
      <c r="R83" s="49">
        <v>5</v>
      </c>
      <c r="S83" s="47">
        <f t="shared" si="103"/>
        <v>0</v>
      </c>
      <c r="T83" s="49">
        <v>5</v>
      </c>
      <c r="U83" s="47">
        <f t="shared" si="104"/>
        <v>0</v>
      </c>
    </row>
    <row r="84" spans="1:21" x14ac:dyDescent="0.25">
      <c r="A84" s="28">
        <f t="shared" si="105"/>
        <v>9</v>
      </c>
      <c r="B84" s="138" t="str">
        <f t="shared" si="96"/>
        <v>100.9</v>
      </c>
      <c r="C84" s="114" t="s">
        <v>85</v>
      </c>
      <c r="D84" s="48" t="s">
        <v>9</v>
      </c>
      <c r="E84" s="49"/>
      <c r="F84" s="54">
        <v>0</v>
      </c>
      <c r="G84" s="51">
        <f t="shared" si="97"/>
        <v>0</v>
      </c>
      <c r="H84" s="49">
        <v>2</v>
      </c>
      <c r="I84" s="52">
        <f t="shared" si="98"/>
        <v>0</v>
      </c>
      <c r="J84" s="49">
        <v>2</v>
      </c>
      <c r="K84" s="52">
        <f t="shared" si="99"/>
        <v>0</v>
      </c>
      <c r="L84" s="49">
        <v>2</v>
      </c>
      <c r="M84" s="52">
        <f t="shared" si="100"/>
        <v>0</v>
      </c>
      <c r="N84" s="49">
        <v>2</v>
      </c>
      <c r="O84" s="47">
        <f t="shared" si="101"/>
        <v>0</v>
      </c>
      <c r="P84" s="49">
        <v>2</v>
      </c>
      <c r="Q84" s="47">
        <f t="shared" si="102"/>
        <v>0</v>
      </c>
      <c r="R84" s="49">
        <v>2</v>
      </c>
      <c r="S84" s="47">
        <f t="shared" si="103"/>
        <v>0</v>
      </c>
      <c r="T84" s="49">
        <v>2</v>
      </c>
      <c r="U84" s="47">
        <f t="shared" si="104"/>
        <v>0</v>
      </c>
    </row>
    <row r="85" spans="1:21" x14ac:dyDescent="0.25">
      <c r="A85" s="28">
        <f t="shared" si="105"/>
        <v>10</v>
      </c>
      <c r="B85" s="138" t="str">
        <f t="shared" si="96"/>
        <v>100.10</v>
      </c>
      <c r="C85" s="114" t="s">
        <v>86</v>
      </c>
      <c r="D85" s="48" t="s">
        <v>9</v>
      </c>
      <c r="E85" s="49"/>
      <c r="F85" s="54">
        <v>0</v>
      </c>
      <c r="G85" s="51">
        <f t="shared" si="97"/>
        <v>0</v>
      </c>
      <c r="H85" s="49">
        <v>2</v>
      </c>
      <c r="I85" s="52">
        <f t="shared" si="98"/>
        <v>0</v>
      </c>
      <c r="J85" s="49">
        <v>2</v>
      </c>
      <c r="K85" s="52">
        <f t="shared" si="99"/>
        <v>0</v>
      </c>
      <c r="L85" s="49">
        <v>2</v>
      </c>
      <c r="M85" s="52">
        <f t="shared" si="100"/>
        <v>0</v>
      </c>
      <c r="N85" s="49">
        <v>2</v>
      </c>
      <c r="O85" s="47">
        <f t="shared" si="101"/>
        <v>0</v>
      </c>
      <c r="P85" s="49">
        <v>2</v>
      </c>
      <c r="Q85" s="47">
        <f t="shared" si="102"/>
        <v>0</v>
      </c>
      <c r="R85" s="49">
        <v>2</v>
      </c>
      <c r="S85" s="47">
        <f t="shared" si="103"/>
        <v>0</v>
      </c>
      <c r="T85" s="49">
        <v>2</v>
      </c>
      <c r="U85" s="47">
        <f t="shared" si="104"/>
        <v>0</v>
      </c>
    </row>
    <row r="86" spans="1:21" x14ac:dyDescent="0.25">
      <c r="A86" s="28">
        <f>A85+1</f>
        <v>11</v>
      </c>
      <c r="B86" s="138" t="str">
        <f t="shared" si="96"/>
        <v>100.11</v>
      </c>
      <c r="C86" s="114" t="s">
        <v>87</v>
      </c>
      <c r="D86" s="48" t="s">
        <v>9</v>
      </c>
      <c r="E86" s="49"/>
      <c r="F86" s="54">
        <v>0</v>
      </c>
      <c r="G86" s="51">
        <f t="shared" si="97"/>
        <v>0</v>
      </c>
      <c r="H86" s="49">
        <v>5</v>
      </c>
      <c r="I86" s="52">
        <f t="shared" si="98"/>
        <v>0</v>
      </c>
      <c r="J86" s="49">
        <v>5</v>
      </c>
      <c r="K86" s="52">
        <f t="shared" si="99"/>
        <v>0</v>
      </c>
      <c r="L86" s="49">
        <v>5</v>
      </c>
      <c r="M86" s="52">
        <f t="shared" si="100"/>
        <v>0</v>
      </c>
      <c r="N86" s="49">
        <v>5</v>
      </c>
      <c r="O86" s="47">
        <f t="shared" si="101"/>
        <v>0</v>
      </c>
      <c r="P86" s="49">
        <v>5</v>
      </c>
      <c r="Q86" s="47">
        <f t="shared" si="102"/>
        <v>0</v>
      </c>
      <c r="R86" s="49">
        <v>5</v>
      </c>
      <c r="S86" s="47">
        <f t="shared" si="103"/>
        <v>0</v>
      </c>
      <c r="T86" s="49">
        <v>5</v>
      </c>
      <c r="U86" s="47">
        <f t="shared" si="104"/>
        <v>0</v>
      </c>
    </row>
    <row r="87" spans="1:21" x14ac:dyDescent="0.25">
      <c r="A87" s="28">
        <f t="shared" si="105"/>
        <v>12</v>
      </c>
      <c r="B87" s="138" t="str">
        <f t="shared" si="96"/>
        <v>100.12</v>
      </c>
      <c r="C87" s="114" t="s">
        <v>88</v>
      </c>
      <c r="D87" s="48" t="s">
        <v>9</v>
      </c>
      <c r="E87" s="49"/>
      <c r="F87" s="54">
        <v>0</v>
      </c>
      <c r="G87" s="51">
        <f t="shared" si="97"/>
        <v>0</v>
      </c>
      <c r="H87" s="49">
        <v>24</v>
      </c>
      <c r="I87" s="52">
        <f t="shared" si="98"/>
        <v>0</v>
      </c>
      <c r="J87" s="49">
        <v>24</v>
      </c>
      <c r="K87" s="52">
        <f t="shared" si="99"/>
        <v>0</v>
      </c>
      <c r="L87" s="49">
        <v>24</v>
      </c>
      <c r="M87" s="52">
        <f t="shared" si="100"/>
        <v>0</v>
      </c>
      <c r="N87" s="49">
        <v>24</v>
      </c>
      <c r="O87" s="47">
        <f t="shared" si="101"/>
        <v>0</v>
      </c>
      <c r="P87" s="49">
        <v>24</v>
      </c>
      <c r="Q87" s="47">
        <f t="shared" si="102"/>
        <v>0</v>
      </c>
      <c r="R87" s="49">
        <v>24</v>
      </c>
      <c r="S87" s="47">
        <f t="shared" si="103"/>
        <v>0</v>
      </c>
      <c r="T87" s="49">
        <v>24</v>
      </c>
      <c r="U87" s="47">
        <f t="shared" si="104"/>
        <v>0</v>
      </c>
    </row>
    <row r="88" spans="1:21" x14ac:dyDescent="0.25">
      <c r="A88" s="28">
        <f t="shared" si="105"/>
        <v>13</v>
      </c>
      <c r="B88" s="138" t="str">
        <f t="shared" si="96"/>
        <v>100.13</v>
      </c>
      <c r="C88" s="114" t="s">
        <v>89</v>
      </c>
      <c r="D88" s="48" t="s">
        <v>9</v>
      </c>
      <c r="E88" s="49"/>
      <c r="F88" s="54">
        <v>0</v>
      </c>
      <c r="G88" s="51">
        <f t="shared" si="97"/>
        <v>0</v>
      </c>
      <c r="H88" s="49">
        <v>40</v>
      </c>
      <c r="I88" s="52">
        <f t="shared" si="98"/>
        <v>0</v>
      </c>
      <c r="J88" s="49">
        <v>40</v>
      </c>
      <c r="K88" s="52">
        <f t="shared" si="99"/>
        <v>0</v>
      </c>
      <c r="L88" s="49">
        <v>40</v>
      </c>
      <c r="M88" s="52">
        <f t="shared" si="100"/>
        <v>0</v>
      </c>
      <c r="N88" s="49">
        <v>40</v>
      </c>
      <c r="O88" s="47">
        <f t="shared" si="101"/>
        <v>0</v>
      </c>
      <c r="P88" s="49">
        <v>40</v>
      </c>
      <c r="Q88" s="47">
        <f t="shared" si="102"/>
        <v>0</v>
      </c>
      <c r="R88" s="49">
        <v>40</v>
      </c>
      <c r="S88" s="47">
        <f t="shared" si="103"/>
        <v>0</v>
      </c>
      <c r="T88" s="49">
        <v>40</v>
      </c>
      <c r="U88" s="47">
        <f t="shared" si="104"/>
        <v>0</v>
      </c>
    </row>
    <row r="89" spans="1:21" x14ac:dyDescent="0.25">
      <c r="A89" s="28">
        <f t="shared" si="105"/>
        <v>14</v>
      </c>
      <c r="B89" s="138" t="str">
        <f t="shared" si="96"/>
        <v>100.14</v>
      </c>
      <c r="C89" s="114" t="s">
        <v>90</v>
      </c>
      <c r="D89" s="48" t="s">
        <v>9</v>
      </c>
      <c r="E89" s="49"/>
      <c r="F89" s="54">
        <v>0</v>
      </c>
      <c r="G89" s="51">
        <f t="shared" si="97"/>
        <v>0</v>
      </c>
      <c r="H89" s="49">
        <v>8</v>
      </c>
      <c r="I89" s="52">
        <f t="shared" si="98"/>
        <v>0</v>
      </c>
      <c r="J89" s="49">
        <v>8</v>
      </c>
      <c r="K89" s="52">
        <f t="shared" si="99"/>
        <v>0</v>
      </c>
      <c r="L89" s="49">
        <v>8</v>
      </c>
      <c r="M89" s="52">
        <f t="shared" si="100"/>
        <v>0</v>
      </c>
      <c r="N89" s="49">
        <v>8</v>
      </c>
      <c r="O89" s="47">
        <f t="shared" si="101"/>
        <v>0</v>
      </c>
      <c r="P89" s="49">
        <v>8</v>
      </c>
      <c r="Q89" s="47">
        <f t="shared" si="102"/>
        <v>0</v>
      </c>
      <c r="R89" s="49">
        <v>8</v>
      </c>
      <c r="S89" s="47">
        <f t="shared" si="103"/>
        <v>0</v>
      </c>
      <c r="T89" s="49">
        <v>8</v>
      </c>
      <c r="U89" s="47">
        <f t="shared" si="104"/>
        <v>0</v>
      </c>
    </row>
    <row r="90" spans="1:21" x14ac:dyDescent="0.25">
      <c r="A90" s="28">
        <f t="shared" si="105"/>
        <v>15</v>
      </c>
      <c r="B90" s="138" t="str">
        <f t="shared" si="96"/>
        <v>100.15</v>
      </c>
      <c r="C90" s="114" t="s">
        <v>91</v>
      </c>
      <c r="D90" s="48" t="s">
        <v>9</v>
      </c>
      <c r="E90" s="49"/>
      <c r="F90" s="54">
        <v>0</v>
      </c>
      <c r="G90" s="51">
        <f t="shared" si="97"/>
        <v>0</v>
      </c>
      <c r="H90" s="49">
        <v>5</v>
      </c>
      <c r="I90" s="52">
        <f t="shared" si="98"/>
        <v>0</v>
      </c>
      <c r="J90" s="49">
        <v>5</v>
      </c>
      <c r="K90" s="52">
        <f t="shared" si="99"/>
        <v>0</v>
      </c>
      <c r="L90" s="49">
        <v>5</v>
      </c>
      <c r="M90" s="52">
        <f t="shared" si="100"/>
        <v>0</v>
      </c>
      <c r="N90" s="49">
        <v>5</v>
      </c>
      <c r="O90" s="47">
        <f t="shared" si="101"/>
        <v>0</v>
      </c>
      <c r="P90" s="49">
        <v>5</v>
      </c>
      <c r="Q90" s="47">
        <f t="shared" si="102"/>
        <v>0</v>
      </c>
      <c r="R90" s="49">
        <v>5</v>
      </c>
      <c r="S90" s="47">
        <f t="shared" si="103"/>
        <v>0</v>
      </c>
      <c r="T90" s="49">
        <v>5</v>
      </c>
      <c r="U90" s="47">
        <f t="shared" si="104"/>
        <v>0</v>
      </c>
    </row>
    <row r="91" spans="1:21" x14ac:dyDescent="0.25">
      <c r="A91" s="28">
        <f t="shared" si="105"/>
        <v>16</v>
      </c>
      <c r="B91" s="138" t="str">
        <f t="shared" si="96"/>
        <v>100.16</v>
      </c>
      <c r="C91" s="114" t="s">
        <v>92</v>
      </c>
      <c r="D91" s="48" t="s">
        <v>9</v>
      </c>
      <c r="E91" s="49"/>
      <c r="F91" s="54">
        <v>0</v>
      </c>
      <c r="G91" s="51">
        <f t="shared" si="97"/>
        <v>0</v>
      </c>
      <c r="H91" s="49">
        <v>12</v>
      </c>
      <c r="I91" s="52">
        <f t="shared" si="98"/>
        <v>0</v>
      </c>
      <c r="J91" s="49">
        <v>12</v>
      </c>
      <c r="K91" s="52">
        <f t="shared" si="99"/>
        <v>0</v>
      </c>
      <c r="L91" s="49">
        <v>12</v>
      </c>
      <c r="M91" s="52">
        <f t="shared" si="100"/>
        <v>0</v>
      </c>
      <c r="N91" s="49">
        <v>12</v>
      </c>
      <c r="O91" s="47">
        <f t="shared" si="101"/>
        <v>0</v>
      </c>
      <c r="P91" s="49">
        <v>12</v>
      </c>
      <c r="Q91" s="47">
        <f t="shared" si="102"/>
        <v>0</v>
      </c>
      <c r="R91" s="49">
        <v>12</v>
      </c>
      <c r="S91" s="47">
        <f t="shared" si="103"/>
        <v>0</v>
      </c>
      <c r="T91" s="49">
        <v>12</v>
      </c>
      <c r="U91" s="47">
        <f t="shared" si="104"/>
        <v>0</v>
      </c>
    </row>
    <row r="92" spans="1:21" x14ac:dyDescent="0.25">
      <c r="A92" s="28">
        <f t="shared" si="105"/>
        <v>17</v>
      </c>
      <c r="B92" s="138" t="str">
        <f t="shared" si="96"/>
        <v>100.17</v>
      </c>
      <c r="C92" s="114" t="s">
        <v>93</v>
      </c>
      <c r="D92" s="48" t="s">
        <v>9</v>
      </c>
      <c r="E92" s="49"/>
      <c r="F92" s="54">
        <v>0</v>
      </c>
      <c r="G92" s="51">
        <f t="shared" si="97"/>
        <v>0</v>
      </c>
      <c r="H92" s="49">
        <v>12</v>
      </c>
      <c r="I92" s="52">
        <f t="shared" si="98"/>
        <v>0</v>
      </c>
      <c r="J92" s="49">
        <v>12</v>
      </c>
      <c r="K92" s="52">
        <f t="shared" si="99"/>
        <v>0</v>
      </c>
      <c r="L92" s="49">
        <v>12</v>
      </c>
      <c r="M92" s="52">
        <f t="shared" si="100"/>
        <v>0</v>
      </c>
      <c r="N92" s="49">
        <v>12</v>
      </c>
      <c r="O92" s="47">
        <f t="shared" si="101"/>
        <v>0</v>
      </c>
      <c r="P92" s="49">
        <v>12</v>
      </c>
      <c r="Q92" s="47">
        <f t="shared" si="102"/>
        <v>0</v>
      </c>
      <c r="R92" s="49">
        <v>12</v>
      </c>
      <c r="S92" s="47">
        <f t="shared" si="103"/>
        <v>0</v>
      </c>
      <c r="T92" s="49">
        <v>12</v>
      </c>
      <c r="U92" s="47">
        <f t="shared" si="104"/>
        <v>0</v>
      </c>
    </row>
    <row r="93" spans="1:21" x14ac:dyDescent="0.25">
      <c r="A93" s="28">
        <f t="shared" si="105"/>
        <v>18</v>
      </c>
      <c r="B93" s="138" t="str">
        <f t="shared" si="96"/>
        <v>100.18</v>
      </c>
      <c r="C93" s="114" t="s">
        <v>94</v>
      </c>
      <c r="D93" s="48" t="s">
        <v>9</v>
      </c>
      <c r="E93" s="49"/>
      <c r="F93" s="54">
        <v>0</v>
      </c>
      <c r="G93" s="51">
        <f t="shared" si="97"/>
        <v>0</v>
      </c>
      <c r="H93" s="49">
        <v>8</v>
      </c>
      <c r="I93" s="52">
        <f t="shared" si="98"/>
        <v>0</v>
      </c>
      <c r="J93" s="49">
        <v>8</v>
      </c>
      <c r="K93" s="52">
        <f t="shared" si="99"/>
        <v>0</v>
      </c>
      <c r="L93" s="49">
        <v>8</v>
      </c>
      <c r="M93" s="52">
        <f t="shared" si="100"/>
        <v>0</v>
      </c>
      <c r="N93" s="49">
        <v>8</v>
      </c>
      <c r="O93" s="47">
        <f t="shared" si="101"/>
        <v>0</v>
      </c>
      <c r="P93" s="49">
        <v>8</v>
      </c>
      <c r="Q93" s="47">
        <f t="shared" si="102"/>
        <v>0</v>
      </c>
      <c r="R93" s="49">
        <v>8</v>
      </c>
      <c r="S93" s="47">
        <f t="shared" si="103"/>
        <v>0</v>
      </c>
      <c r="T93" s="49">
        <v>8</v>
      </c>
      <c r="U93" s="47">
        <f t="shared" si="104"/>
        <v>0</v>
      </c>
    </row>
    <row r="94" spans="1:21" x14ac:dyDescent="0.25">
      <c r="A94" s="28">
        <f>A93+1</f>
        <v>19</v>
      </c>
      <c r="B94" s="138" t="str">
        <f t="shared" si="96"/>
        <v>100.19</v>
      </c>
      <c r="C94" s="114" t="s">
        <v>95</v>
      </c>
      <c r="D94" s="48" t="s">
        <v>37</v>
      </c>
      <c r="E94" s="49"/>
      <c r="F94" s="54">
        <v>0</v>
      </c>
      <c r="G94" s="51">
        <f t="shared" si="97"/>
        <v>0</v>
      </c>
      <c r="H94" s="49">
        <v>24</v>
      </c>
      <c r="I94" s="52">
        <f t="shared" si="98"/>
        <v>0</v>
      </c>
      <c r="J94" s="49">
        <v>24</v>
      </c>
      <c r="K94" s="52">
        <f t="shared" si="99"/>
        <v>0</v>
      </c>
      <c r="L94" s="49">
        <v>24</v>
      </c>
      <c r="M94" s="52">
        <f t="shared" si="100"/>
        <v>0</v>
      </c>
      <c r="N94" s="49">
        <v>24</v>
      </c>
      <c r="O94" s="47">
        <f t="shared" si="101"/>
        <v>0</v>
      </c>
      <c r="P94" s="49">
        <v>24</v>
      </c>
      <c r="Q94" s="47">
        <f t="shared" si="102"/>
        <v>0</v>
      </c>
      <c r="R94" s="49">
        <v>24</v>
      </c>
      <c r="S94" s="47">
        <f t="shared" si="103"/>
        <v>0</v>
      </c>
      <c r="T94" s="49">
        <v>24</v>
      </c>
      <c r="U94" s="47">
        <f t="shared" si="104"/>
        <v>0</v>
      </c>
    </row>
    <row r="95" spans="1:21" x14ac:dyDescent="0.25">
      <c r="A95" s="28">
        <f t="shared" si="105"/>
        <v>20</v>
      </c>
      <c r="B95" s="138" t="str">
        <f t="shared" si="96"/>
        <v>100.20</v>
      </c>
      <c r="C95" s="114" t="s">
        <v>96</v>
      </c>
      <c r="D95" s="48" t="s">
        <v>9</v>
      </c>
      <c r="E95" s="49"/>
      <c r="F95" s="54">
        <v>0</v>
      </c>
      <c r="G95" s="51">
        <f t="shared" si="97"/>
        <v>0</v>
      </c>
      <c r="H95" s="49">
        <v>120</v>
      </c>
      <c r="I95" s="52">
        <f t="shared" si="98"/>
        <v>0</v>
      </c>
      <c r="J95" s="49">
        <v>120</v>
      </c>
      <c r="K95" s="52">
        <f t="shared" si="99"/>
        <v>0</v>
      </c>
      <c r="L95" s="49">
        <v>120</v>
      </c>
      <c r="M95" s="52">
        <f t="shared" si="100"/>
        <v>0</v>
      </c>
      <c r="N95" s="49">
        <v>120</v>
      </c>
      <c r="O95" s="47">
        <f t="shared" si="101"/>
        <v>0</v>
      </c>
      <c r="P95" s="49">
        <v>120</v>
      </c>
      <c r="Q95" s="47">
        <f t="shared" si="102"/>
        <v>0</v>
      </c>
      <c r="R95" s="49">
        <v>120</v>
      </c>
      <c r="S95" s="47">
        <f t="shared" si="103"/>
        <v>0</v>
      </c>
      <c r="T95" s="49">
        <v>120</v>
      </c>
      <c r="U95" s="47">
        <f t="shared" si="104"/>
        <v>0</v>
      </c>
    </row>
    <row r="96" spans="1:21" x14ac:dyDescent="0.25">
      <c r="A96" s="104"/>
      <c r="B96" s="77" t="s">
        <v>97</v>
      </c>
      <c r="C96" s="29" t="s">
        <v>98</v>
      </c>
      <c r="D96" s="105"/>
      <c r="E96" s="59"/>
      <c r="F96" s="115"/>
      <c r="G96" s="106"/>
      <c r="H96" s="59"/>
      <c r="I96" s="106"/>
      <c r="J96" s="59"/>
      <c r="K96" s="106"/>
      <c r="L96" s="107"/>
      <c r="M96" s="106"/>
      <c r="N96" s="107"/>
      <c r="O96" s="106"/>
      <c r="P96" s="107"/>
      <c r="Q96" s="106"/>
      <c r="R96" s="107"/>
      <c r="S96" s="106"/>
      <c r="T96" s="107"/>
      <c r="U96" s="106"/>
    </row>
    <row r="97" spans="1:21" ht="28.5" x14ac:dyDescent="0.25">
      <c r="A97" s="28">
        <f t="shared" ref="A97:A104" si="106">A96+1</f>
        <v>1</v>
      </c>
      <c r="B97" s="138" t="str">
        <f>B$96&amp;"."&amp;A97</f>
        <v>140.1</v>
      </c>
      <c r="C97" s="61" t="s">
        <v>99</v>
      </c>
      <c r="D97" s="116" t="s">
        <v>9</v>
      </c>
      <c r="E97" s="117"/>
      <c r="F97" s="54">
        <v>0</v>
      </c>
      <c r="G97" s="51">
        <f>E97*F97</f>
        <v>0</v>
      </c>
      <c r="H97" s="117">
        <v>20</v>
      </c>
      <c r="I97" s="52">
        <f>($F97*$I$3)*H97</f>
        <v>0</v>
      </c>
      <c r="J97" s="117">
        <v>20</v>
      </c>
      <c r="K97" s="52">
        <f>$F97*$I$3*$K$3*J97</f>
        <v>0</v>
      </c>
      <c r="L97" s="117">
        <v>20</v>
      </c>
      <c r="M97" s="52">
        <f>$F97*$I$3*$K$3*$M$3*L97</f>
        <v>0</v>
      </c>
      <c r="N97" s="117">
        <v>20</v>
      </c>
      <c r="O97" s="47">
        <f t="shared" ref="O97:O104" si="107">$F97*$I$3*$K$3*$M$3*$O$3*$N97</f>
        <v>0</v>
      </c>
      <c r="P97" s="117">
        <v>20</v>
      </c>
      <c r="Q97" s="47">
        <f t="shared" ref="Q97:Q104" si="108">$F97*$I$3*$K$3*$M$3*$O$3*$Q$3*$P97</f>
        <v>0</v>
      </c>
      <c r="R97" s="117">
        <v>20</v>
      </c>
      <c r="S97" s="47">
        <f t="shared" ref="S97:S104" si="109">$F97*$I$3*$K$3*$M$3*$O$3*$Q$3*$S$3*$R97</f>
        <v>0</v>
      </c>
      <c r="T97" s="117">
        <v>20</v>
      </c>
      <c r="U97" s="47">
        <f t="shared" ref="U97:U104" si="110">$F97*$I$3*$K$3*$M$3*$O$3*$Q$3*$S$3*$U$3*$T97</f>
        <v>0</v>
      </c>
    </row>
    <row r="98" spans="1:21" x14ac:dyDescent="0.25">
      <c r="A98" s="118">
        <f t="shared" si="106"/>
        <v>2</v>
      </c>
      <c r="B98" s="138" t="str">
        <f>B$96&amp;"."&amp;A98</f>
        <v>140.2</v>
      </c>
      <c r="C98" s="61" t="s">
        <v>100</v>
      </c>
      <c r="D98" s="116" t="s">
        <v>9</v>
      </c>
      <c r="E98" s="117"/>
      <c r="F98" s="54">
        <v>0</v>
      </c>
      <c r="G98" s="51">
        <f>E98*F98</f>
        <v>0</v>
      </c>
      <c r="H98" s="117">
        <v>10</v>
      </c>
      <c r="I98" s="52">
        <f>($F98*$I$3)*H98</f>
        <v>0</v>
      </c>
      <c r="J98" s="117">
        <v>10</v>
      </c>
      <c r="K98" s="52">
        <f>$F98*$I$3*$K$3*J98</f>
        <v>0</v>
      </c>
      <c r="L98" s="117">
        <v>10</v>
      </c>
      <c r="M98" s="52">
        <f>$F98*$I$3*$K$3*$M$3*L98</f>
        <v>0</v>
      </c>
      <c r="N98" s="117">
        <v>10</v>
      </c>
      <c r="O98" s="47">
        <f t="shared" si="107"/>
        <v>0</v>
      </c>
      <c r="P98" s="117">
        <v>10</v>
      </c>
      <c r="Q98" s="47">
        <f t="shared" si="108"/>
        <v>0</v>
      </c>
      <c r="R98" s="117">
        <v>10</v>
      </c>
      <c r="S98" s="47">
        <f t="shared" si="109"/>
        <v>0</v>
      </c>
      <c r="T98" s="117">
        <v>10</v>
      </c>
      <c r="U98" s="47">
        <f t="shared" si="110"/>
        <v>0</v>
      </c>
    </row>
    <row r="99" spans="1:21" x14ac:dyDescent="0.25">
      <c r="A99" s="28"/>
      <c r="B99" s="2"/>
      <c r="C99" s="29" t="s">
        <v>101</v>
      </c>
      <c r="D99" s="119"/>
      <c r="E99" s="120"/>
      <c r="F99" s="121"/>
      <c r="G99" s="33"/>
      <c r="H99" s="120"/>
      <c r="I99" s="33"/>
      <c r="J99" s="120"/>
      <c r="K99" s="33"/>
      <c r="L99" s="161"/>
      <c r="M99" s="33"/>
      <c r="N99" s="161"/>
      <c r="O99" s="33"/>
      <c r="P99" s="161"/>
      <c r="Q99" s="33"/>
      <c r="R99" s="161"/>
      <c r="S99" s="33"/>
      <c r="T99" s="161"/>
      <c r="U99" s="33"/>
    </row>
    <row r="100" spans="1:21" x14ac:dyDescent="0.25">
      <c r="A100" s="28">
        <f>A98+1</f>
        <v>3</v>
      </c>
      <c r="B100" s="138" t="str">
        <f>B$96&amp;"."&amp;A100</f>
        <v>140.3</v>
      </c>
      <c r="C100" s="61" t="s">
        <v>102</v>
      </c>
      <c r="D100" s="116" t="s">
        <v>9</v>
      </c>
      <c r="E100" s="117"/>
      <c r="F100" s="54">
        <v>0</v>
      </c>
      <c r="G100" s="51">
        <f>E100*F100</f>
        <v>0</v>
      </c>
      <c r="H100" s="117">
        <v>1</v>
      </c>
      <c r="I100" s="52">
        <f>($F100*$I$3)*H100</f>
        <v>0</v>
      </c>
      <c r="J100" s="117">
        <v>1</v>
      </c>
      <c r="K100" s="52">
        <f>$F100*$I$3*$K$3*J100</f>
        <v>0</v>
      </c>
      <c r="L100" s="117">
        <v>1</v>
      </c>
      <c r="M100" s="52">
        <f>$F100*$I$3*$K$3*$M$3*L100</f>
        <v>0</v>
      </c>
      <c r="N100" s="117">
        <v>1</v>
      </c>
      <c r="O100" s="47">
        <f t="shared" si="107"/>
        <v>0</v>
      </c>
      <c r="P100" s="117">
        <v>1</v>
      </c>
      <c r="Q100" s="47">
        <f t="shared" si="108"/>
        <v>0</v>
      </c>
      <c r="R100" s="117">
        <v>1</v>
      </c>
      <c r="S100" s="47">
        <f t="shared" si="109"/>
        <v>0</v>
      </c>
      <c r="T100" s="117">
        <v>1</v>
      </c>
      <c r="U100" s="47">
        <f t="shared" si="110"/>
        <v>0</v>
      </c>
    </row>
    <row r="101" spans="1:21" x14ac:dyDescent="0.25">
      <c r="A101" s="28">
        <f t="shared" si="106"/>
        <v>4</v>
      </c>
      <c r="B101" s="138" t="str">
        <f t="shared" ref="B101:B104" si="111">B$96&amp;"."&amp;A101</f>
        <v>140.4</v>
      </c>
      <c r="C101" s="61" t="s">
        <v>103</v>
      </c>
      <c r="D101" s="116" t="s">
        <v>9</v>
      </c>
      <c r="E101" s="117"/>
      <c r="F101" s="54">
        <v>0</v>
      </c>
      <c r="G101" s="51">
        <f>E101*F101</f>
        <v>0</v>
      </c>
      <c r="H101" s="117">
        <v>1</v>
      </c>
      <c r="I101" s="52">
        <f>($F101*$I$3)*H101</f>
        <v>0</v>
      </c>
      <c r="J101" s="117">
        <v>1</v>
      </c>
      <c r="K101" s="52">
        <f>$F101*$I$3*$K$3*J101</f>
        <v>0</v>
      </c>
      <c r="L101" s="117">
        <v>1</v>
      </c>
      <c r="M101" s="52">
        <f>$F101*$I$3*$K$3*$M$3*L101</f>
        <v>0</v>
      </c>
      <c r="N101" s="117">
        <v>1</v>
      </c>
      <c r="O101" s="47">
        <f t="shared" si="107"/>
        <v>0</v>
      </c>
      <c r="P101" s="117">
        <v>1</v>
      </c>
      <c r="Q101" s="47">
        <f t="shared" si="108"/>
        <v>0</v>
      </c>
      <c r="R101" s="117">
        <v>1</v>
      </c>
      <c r="S101" s="47">
        <f t="shared" si="109"/>
        <v>0</v>
      </c>
      <c r="T101" s="117">
        <v>1</v>
      </c>
      <c r="U101" s="47">
        <f t="shared" si="110"/>
        <v>0</v>
      </c>
    </row>
    <row r="102" spans="1:21" x14ac:dyDescent="0.25">
      <c r="A102" s="28">
        <f t="shared" si="106"/>
        <v>5</v>
      </c>
      <c r="B102" s="138" t="str">
        <f t="shared" si="111"/>
        <v>140.5</v>
      </c>
      <c r="C102" s="61" t="s">
        <v>104</v>
      </c>
      <c r="D102" s="116" t="s">
        <v>9</v>
      </c>
      <c r="E102" s="117"/>
      <c r="F102" s="54">
        <v>0</v>
      </c>
      <c r="G102" s="51">
        <f>E102*F102</f>
        <v>0</v>
      </c>
      <c r="H102" s="117">
        <v>5</v>
      </c>
      <c r="I102" s="52">
        <f>($F102*$I$3)*H102</f>
        <v>0</v>
      </c>
      <c r="J102" s="117">
        <v>5</v>
      </c>
      <c r="K102" s="52">
        <f>$F102*$I$3*$K$3*J102</f>
        <v>0</v>
      </c>
      <c r="L102" s="117">
        <v>5</v>
      </c>
      <c r="M102" s="52">
        <f>$F102*$I$3*$K$3*$M$3*L102</f>
        <v>0</v>
      </c>
      <c r="N102" s="117">
        <v>5</v>
      </c>
      <c r="O102" s="47">
        <f t="shared" si="107"/>
        <v>0</v>
      </c>
      <c r="P102" s="117">
        <v>5</v>
      </c>
      <c r="Q102" s="47">
        <f t="shared" si="108"/>
        <v>0</v>
      </c>
      <c r="R102" s="117">
        <v>5</v>
      </c>
      <c r="S102" s="47">
        <f t="shared" si="109"/>
        <v>0</v>
      </c>
      <c r="T102" s="117">
        <v>5</v>
      </c>
      <c r="U102" s="47">
        <f t="shared" si="110"/>
        <v>0</v>
      </c>
    </row>
    <row r="103" spans="1:21" x14ac:dyDescent="0.25">
      <c r="A103" s="28">
        <f t="shared" si="106"/>
        <v>6</v>
      </c>
      <c r="B103" s="138" t="str">
        <f t="shared" si="111"/>
        <v>140.6</v>
      </c>
      <c r="C103" s="61" t="s">
        <v>105</v>
      </c>
      <c r="D103" s="116" t="s">
        <v>9</v>
      </c>
      <c r="E103" s="117"/>
      <c r="F103" s="54">
        <v>0</v>
      </c>
      <c r="G103" s="51">
        <f>E103*F103</f>
        <v>0</v>
      </c>
      <c r="H103" s="117">
        <v>26</v>
      </c>
      <c r="I103" s="52">
        <f>($F103*$I$3)*H103</f>
        <v>0</v>
      </c>
      <c r="J103" s="117">
        <v>26</v>
      </c>
      <c r="K103" s="52">
        <f>$F103*$I$3*$K$3*J103</f>
        <v>0</v>
      </c>
      <c r="L103" s="117">
        <f>L13</f>
        <v>20</v>
      </c>
      <c r="M103" s="52">
        <f>$F103*$I$3*$K$3*$M$3*L103</f>
        <v>0</v>
      </c>
      <c r="N103" s="117">
        <f>N13</f>
        <v>7</v>
      </c>
      <c r="O103" s="47">
        <f t="shared" si="107"/>
        <v>0</v>
      </c>
      <c r="P103" s="117">
        <f>P13</f>
        <v>30</v>
      </c>
      <c r="Q103" s="47">
        <f t="shared" si="108"/>
        <v>0</v>
      </c>
      <c r="R103" s="117">
        <f>R13</f>
        <v>52</v>
      </c>
      <c r="S103" s="47">
        <f t="shared" si="109"/>
        <v>0</v>
      </c>
      <c r="T103" s="117">
        <f>T13</f>
        <v>45</v>
      </c>
      <c r="U103" s="47">
        <f t="shared" si="110"/>
        <v>0</v>
      </c>
    </row>
    <row r="104" spans="1:21" x14ac:dyDescent="0.25">
      <c r="A104" s="28">
        <f t="shared" si="106"/>
        <v>7</v>
      </c>
      <c r="B104" s="138" t="str">
        <f t="shared" si="111"/>
        <v>140.7</v>
      </c>
      <c r="C104" s="61" t="s">
        <v>106</v>
      </c>
      <c r="D104" s="116" t="s">
        <v>9</v>
      </c>
      <c r="E104" s="117"/>
      <c r="F104" s="54">
        <v>0</v>
      </c>
      <c r="G104" s="51">
        <f>E104*F104</f>
        <v>0</v>
      </c>
      <c r="H104" s="117">
        <v>26</v>
      </c>
      <c r="I104" s="52">
        <f>($F104*$I$3)*H104</f>
        <v>0</v>
      </c>
      <c r="J104" s="117">
        <v>26</v>
      </c>
      <c r="K104" s="52">
        <f>$F104*$I$3*$K$3*J104</f>
        <v>0</v>
      </c>
      <c r="L104" s="117">
        <f>L13</f>
        <v>20</v>
      </c>
      <c r="M104" s="52">
        <f>$F104*$I$3*$K$3*$M$3*L104</f>
        <v>0</v>
      </c>
      <c r="N104" s="117">
        <f>N13</f>
        <v>7</v>
      </c>
      <c r="O104" s="47">
        <f t="shared" si="107"/>
        <v>0</v>
      </c>
      <c r="P104" s="117">
        <f>P13</f>
        <v>30</v>
      </c>
      <c r="Q104" s="47">
        <f t="shared" si="108"/>
        <v>0</v>
      </c>
      <c r="R104" s="117">
        <f>R13</f>
        <v>52</v>
      </c>
      <c r="S104" s="47">
        <f t="shared" si="109"/>
        <v>0</v>
      </c>
      <c r="T104" s="117">
        <f>T13</f>
        <v>45</v>
      </c>
      <c r="U104" s="47">
        <f t="shared" si="110"/>
        <v>0</v>
      </c>
    </row>
    <row r="105" spans="1:21" x14ac:dyDescent="0.25">
      <c r="A105" s="28"/>
      <c r="B105" s="99"/>
      <c r="C105" s="100"/>
      <c r="D105" s="122"/>
      <c r="E105" s="102"/>
      <c r="F105" s="170" t="s">
        <v>107</v>
      </c>
      <c r="G105" s="101">
        <f>SUM(G68:G104)</f>
        <v>0</v>
      </c>
      <c r="H105" s="102"/>
      <c r="I105" s="101">
        <f>SUM(I68:I104)</f>
        <v>0</v>
      </c>
      <c r="J105" s="103"/>
      <c r="K105" s="101">
        <f>SUM(K68:K104)</f>
        <v>0</v>
      </c>
      <c r="L105" s="103"/>
      <c r="M105" s="101">
        <f>SUM(M68:M104)</f>
        <v>0</v>
      </c>
      <c r="N105" s="103"/>
      <c r="O105" s="101">
        <f>SUM(O68:O104)</f>
        <v>0</v>
      </c>
      <c r="P105" s="103"/>
      <c r="Q105" s="101">
        <f>SUM(Q68:Q104)</f>
        <v>0</v>
      </c>
      <c r="R105" s="103"/>
      <c r="S105" s="101">
        <f>SUM(S68:S104)</f>
        <v>0</v>
      </c>
      <c r="T105" s="103"/>
      <c r="U105" s="101">
        <f>SUM(U68:U104)</f>
        <v>0</v>
      </c>
    </row>
    <row r="106" spans="1:21" x14ac:dyDescent="0.25">
      <c r="A106" s="28"/>
      <c r="B106" s="123"/>
      <c r="C106" s="61"/>
      <c r="D106" s="84"/>
      <c r="E106" s="62"/>
      <c r="F106" s="74"/>
      <c r="G106" s="51"/>
      <c r="H106" s="62"/>
      <c r="I106" s="51"/>
      <c r="J106" s="63"/>
      <c r="K106" s="51"/>
      <c r="L106" s="63"/>
      <c r="M106" s="51"/>
      <c r="N106" s="63"/>
      <c r="O106" s="51"/>
      <c r="P106" s="63"/>
      <c r="Q106" s="51"/>
      <c r="R106" s="63"/>
      <c r="S106" s="51"/>
      <c r="T106" s="63"/>
      <c r="U106" s="51"/>
    </row>
    <row r="107" spans="1:21" x14ac:dyDescent="0.25">
      <c r="A107" s="28"/>
      <c r="B107" s="124"/>
      <c r="C107" s="125"/>
      <c r="D107" s="126"/>
      <c r="E107" s="127"/>
      <c r="F107" s="101"/>
      <c r="G107" s="101">
        <f>G66+G42+G105</f>
        <v>0</v>
      </c>
      <c r="H107" s="127"/>
      <c r="I107" s="101">
        <f>I66+I42+I105</f>
        <v>54200</v>
      </c>
      <c r="J107" s="128"/>
      <c r="K107" s="101">
        <f>K66+K42+K105</f>
        <v>39200</v>
      </c>
      <c r="L107" s="128"/>
      <c r="M107" s="101">
        <f>M66+M42+M105</f>
        <v>39200</v>
      </c>
      <c r="N107" s="128"/>
      <c r="O107" s="101">
        <f>O66+O42+O105</f>
        <v>39200</v>
      </c>
      <c r="P107" s="128"/>
      <c r="Q107" s="101">
        <f>Q66+Q42+Q105</f>
        <v>39200</v>
      </c>
      <c r="R107" s="128"/>
      <c r="S107" s="101">
        <f>S66+S42+S105</f>
        <v>39200</v>
      </c>
      <c r="T107" s="128"/>
      <c r="U107" s="101">
        <f>U66+U42+U105</f>
        <v>39200</v>
      </c>
    </row>
    <row r="108" spans="1:21" x14ac:dyDescent="0.25">
      <c r="A108" s="1"/>
      <c r="B108" s="14"/>
      <c r="C108" s="15"/>
      <c r="D108" s="16"/>
      <c r="E108" s="17"/>
      <c r="F108" s="18"/>
      <c r="G108" s="129"/>
      <c r="H108" s="19"/>
      <c r="I108" s="129"/>
      <c r="J108" s="21"/>
      <c r="K108" s="129"/>
      <c r="L108" s="21"/>
      <c r="M108" s="129"/>
      <c r="N108" s="21"/>
      <c r="O108" s="129"/>
      <c r="P108" s="21"/>
      <c r="Q108" s="129"/>
      <c r="R108" s="21"/>
      <c r="S108" s="129"/>
      <c r="T108" s="21"/>
      <c r="U108" s="129"/>
    </row>
    <row r="109" spans="1:21" x14ac:dyDescent="0.25">
      <c r="A109" s="1"/>
      <c r="B109" s="14"/>
      <c r="C109" s="145" t="s">
        <v>111</v>
      </c>
      <c r="D109" s="16"/>
      <c r="E109" s="17"/>
      <c r="F109" s="130"/>
      <c r="G109" s="131"/>
      <c r="H109" s="19"/>
      <c r="I109" s="131"/>
      <c r="J109" s="21"/>
      <c r="K109" s="129"/>
      <c r="L109" s="132"/>
      <c r="M109" s="1"/>
      <c r="N109" s="21" t="s">
        <v>108</v>
      </c>
      <c r="O109" s="133" t="s">
        <v>108</v>
      </c>
      <c r="P109" s="134"/>
      <c r="Q109" s="133"/>
      <c r="R109" s="134"/>
      <c r="S109" s="133"/>
      <c r="T109" s="21" t="s">
        <v>109</v>
      </c>
      <c r="U109" s="135">
        <f>SUM(G107:U107)</f>
        <v>289400</v>
      </c>
    </row>
    <row r="110" spans="1:21" x14ac:dyDescent="0.25">
      <c r="P110" s="176"/>
      <c r="Q110" s="176"/>
    </row>
  </sheetData>
  <sheetProtection algorithmName="SHA-512" hashValue="mRKF/OO2w1Oe3aRTLiXmUtwfnGnuhIXROCMgbOG+6HV6g2k3iuCikMwaIPGok01nL+ee/G5CmWp4kKU9IKoJmQ==" saltValue="IH/DfYny28qubn+QYWlifA==" spinCount="100000" sheet="1" formatCells="0" formatColumns="0" formatRows="0" insertColumns="0" insertRows="0" insertHyperlinks="0" deleteColumns="0" deleteRows="0" sort="0" autoFilter="0" pivotTables="0"/>
  <mergeCells count="4">
    <mergeCell ref="B1:U1"/>
    <mergeCell ref="F2:G2"/>
    <mergeCell ref="D42:F42"/>
    <mergeCell ref="D66:F66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Tjaarda, Harm</dc:creator>
  <cp:lastModifiedBy>Tjaarda, Harm</cp:lastModifiedBy>
  <dcterms:created xsi:type="dcterms:W3CDTF">2022-02-17T14:47:38Z</dcterms:created>
  <dcterms:modified xsi:type="dcterms:W3CDTF">2022-05-18T14:58:44Z</dcterms:modified>
</cp:coreProperties>
</file>