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IUC\02 Inkoop boven EU\13. Cat. ICT Inhuur\2022\Inhuur DJI en JIO 202112143\3 Nota's van Inlichtingen\2e NvI eerste vragenronde\Bijlages met NvI aanpassingen\"/>
    </mc:Choice>
  </mc:AlternateContent>
  <xr:revisionPtr revIDLastSave="0" documentId="13_ncr:1_{58AEABAB-0F52-4866-B3BD-A16D84B766A0}" xr6:coauthVersionLast="47" xr6:coauthVersionMax="47" xr10:uidLastSave="{00000000-0000-0000-0000-000000000000}"/>
  <workbookProtection workbookAlgorithmName="SHA-512" workbookHashValue="EoGfsTWBUpuMdhTmuzSPqt94p7nTYktQIF15cDs9HQttrcN3l3rHKgcJJRHhi+AoFNZvAxKtAv2ODm8v+vAaxw==" workbookSaltValue="otaOqijTDqHa1dUD9hBzxw==" workbookSpinCount="100000" lockStructure="1"/>
  <bookViews>
    <workbookView xWindow="-120" yWindow="-120" windowWidth="23280" windowHeight="12600" xr2:uid="{00000000-000D-0000-FFFF-FFFF00000000}"/>
  </bookViews>
  <sheets>
    <sheet name="Hulpmiddel scoreberekening" sheetId="4" r:id="rId1"/>
    <sheet name="Hulpmiddel scoreberekening (2)" sheetId="6" state="hidden" r:id="rId2"/>
    <sheet name="Blad1" sheetId="7" state="hidden" r:id="rId3"/>
    <sheet name="Blad2" sheetId="8" r:id="rId4"/>
  </sheets>
  <definedNames>
    <definedName name="_xlnm.Print_Area" localSheetId="0">'Hulpmiddel scoreberekening'!$A$1:$L$26</definedName>
    <definedName name="_xlnm.Print_Area" localSheetId="1">'Hulpmiddel scoreberekening (2)'!$A$4:$AD$10</definedName>
  </definedNames>
  <calcPr calcId="191029"/>
  <customWorkbookViews>
    <customWorkbookView name="Gerardts, R. (Roger) - Persoonlijke weergave" guid="{A14CA9BF-BBAE-407F-92FB-AB983BCED558}" mergeInterval="0" personalView="1" maximized="1" windowWidth="1676" windowHeight="821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9" i="4" l="1"/>
  <c r="E16" i="4"/>
  <c r="G16" i="4" s="1"/>
  <c r="G20" i="4" s="1"/>
  <c r="J20" i="4" s="1"/>
  <c r="E7" i="4"/>
  <c r="E5" i="4"/>
  <c r="E6" i="4"/>
  <c r="E10" i="4"/>
  <c r="E8" i="4"/>
  <c r="E17" i="4"/>
  <c r="G17" i="4" s="1"/>
  <c r="E18" i="4"/>
  <c r="G18" i="4" s="1"/>
  <c r="E19" i="4"/>
  <c r="G19" i="4" s="1"/>
  <c r="K11" i="7"/>
  <c r="H9" i="6"/>
  <c r="I16" i="6" s="1"/>
  <c r="H8" i="6"/>
  <c r="C16" i="7" s="1"/>
  <c r="R8" i="6"/>
  <c r="H18" i="6" s="1"/>
  <c r="H7" i="6"/>
  <c r="G16" i="6" s="1"/>
  <c r="R7" i="6"/>
  <c r="G18" i="6" s="1"/>
  <c r="F16" i="6"/>
  <c r="C12" i="7"/>
  <c r="G19" i="7"/>
  <c r="G15" i="7"/>
  <c r="G11" i="7"/>
  <c r="F19" i="7"/>
  <c r="F15" i="7"/>
  <c r="F11" i="7"/>
  <c r="E19" i="7"/>
  <c r="E15" i="7"/>
  <c r="E11" i="7"/>
  <c r="D19" i="7"/>
  <c r="D15" i="7"/>
  <c r="D11" i="7"/>
  <c r="C19" i="7"/>
  <c r="C15" i="7"/>
  <c r="C11" i="7"/>
  <c r="G7" i="7"/>
  <c r="K14" i="7" s="1"/>
  <c r="F7" i="7"/>
  <c r="K13" i="7" s="1"/>
  <c r="E7" i="7"/>
  <c r="K12" i="7" s="1"/>
  <c r="D7" i="7"/>
  <c r="C7" i="7"/>
  <c r="K10" i="7" s="1"/>
  <c r="F17" i="6"/>
  <c r="E6" i="6" s="1"/>
  <c r="F18" i="6"/>
  <c r="F19" i="6"/>
  <c r="F20" i="6"/>
  <c r="M7" i="6"/>
  <c r="W7" i="6"/>
  <c r="F12" i="7" s="1"/>
  <c r="G19" i="6"/>
  <c r="AB7" i="6"/>
  <c r="M8" i="6"/>
  <c r="H17" i="6" s="1"/>
  <c r="W8" i="6"/>
  <c r="F16" i="7" s="1"/>
  <c r="H19" i="6"/>
  <c r="AB8" i="6"/>
  <c r="G16" i="7" s="1"/>
  <c r="M9" i="6"/>
  <c r="D20" i="7" s="1"/>
  <c r="R9" i="6"/>
  <c r="W9" i="6"/>
  <c r="F20" i="7" s="1"/>
  <c r="I19" i="6"/>
  <c r="AB9" i="6"/>
  <c r="D10" i="6"/>
  <c r="D11" i="4"/>
  <c r="C20" i="7" l="1"/>
  <c r="I17" i="6"/>
  <c r="E11" i="4"/>
  <c r="J11" i="4" s="1"/>
  <c r="J22" i="4" s="1"/>
  <c r="H16" i="6"/>
  <c r="H20" i="6"/>
  <c r="E12" i="7"/>
  <c r="I18" i="6"/>
  <c r="E9" i="6" s="1"/>
  <c r="E20" i="7"/>
  <c r="G17" i="6"/>
  <c r="D12" i="7"/>
  <c r="X6" i="6"/>
  <c r="N6" i="6"/>
  <c r="AC6" i="6"/>
  <c r="S6" i="6"/>
  <c r="I6" i="6"/>
  <c r="I20" i="6"/>
  <c r="G20" i="6"/>
  <c r="E7" i="6" s="1"/>
  <c r="G12" i="7"/>
  <c r="E8" i="6"/>
  <c r="AC8" i="6" s="1"/>
  <c r="G20" i="7"/>
  <c r="E16" i="7"/>
  <c r="D16" i="7"/>
  <c r="I7" i="6" l="1"/>
  <c r="X7" i="6"/>
  <c r="AC7" i="6"/>
  <c r="N7" i="6"/>
  <c r="S7" i="6"/>
  <c r="AD8" i="6"/>
  <c r="G17" i="7"/>
  <c r="X8" i="6"/>
  <c r="S8" i="6"/>
  <c r="I8" i="6"/>
  <c r="C8" i="7"/>
  <c r="L10" i="7" s="1"/>
  <c r="J6" i="6"/>
  <c r="F8" i="7"/>
  <c r="L13" i="7" s="1"/>
  <c r="Y6" i="6"/>
  <c r="N8" i="6"/>
  <c r="I9" i="6"/>
  <c r="X9" i="6"/>
  <c r="N9" i="6"/>
  <c r="E8" i="7"/>
  <c r="L12" i="7" s="1"/>
  <c r="T6" i="6"/>
  <c r="AC9" i="6"/>
  <c r="G8" i="7"/>
  <c r="L14" i="7" s="1"/>
  <c r="AD6" i="6"/>
  <c r="S9" i="6"/>
  <c r="O6" i="6"/>
  <c r="D8" i="7"/>
  <c r="L11" i="7" s="1"/>
  <c r="E21" i="7" l="1"/>
  <c r="T9" i="6"/>
  <c r="J9" i="6"/>
  <c r="C21" i="7"/>
  <c r="Y8" i="6"/>
  <c r="F17" i="7"/>
  <c r="D13" i="7"/>
  <c r="O7" i="6"/>
  <c r="D17" i="7"/>
  <c r="O8" i="6"/>
  <c r="AD7" i="6"/>
  <c r="G13" i="7"/>
  <c r="D21" i="7"/>
  <c r="O9" i="6"/>
  <c r="C17" i="7"/>
  <c r="J8" i="6"/>
  <c r="F13" i="7"/>
  <c r="Y7" i="6"/>
  <c r="O10" i="6"/>
  <c r="G21" i="7"/>
  <c r="AD9" i="6"/>
  <c r="F21" i="7"/>
  <c r="Y9" i="6"/>
  <c r="E17" i="7"/>
  <c r="T8" i="6"/>
  <c r="T7" i="6"/>
  <c r="E13" i="7"/>
  <c r="C13" i="7"/>
  <c r="J7" i="6"/>
  <c r="J10" i="6" l="1"/>
  <c r="T10" i="6"/>
  <c r="AD10" i="6"/>
  <c r="Y10" i="6"/>
</calcChain>
</file>

<file path=xl/sharedStrings.xml><?xml version="1.0" encoding="utf-8"?>
<sst xmlns="http://schemas.openxmlformats.org/spreadsheetml/2006/main" count="112" uniqueCount="68">
  <si>
    <t>Bijlage 16 Hulpmiddel Programma van wensen en scoreberekening</t>
  </si>
  <si>
    <t>Gunningscriterium</t>
  </si>
  <si>
    <t>Rekenfactor gemiddelde tarief</t>
  </si>
  <si>
    <t>Matchingsproces</t>
  </si>
  <si>
    <t>Risicomanagement</t>
  </si>
  <si>
    <t>Specifiek deelnemer</t>
  </si>
  <si>
    <t>PRIJS</t>
  </si>
  <si>
    <r>
      <t>Weging</t>
    </r>
    <r>
      <rPr>
        <b/>
        <vertAlign val="superscript"/>
        <sz val="9"/>
        <color theme="1"/>
        <rFont val="Verdana"/>
        <family val="2"/>
      </rPr>
      <t>1</t>
    </r>
  </si>
  <si>
    <t>&lt; 6 maanden</t>
  </si>
  <si>
    <r>
      <t>Rekenfactor laagste inschrijver</t>
    </r>
    <r>
      <rPr>
        <b/>
        <vertAlign val="superscript"/>
        <sz val="9"/>
        <color theme="1"/>
        <rFont val="Verdana"/>
        <family val="2"/>
      </rPr>
      <t>2</t>
    </r>
  </si>
  <si>
    <t>Vaststelling eindscore</t>
  </si>
  <si>
    <t>EINDSCORE</t>
  </si>
  <si>
    <t>SUBTOTAALSCORE PRIJS</t>
  </si>
  <si>
    <t>KWALITEIT</t>
  </si>
  <si>
    <t>Opgave rekenfactor gemiddeld tarief inschrijver</t>
  </si>
  <si>
    <t>Lengte Initiële inhuur periode</t>
  </si>
  <si>
    <r>
      <rPr>
        <sz val="12"/>
        <color theme="1"/>
        <rFont val="Calibri"/>
        <family val="2"/>
      </rPr>
      <t>≥</t>
    </r>
    <r>
      <rPr>
        <b/>
        <sz val="9"/>
        <color theme="1"/>
        <rFont val="Verdana"/>
        <family val="2"/>
      </rPr>
      <t xml:space="preserve"> 6 en &lt; 12 maanden</t>
    </r>
  </si>
  <si>
    <t>≥12 maanden</t>
  </si>
  <si>
    <t>Opgave kortings percentage inschrijver bij verlenging</t>
  </si>
  <si>
    <t xml:space="preserve">
Rekenfactor gemiddelde tarief</t>
  </si>
  <si>
    <t xml:space="preserve">
1</t>
  </si>
  <si>
    <t>Weging</t>
  </si>
  <si>
    <t>Rekenfactor laagste inschrijver</t>
  </si>
  <si>
    <t>Rekenfactor na korting</t>
  </si>
  <si>
    <t>Inschrijver</t>
  </si>
  <si>
    <t>A</t>
  </si>
  <si>
    <t>B</t>
  </si>
  <si>
    <t>C</t>
  </si>
  <si>
    <t>D</t>
  </si>
  <si>
    <t>E</t>
  </si>
  <si>
    <t>1. Rekenfactor gemiddeld tarief (prijscomponent 1)</t>
  </si>
  <si>
    <t>Opgegeven kortingspercentage</t>
  </si>
  <si>
    <t>A. Initiële periode tot 6 maanden</t>
  </si>
  <si>
    <t>B. Initiële periode van 6 tot 12 maanden</t>
  </si>
  <si>
    <t>C. Initiële periode van 12 maanden of meer</t>
  </si>
  <si>
    <t>Puntenscore (ongewogen)</t>
  </si>
  <si>
    <t>Opgegeven rekenfactor gemiddeld tarief</t>
  </si>
  <si>
    <t>Prijscomponenten</t>
  </si>
  <si>
    <t>2. Korting bij verlenging na initiële inhuurperiode (prijscomponent 2)</t>
  </si>
  <si>
    <t>Rekenfactor gemiddeld tarief</t>
  </si>
  <si>
    <t>Punten (max. 10)</t>
  </si>
  <si>
    <t>Waardering</t>
  </si>
  <si>
    <t>De som van alle wegingsfactoren (kwaliteit en prijs) moet gelijk zijn aan 100. Wordt vastgesteld in aanbesteding.</t>
  </si>
  <si>
    <t>Subgunningscriterium</t>
  </si>
  <si>
    <t>Score (gewogen)</t>
  </si>
  <si>
    <t>2A</t>
  </si>
  <si>
    <t>2B</t>
  </si>
  <si>
    <t>2C</t>
  </si>
  <si>
    <t>Korting bij verlenging na een initiële inhuurperiode tot 6 maanden</t>
  </si>
  <si>
    <t>Korting bij verlenging na een initiële inhuurperiode van 6 tot 12 maanden</t>
  </si>
  <si>
    <t>Korting bij verlenging na een initiële inhuurperiode van 12 maanden of meer</t>
  </si>
  <si>
    <t>Rekenfactor na  korting = Opgave rekenfactor gemiddeld tarief - (Opgave rekenfactor gemiddeld tarief * kortingspercentage)</t>
  </si>
  <si>
    <t>SUBTOTAAL PRIJS</t>
  </si>
  <si>
    <t>SUBTOTAAL KWALITEIT</t>
  </si>
  <si>
    <r>
      <t>Waardering</t>
    </r>
    <r>
      <rPr>
        <b/>
        <vertAlign val="superscript"/>
        <sz val="9"/>
        <color theme="1"/>
        <rFont val="Verdana"/>
        <family val="2"/>
      </rPr>
      <t>3</t>
    </r>
  </si>
  <si>
    <t>INSCHRIJVER A</t>
  </si>
  <si>
    <t>INSCHRIJVER B</t>
  </si>
  <si>
    <t>INSCHRIJVER C</t>
  </si>
  <si>
    <t>INSCHRIJVER D</t>
  </si>
  <si>
    <t>INSCHRIJVER E</t>
  </si>
  <si>
    <t>Is de laagste opgave. In dit voorbeeld ingevulde waarde is fictief. Definitieve waarden worden automatisch vastgesteld bij gunning.</t>
  </si>
  <si>
    <t>Score = 10 - 10*log(opgave inschrijver/laagste rekenfactor; grondtal= 1,5)</t>
  </si>
  <si>
    <r>
      <t>Score (gewogen)</t>
    </r>
    <r>
      <rPr>
        <b/>
        <vertAlign val="superscript"/>
        <sz val="9"/>
        <color theme="1"/>
        <rFont val="Verdana"/>
        <family val="2"/>
      </rPr>
      <t>4</t>
    </r>
  </si>
  <si>
    <t>Proeve van bekwaamheid W&amp;S</t>
  </si>
  <si>
    <t>De score op kwaliteit dient tenminste 495 zijn en de waardering 1 (één) is niet toegestaan.</t>
  </si>
  <si>
    <t>Kwalitietswensvraag 1. CV's</t>
  </si>
  <si>
    <t>Kwalitietswensvraag 2. Beschikbaarheid</t>
  </si>
  <si>
    <t>Bijlage 15 Hulpmiddel Programma van wensen en scoreberekening, 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</si>
</sst>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#,##0_ ;\-#,##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b/>
      <sz val="9"/>
      <color theme="0"/>
      <name val="Verdana"/>
      <family val="2"/>
    </font>
    <font>
      <sz val="9"/>
      <color theme="1"/>
      <name val="Verdana"/>
      <family val="2"/>
    </font>
    <font>
      <sz val="9"/>
      <color theme="0"/>
      <name val="Verdana"/>
      <family val="2"/>
    </font>
    <font>
      <b/>
      <vertAlign val="superscript"/>
      <sz val="9"/>
      <color theme="1"/>
      <name val="Verdana"/>
      <family val="2"/>
    </font>
    <font>
      <b/>
      <sz val="12"/>
      <color theme="0"/>
      <name val="Verdana"/>
      <family val="2"/>
    </font>
    <font>
      <b/>
      <sz val="12"/>
      <color theme="1"/>
      <name val="Verdana"/>
      <family val="2"/>
    </font>
    <font>
      <sz val="8"/>
      <color theme="1"/>
      <name val="Verdana"/>
      <family val="2"/>
    </font>
    <font>
      <vertAlign val="superscript"/>
      <sz val="11"/>
      <color theme="1"/>
      <name val="Verdana"/>
      <family val="2"/>
    </font>
    <font>
      <sz val="12"/>
      <color theme="1"/>
      <name val="Calibri"/>
      <family val="2"/>
    </font>
    <font>
      <b/>
      <sz val="12"/>
      <color rgb="FFFFFF99"/>
      <name val="Verdana"/>
      <family val="2"/>
    </font>
    <font>
      <sz val="10"/>
      <color theme="1"/>
      <name val="Verdana"/>
      <family val="2"/>
    </font>
    <font>
      <sz val="9"/>
      <name val="Verdana"/>
      <family val="2"/>
    </font>
    <font>
      <b/>
      <sz val="9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33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59999389629810485"/>
        <bgColor indexed="64"/>
      </patternFill>
    </fill>
  </fills>
  <borders count="6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/>
      <diagonal/>
    </border>
    <border>
      <left style="thick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n">
        <color auto="1"/>
      </right>
      <top style="medium">
        <color indexed="64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auto="1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60">
    <xf numFmtId="0" fontId="0" fillId="0" borderId="0" xfId="0"/>
    <xf numFmtId="0" fontId="4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4" fillId="0" borderId="0" xfId="0" applyFont="1" applyProtection="1"/>
    <xf numFmtId="0" fontId="4" fillId="0" borderId="0" xfId="0" applyFont="1" applyAlignment="1" applyProtection="1">
      <alignment horizontal="center"/>
    </xf>
    <xf numFmtId="2" fontId="2" fillId="3" borderId="9" xfId="0" applyNumberFormat="1" applyFont="1" applyFill="1" applyBorder="1" applyAlignment="1" applyProtection="1">
      <alignment horizontal="center" vertical="center"/>
    </xf>
    <xf numFmtId="0" fontId="2" fillId="4" borderId="3" xfId="0" applyFont="1" applyFill="1" applyBorder="1" applyAlignment="1" applyProtection="1">
      <alignment vertical="center" wrapText="1"/>
    </xf>
    <xf numFmtId="0" fontId="4" fillId="6" borderId="12" xfId="0" applyFont="1" applyFill="1" applyBorder="1" applyAlignment="1" applyProtection="1">
      <alignment vertical="center"/>
    </xf>
    <xf numFmtId="0" fontId="4" fillId="0" borderId="0" xfId="0" applyFont="1" applyFill="1" applyProtection="1"/>
    <xf numFmtId="0" fontId="10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2" fillId="0" borderId="0" xfId="0" applyFont="1" applyAlignment="1" applyProtection="1">
      <alignment wrapText="1"/>
    </xf>
    <xf numFmtId="0" fontId="4" fillId="0" borderId="0" xfId="0" applyFont="1" applyAlignment="1" applyProtection="1">
      <alignment horizontal="center" vertical="center"/>
    </xf>
    <xf numFmtId="0" fontId="2" fillId="4" borderId="13" xfId="0" applyFont="1" applyFill="1" applyBorder="1" applyAlignment="1" applyProtection="1">
      <alignment horizontal="center" vertical="center"/>
    </xf>
    <xf numFmtId="0" fontId="4" fillId="0" borderId="0" xfId="0" applyFont="1" applyProtection="1"/>
    <xf numFmtId="1" fontId="4" fillId="2" borderId="8" xfId="0" applyNumberFormat="1" applyFont="1" applyFill="1" applyBorder="1" applyAlignment="1" applyProtection="1">
      <alignment horizontal="center" vertical="center" wrapText="1"/>
      <protection locked="0"/>
    </xf>
    <xf numFmtId="2" fontId="2" fillId="4" borderId="1" xfId="1" applyNumberFormat="1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/>
    </xf>
    <xf numFmtId="0" fontId="2" fillId="0" borderId="0" xfId="0" applyFont="1" applyFill="1" applyBorder="1" applyAlignment="1" applyProtection="1">
      <alignment horizontal="center" vertical="center"/>
    </xf>
    <xf numFmtId="2" fontId="2" fillId="0" borderId="0" xfId="1" applyNumberFormat="1" applyFont="1" applyFill="1" applyBorder="1" applyAlignment="1" applyProtection="1">
      <alignment horizontal="center" vertical="center"/>
    </xf>
    <xf numFmtId="2" fontId="4" fillId="0" borderId="0" xfId="0" applyNumberFormat="1" applyFont="1" applyFill="1" applyBorder="1" applyAlignment="1" applyProtection="1">
      <alignment horizontal="center" vertical="center"/>
    </xf>
    <xf numFmtId="10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6" borderId="11" xfId="0" applyFont="1" applyFill="1" applyBorder="1" applyAlignment="1" applyProtection="1">
      <alignment horizontal="center" wrapText="1"/>
    </xf>
    <xf numFmtId="0" fontId="2" fillId="6" borderId="6" xfId="0" applyFont="1" applyFill="1" applyBorder="1" applyAlignment="1" applyProtection="1">
      <alignment horizontal="center" wrapText="1"/>
    </xf>
    <xf numFmtId="0" fontId="2" fillId="6" borderId="5" xfId="0" applyFont="1" applyFill="1" applyBorder="1" applyAlignment="1" applyProtection="1">
      <alignment horizontal="center" wrapText="1"/>
    </xf>
    <xf numFmtId="0" fontId="2" fillId="6" borderId="4" xfId="0" applyFont="1" applyFill="1" applyBorder="1" applyAlignment="1" applyProtection="1">
      <alignment vertical="center"/>
    </xf>
    <xf numFmtId="0" fontId="2" fillId="4" borderId="0" xfId="0" applyFont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horizontal="center" wrapText="1"/>
    </xf>
    <xf numFmtId="2" fontId="2" fillId="0" borderId="0" xfId="0" applyNumberFormat="1" applyFont="1" applyFill="1" applyBorder="1" applyAlignment="1" applyProtection="1">
      <alignment horizontal="center" vertical="center"/>
    </xf>
    <xf numFmtId="2" fontId="3" fillId="0" borderId="0" xfId="0" applyNumberFormat="1" applyFont="1" applyFill="1" applyBorder="1" applyAlignment="1" applyProtection="1">
      <alignment horizontal="center" vertical="center"/>
    </xf>
    <xf numFmtId="2" fontId="2" fillId="2" borderId="19" xfId="1" applyNumberFormat="1" applyFont="1" applyFill="1" applyBorder="1" applyAlignment="1" applyProtection="1">
      <alignment horizontal="center" vertical="center"/>
      <protection locked="0"/>
    </xf>
    <xf numFmtId="10" fontId="2" fillId="2" borderId="19" xfId="1" applyNumberFormat="1" applyFont="1" applyFill="1" applyBorder="1" applyAlignment="1" applyProtection="1">
      <alignment horizontal="center" vertical="center"/>
      <protection locked="0"/>
    </xf>
    <xf numFmtId="2" fontId="2" fillId="4" borderId="19" xfId="1" applyNumberFormat="1" applyFont="1" applyFill="1" applyBorder="1" applyAlignment="1" applyProtection="1">
      <alignment horizontal="center" vertical="center"/>
    </xf>
    <xf numFmtId="0" fontId="4" fillId="4" borderId="22" xfId="0" applyFont="1" applyFill="1" applyBorder="1" applyAlignment="1" applyProtection="1">
      <alignment vertical="center"/>
    </xf>
    <xf numFmtId="0" fontId="4" fillId="4" borderId="22" xfId="0" applyFont="1" applyFill="1" applyBorder="1" applyProtection="1"/>
    <xf numFmtId="0" fontId="2" fillId="6" borderId="10" xfId="0" applyFont="1" applyFill="1" applyBorder="1" applyAlignment="1" applyProtection="1">
      <alignment vertical="center"/>
    </xf>
    <xf numFmtId="2" fontId="4" fillId="3" borderId="20" xfId="0" applyNumberFormat="1" applyFont="1" applyFill="1" applyBorder="1" applyAlignment="1" applyProtection="1">
      <alignment horizontal="center" vertical="center"/>
    </xf>
    <xf numFmtId="0" fontId="4" fillId="6" borderId="12" xfId="0" applyFont="1" applyFill="1" applyBorder="1" applyProtection="1"/>
    <xf numFmtId="0" fontId="4" fillId="6" borderId="4" xfId="0" applyFont="1" applyFill="1" applyBorder="1" applyProtection="1"/>
    <xf numFmtId="2" fontId="4" fillId="3" borderId="19" xfId="0" applyNumberFormat="1" applyFont="1" applyFill="1" applyBorder="1" applyAlignment="1" applyProtection="1">
      <alignment horizontal="center" vertical="center"/>
    </xf>
    <xf numFmtId="0" fontId="2" fillId="6" borderId="23" xfId="0" applyFont="1" applyFill="1" applyBorder="1" applyAlignment="1" applyProtection="1">
      <alignment horizontal="center" vertical="center" wrapText="1"/>
    </xf>
    <xf numFmtId="2" fontId="2" fillId="6" borderId="24" xfId="0" applyNumberFormat="1" applyFont="1" applyFill="1" applyBorder="1" applyAlignment="1" applyProtection="1">
      <alignment horizontal="center" vertical="center"/>
    </xf>
    <xf numFmtId="2" fontId="2" fillId="4" borderId="21" xfId="1" quotePrefix="1" applyNumberFormat="1" applyFont="1" applyFill="1" applyBorder="1" applyAlignment="1" applyProtection="1">
      <alignment horizontal="center" vertical="center"/>
    </xf>
    <xf numFmtId="2" fontId="2" fillId="4" borderId="16" xfId="1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 applyProtection="1">
      <alignment horizontal="left" vertical="center"/>
    </xf>
    <xf numFmtId="2" fontId="2" fillId="4" borderId="0" xfId="1" applyNumberFormat="1" applyFont="1" applyFill="1" applyBorder="1" applyAlignment="1" applyProtection="1">
      <alignment horizontal="center" vertical="center"/>
      <protection locked="0"/>
    </xf>
    <xf numFmtId="2" fontId="2" fillId="2" borderId="26" xfId="1" applyNumberFormat="1" applyFont="1" applyFill="1" applyBorder="1" applyAlignment="1" applyProtection="1">
      <alignment horizontal="center" vertical="center"/>
      <protection locked="0"/>
    </xf>
    <xf numFmtId="2" fontId="2" fillId="2" borderId="29" xfId="1" applyNumberFormat="1" applyFont="1" applyFill="1" applyBorder="1" applyAlignment="1" applyProtection="1">
      <alignment horizontal="center" vertical="center"/>
      <protection locked="0"/>
    </xf>
    <xf numFmtId="2" fontId="4" fillId="3" borderId="26" xfId="0" applyNumberFormat="1" applyFont="1" applyFill="1" applyBorder="1" applyAlignment="1" applyProtection="1">
      <alignment horizontal="center" vertical="center"/>
    </xf>
    <xf numFmtId="2" fontId="2" fillId="3" borderId="30" xfId="0" applyNumberFormat="1" applyFont="1" applyFill="1" applyBorder="1" applyAlignment="1" applyProtection="1">
      <alignment horizontal="center" vertical="center"/>
    </xf>
    <xf numFmtId="2" fontId="2" fillId="3" borderId="31" xfId="0" applyNumberFormat="1" applyFont="1" applyFill="1" applyBorder="1" applyAlignment="1" applyProtection="1">
      <alignment horizontal="center" vertical="center"/>
    </xf>
    <xf numFmtId="2" fontId="2" fillId="4" borderId="15" xfId="1" applyNumberFormat="1" applyFont="1" applyFill="1" applyBorder="1" applyAlignment="1" applyProtection="1">
      <alignment horizontal="center" vertical="center"/>
    </xf>
    <xf numFmtId="10" fontId="2" fillId="2" borderId="15" xfId="1" applyNumberFormat="1" applyFont="1" applyFill="1" applyBorder="1" applyAlignment="1" applyProtection="1">
      <alignment horizontal="center" vertical="center"/>
      <protection locked="0"/>
    </xf>
    <xf numFmtId="2" fontId="4" fillId="3" borderId="15" xfId="0" applyNumberFormat="1" applyFont="1" applyFill="1" applyBorder="1" applyAlignment="1" applyProtection="1">
      <alignment horizontal="center" vertical="center"/>
    </xf>
    <xf numFmtId="2" fontId="2" fillId="3" borderId="32" xfId="0" applyNumberFormat="1" applyFont="1" applyFill="1" applyBorder="1" applyAlignment="1" applyProtection="1">
      <alignment horizontal="center" vertical="center"/>
    </xf>
    <xf numFmtId="2" fontId="2" fillId="7" borderId="26" xfId="1" quotePrefix="1" applyNumberFormat="1" applyFont="1" applyFill="1" applyBorder="1" applyAlignment="1" applyProtection="1">
      <alignment vertical="center"/>
    </xf>
    <xf numFmtId="2" fontId="2" fillId="7" borderId="27" xfId="1" quotePrefix="1" applyNumberFormat="1" applyFont="1" applyFill="1" applyBorder="1" applyAlignment="1" applyProtection="1">
      <alignment vertical="center"/>
    </xf>
    <xf numFmtId="2" fontId="2" fillId="7" borderId="28" xfId="1" quotePrefix="1" applyNumberFormat="1" applyFont="1" applyFill="1" applyBorder="1" applyAlignment="1" applyProtection="1">
      <alignment vertical="center"/>
    </xf>
    <xf numFmtId="0" fontId="2" fillId="6" borderId="38" xfId="0" applyFont="1" applyFill="1" applyBorder="1" applyAlignment="1" applyProtection="1">
      <alignment horizontal="center" wrapText="1"/>
    </xf>
    <xf numFmtId="0" fontId="2" fillId="6" borderId="39" xfId="0" applyFont="1" applyFill="1" applyBorder="1" applyAlignment="1" applyProtection="1">
      <alignment horizontal="center" wrapText="1"/>
    </xf>
    <xf numFmtId="2" fontId="2" fillId="2" borderId="40" xfId="1" applyNumberFormat="1" applyFont="1" applyFill="1" applyBorder="1" applyAlignment="1" applyProtection="1">
      <alignment horizontal="center" vertical="center"/>
      <protection locked="0"/>
    </xf>
    <xf numFmtId="2" fontId="2" fillId="3" borderId="41" xfId="0" applyNumberFormat="1" applyFont="1" applyFill="1" applyBorder="1" applyAlignment="1" applyProtection="1">
      <alignment horizontal="center" vertical="center"/>
    </xf>
    <xf numFmtId="2" fontId="2" fillId="4" borderId="42" xfId="1" quotePrefix="1" applyNumberFormat="1" applyFont="1" applyFill="1" applyBorder="1" applyAlignment="1" applyProtection="1">
      <alignment horizontal="center" vertical="center"/>
    </xf>
    <xf numFmtId="2" fontId="2" fillId="3" borderId="43" xfId="0" applyNumberFormat="1" applyFont="1" applyFill="1" applyBorder="1" applyAlignment="1" applyProtection="1">
      <alignment horizontal="center" vertical="center"/>
    </xf>
    <xf numFmtId="2" fontId="2" fillId="4" borderId="44" xfId="1" applyNumberFormat="1" applyFont="1" applyFill="1" applyBorder="1" applyAlignment="1" applyProtection="1">
      <alignment horizontal="center" vertical="center" wrapText="1"/>
    </xf>
    <xf numFmtId="2" fontId="2" fillId="4" borderId="45" xfId="1" applyNumberFormat="1" applyFont="1" applyFill="1" applyBorder="1" applyAlignment="1" applyProtection="1">
      <alignment horizontal="center" vertical="center"/>
    </xf>
    <xf numFmtId="2" fontId="2" fillId="3" borderId="46" xfId="0" applyNumberFormat="1" applyFont="1" applyFill="1" applyBorder="1" applyAlignment="1" applyProtection="1">
      <alignment horizontal="center" vertical="center"/>
    </xf>
    <xf numFmtId="0" fontId="2" fillId="6" borderId="47" xfId="0" applyFont="1" applyFill="1" applyBorder="1" applyAlignment="1" applyProtection="1">
      <alignment vertical="center"/>
    </xf>
    <xf numFmtId="0" fontId="2" fillId="6" borderId="48" xfId="0" applyFont="1" applyFill="1" applyBorder="1" applyAlignment="1" applyProtection="1">
      <alignment vertical="center"/>
    </xf>
    <xf numFmtId="2" fontId="2" fillId="6" borderId="50" xfId="0" applyNumberFormat="1" applyFont="1" applyFill="1" applyBorder="1" applyAlignment="1" applyProtection="1">
      <alignment horizontal="center" vertical="center"/>
    </xf>
    <xf numFmtId="2" fontId="2" fillId="2" borderId="27" xfId="1" applyNumberFormat="1" applyFont="1" applyFill="1" applyBorder="1" applyAlignment="1" applyProtection="1">
      <alignment horizontal="center" vertical="center"/>
      <protection locked="0"/>
    </xf>
    <xf numFmtId="2" fontId="2" fillId="4" borderId="33" xfId="1" quotePrefix="1" applyNumberFormat="1" applyFont="1" applyFill="1" applyBorder="1" applyAlignment="1" applyProtection="1">
      <alignment horizontal="center" vertical="center"/>
    </xf>
    <xf numFmtId="2" fontId="2" fillId="4" borderId="51" xfId="1" applyNumberFormat="1" applyFont="1" applyFill="1" applyBorder="1" applyAlignment="1" applyProtection="1">
      <alignment horizontal="center" vertical="center" wrapText="1"/>
    </xf>
    <xf numFmtId="2" fontId="2" fillId="4" borderId="14" xfId="1" applyNumberFormat="1" applyFont="1" applyFill="1" applyBorder="1" applyAlignment="1" applyProtection="1">
      <alignment horizontal="center" vertical="center"/>
    </xf>
    <xf numFmtId="0" fontId="2" fillId="6" borderId="53" xfId="0" applyFont="1" applyFill="1" applyBorder="1" applyAlignment="1" applyProtection="1">
      <alignment horizontal="center" wrapText="1"/>
    </xf>
    <xf numFmtId="0" fontId="2" fillId="6" borderId="54" xfId="0" applyFont="1" applyFill="1" applyBorder="1" applyAlignment="1" applyProtection="1">
      <alignment horizontal="center" wrapText="1"/>
    </xf>
    <xf numFmtId="0" fontId="4" fillId="6" borderId="57" xfId="0" applyFont="1" applyFill="1" applyBorder="1" applyProtection="1"/>
    <xf numFmtId="0" fontId="4" fillId="6" borderId="58" xfId="0" applyFont="1" applyFill="1" applyBorder="1" applyProtection="1"/>
    <xf numFmtId="0" fontId="2" fillId="6" borderId="58" xfId="0" applyFont="1" applyFill="1" applyBorder="1" applyAlignment="1" applyProtection="1">
      <alignment vertical="center"/>
    </xf>
    <xf numFmtId="9" fontId="2" fillId="4" borderId="60" xfId="0" applyNumberFormat="1" applyFont="1" applyFill="1" applyBorder="1" applyAlignment="1" applyProtection="1">
      <alignment horizontal="center" vertical="center"/>
    </xf>
    <xf numFmtId="2" fontId="2" fillId="4" borderId="43" xfId="1" applyNumberFormat="1" applyFont="1" applyFill="1" applyBorder="1" applyAlignment="1" applyProtection="1">
      <alignment horizontal="center" vertical="center"/>
    </xf>
    <xf numFmtId="0" fontId="2" fillId="4" borderId="7" xfId="0" applyFont="1" applyFill="1" applyBorder="1" applyAlignment="1" applyProtection="1">
      <alignment horizontal="center" vertical="center"/>
    </xf>
    <xf numFmtId="0" fontId="2" fillId="4" borderId="12" xfId="0" applyFont="1" applyFill="1" applyBorder="1" applyAlignment="1" applyProtection="1">
      <alignment horizontal="center" vertical="center"/>
    </xf>
    <xf numFmtId="2" fontId="5" fillId="0" borderId="0" xfId="0" applyNumberFormat="1" applyFont="1" applyAlignment="1" applyProtection="1">
      <alignment horizontal="center"/>
    </xf>
    <xf numFmtId="2" fontId="5" fillId="0" borderId="0" xfId="0" applyNumberFormat="1" applyFont="1" applyProtection="1"/>
    <xf numFmtId="2" fontId="4" fillId="0" borderId="0" xfId="0" applyNumberFormat="1" applyFont="1" applyAlignment="1" applyProtection="1">
      <alignment horizontal="center"/>
    </xf>
    <xf numFmtId="0" fontId="13" fillId="10" borderId="1" xfId="0" applyFont="1" applyFill="1" applyBorder="1" applyAlignment="1" applyProtection="1">
      <alignment horizontal="center"/>
    </xf>
    <xf numFmtId="0" fontId="13" fillId="10" borderId="16" xfId="0" applyFont="1" applyFill="1" applyBorder="1"/>
    <xf numFmtId="0" fontId="13" fillId="10" borderId="19" xfId="0" applyFont="1" applyFill="1" applyBorder="1" applyProtection="1"/>
    <xf numFmtId="0" fontId="13" fillId="10" borderId="1" xfId="0" applyFont="1" applyFill="1" applyBorder="1" applyAlignment="1" applyProtection="1">
      <alignment horizontal="left" wrapText="1"/>
    </xf>
    <xf numFmtId="0" fontId="13" fillId="0" borderId="1" xfId="0" applyFont="1" applyBorder="1" applyAlignment="1">
      <alignment horizontal="left" indent="2"/>
    </xf>
    <xf numFmtId="2" fontId="13" fillId="0" borderId="1" xfId="0" applyNumberFormat="1" applyFont="1" applyBorder="1"/>
    <xf numFmtId="0" fontId="13" fillId="0" borderId="1" xfId="0" applyFont="1" applyBorder="1" applyAlignment="1" applyProtection="1">
      <alignment horizontal="left" wrapText="1" indent="2"/>
    </xf>
    <xf numFmtId="0" fontId="13" fillId="10" borderId="1" xfId="0" applyFont="1" applyFill="1" applyBorder="1"/>
    <xf numFmtId="0" fontId="13" fillId="0" borderId="1" xfId="0" applyFont="1" applyBorder="1"/>
    <xf numFmtId="10" fontId="13" fillId="0" borderId="1" xfId="0" applyNumberFormat="1" applyFont="1" applyBorder="1"/>
    <xf numFmtId="0" fontId="13" fillId="10" borderId="1" xfId="0" applyFont="1" applyFill="1" applyBorder="1" applyAlignment="1">
      <alignment wrapText="1"/>
    </xf>
    <xf numFmtId="0" fontId="13" fillId="10" borderId="1" xfId="0" applyFont="1" applyFill="1" applyBorder="1" applyAlignment="1" applyProtection="1">
      <alignment horizontal="center" wrapText="1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164" fontId="2" fillId="2" borderId="2" xfId="2" applyNumberFormat="1" applyFont="1" applyFill="1" applyBorder="1" applyAlignment="1" applyProtection="1">
      <alignment horizontal="center" vertical="center"/>
      <protection locked="0"/>
    </xf>
    <xf numFmtId="1" fontId="2" fillId="3" borderId="9" xfId="0" applyNumberFormat="1" applyFont="1" applyFill="1" applyBorder="1" applyAlignment="1" applyProtection="1">
      <alignment horizontal="center" vertical="center"/>
    </xf>
    <xf numFmtId="1" fontId="2" fillId="6" borderId="24" xfId="0" applyNumberFormat="1" applyFont="1" applyFill="1" applyBorder="1" applyAlignment="1" applyProtection="1">
      <alignment horizontal="center" vertical="center"/>
    </xf>
    <xf numFmtId="164" fontId="2" fillId="0" borderId="15" xfId="2" applyNumberFormat="1" applyFont="1" applyBorder="1" applyAlignment="1" applyProtection="1">
      <alignment horizontal="center" vertical="center"/>
    </xf>
    <xf numFmtId="164" fontId="2" fillId="2" borderId="29" xfId="2" applyNumberFormat="1" applyFont="1" applyFill="1" applyBorder="1" applyAlignment="1" applyProtection="1">
      <alignment horizontal="center" vertical="center"/>
      <protection locked="0"/>
    </xf>
    <xf numFmtId="164" fontId="2" fillId="2" borderId="19" xfId="2" applyNumberFormat="1" applyFont="1" applyFill="1" applyBorder="1" applyAlignment="1" applyProtection="1">
      <alignment horizontal="center" vertical="center"/>
      <protection locked="0"/>
    </xf>
    <xf numFmtId="164" fontId="2" fillId="2" borderId="15" xfId="2" applyNumberFormat="1" applyFont="1" applyFill="1" applyBorder="1" applyAlignment="1" applyProtection="1">
      <alignment horizontal="center" vertical="center"/>
      <protection locked="0"/>
    </xf>
    <xf numFmtId="2" fontId="2" fillId="4" borderId="22" xfId="0" applyNumberFormat="1" applyFont="1" applyFill="1" applyBorder="1" applyAlignment="1" applyProtection="1">
      <alignment horizontal="center"/>
    </xf>
    <xf numFmtId="2" fontId="2" fillId="4" borderId="22" xfId="0" applyNumberFormat="1" applyFont="1" applyFill="1" applyBorder="1" applyAlignment="1" applyProtection="1">
      <alignment horizontal="center" vertical="center"/>
    </xf>
    <xf numFmtId="2" fontId="7" fillId="5" borderId="18" xfId="0" applyNumberFormat="1" applyFont="1" applyFill="1" applyBorder="1" applyAlignment="1" applyProtection="1">
      <alignment horizontal="center" vertical="center"/>
    </xf>
    <xf numFmtId="164" fontId="2" fillId="2" borderId="1" xfId="2" applyNumberFormat="1" applyFont="1" applyFill="1" applyBorder="1" applyAlignment="1" applyProtection="1">
      <alignment horizontal="center" vertical="center"/>
      <protection locked="0"/>
    </xf>
    <xf numFmtId="1" fontId="2" fillId="0" borderId="59" xfId="0" applyNumberFormat="1" applyFont="1" applyBorder="1" applyAlignment="1" applyProtection="1">
      <alignment horizontal="center" vertical="center"/>
    </xf>
    <xf numFmtId="0" fontId="14" fillId="0" borderId="0" xfId="0" applyFont="1" applyAlignment="1" applyProtection="1">
      <alignment horizontal="center" vertical="center"/>
    </xf>
    <xf numFmtId="0" fontId="14" fillId="0" borderId="0" xfId="0" applyFont="1" applyProtection="1"/>
    <xf numFmtId="0" fontId="14" fillId="0" borderId="0" xfId="0" applyFont="1" applyAlignment="1" applyProtection="1">
      <alignment horizontal="center"/>
    </xf>
    <xf numFmtId="0" fontId="14" fillId="0" borderId="0" xfId="0" applyFont="1" applyAlignment="1" applyProtection="1">
      <alignment vertical="center"/>
    </xf>
    <xf numFmtId="0" fontId="15" fillId="0" borderId="0" xfId="0" applyFont="1" applyAlignment="1" applyProtection="1">
      <alignment horizontal="center" wrapText="1"/>
    </xf>
    <xf numFmtId="0" fontId="5" fillId="0" borderId="0" xfId="0" applyFont="1" applyAlignment="1" applyProtection="1">
      <alignment vertical="center"/>
    </xf>
    <xf numFmtId="0" fontId="2" fillId="4" borderId="62" xfId="0" applyFont="1" applyFill="1" applyBorder="1" applyAlignment="1" applyProtection="1">
      <alignment horizontal="center" vertical="center"/>
    </xf>
    <xf numFmtId="0" fontId="2" fillId="4" borderId="27" xfId="0" applyFont="1" applyFill="1" applyBorder="1" applyAlignment="1" applyProtection="1">
      <alignment vertical="center" wrapText="1"/>
    </xf>
    <xf numFmtId="2" fontId="2" fillId="2" borderId="16" xfId="1" applyNumberFormat="1" applyFont="1" applyFill="1" applyBorder="1" applyAlignment="1" applyProtection="1">
      <alignment horizontal="center" vertical="center"/>
      <protection locked="0"/>
    </xf>
    <xf numFmtId="2" fontId="4" fillId="3" borderId="16" xfId="0" applyNumberFormat="1" applyFont="1" applyFill="1" applyBorder="1" applyAlignment="1" applyProtection="1">
      <alignment horizontal="center" vertical="center"/>
    </xf>
    <xf numFmtId="164" fontId="2" fillId="3" borderId="2" xfId="2" applyNumberFormat="1" applyFont="1" applyFill="1" applyBorder="1" applyAlignment="1" applyProtection="1">
      <alignment horizontal="center" vertical="center"/>
    </xf>
    <xf numFmtId="164" fontId="2" fillId="3" borderId="29" xfId="2" applyNumberFormat="1" applyFont="1" applyFill="1" applyBorder="1" applyAlignment="1" applyProtection="1">
      <alignment horizontal="center" vertical="center"/>
    </xf>
    <xf numFmtId="0" fontId="2" fillId="4" borderId="0" xfId="0" applyFont="1" applyFill="1" applyBorder="1" applyAlignment="1" applyProtection="1">
      <alignment horizontal="left" vertical="center" wrapText="1"/>
    </xf>
    <xf numFmtId="0" fontId="2" fillId="4" borderId="4" xfId="0" applyFont="1" applyFill="1" applyBorder="1" applyAlignment="1" applyProtection="1">
      <alignment horizontal="left" vertical="center" wrapText="1"/>
    </xf>
    <xf numFmtId="0" fontId="9" fillId="0" borderId="0" xfId="0" applyFont="1" applyAlignment="1" applyProtection="1">
      <alignment horizontal="left" vertical="center"/>
    </xf>
    <xf numFmtId="9" fontId="4" fillId="0" borderId="0" xfId="0" applyNumberFormat="1" applyFont="1" applyAlignment="1" applyProtection="1">
      <alignment horizontal="center"/>
    </xf>
    <xf numFmtId="44" fontId="4" fillId="0" borderId="0" xfId="1" applyFont="1" applyProtection="1"/>
    <xf numFmtId="44" fontId="4" fillId="0" borderId="0" xfId="0" applyNumberFormat="1" applyFont="1" applyProtection="1"/>
    <xf numFmtId="0" fontId="9" fillId="2" borderId="0" xfId="0" applyFont="1" applyFill="1" applyAlignment="1" applyProtection="1">
      <alignment horizontal="left" vertical="center"/>
    </xf>
    <xf numFmtId="0" fontId="9" fillId="0" borderId="0" xfId="0" applyFont="1" applyFill="1" applyBorder="1" applyAlignment="1" applyProtection="1">
      <alignment horizontal="left" vertical="center" wrapText="1"/>
    </xf>
    <xf numFmtId="0" fontId="7" fillId="5" borderId="0" xfId="0" applyFont="1" applyFill="1" applyAlignment="1" applyProtection="1">
      <alignment horizontal="left" vertical="center"/>
    </xf>
    <xf numFmtId="0" fontId="2" fillId="6" borderId="5" xfId="0" applyFont="1" applyFill="1" applyBorder="1" applyAlignment="1" applyProtection="1">
      <alignment horizontal="left" wrapText="1"/>
    </xf>
    <xf numFmtId="0" fontId="2" fillId="6" borderId="11" xfId="0" applyFont="1" applyFill="1" applyBorder="1" applyAlignment="1" applyProtection="1">
      <alignment horizontal="left" wrapText="1"/>
    </xf>
    <xf numFmtId="0" fontId="2" fillId="4" borderId="0" xfId="0" applyFont="1" applyFill="1" applyBorder="1" applyAlignment="1" applyProtection="1">
      <alignment horizontal="left" vertical="center" wrapText="1"/>
    </xf>
    <xf numFmtId="0" fontId="2" fillId="4" borderId="4" xfId="0" applyFont="1" applyFill="1" applyBorder="1" applyAlignment="1" applyProtection="1">
      <alignment horizontal="left" vertical="center" wrapText="1"/>
    </xf>
    <xf numFmtId="0" fontId="2" fillId="6" borderId="17" xfId="0" applyFont="1" applyFill="1" applyBorder="1" applyAlignment="1" applyProtection="1">
      <alignment horizontal="right" vertical="center"/>
    </xf>
    <xf numFmtId="0" fontId="2" fillId="6" borderId="14" xfId="0" applyFont="1" applyFill="1" applyBorder="1" applyAlignment="1" applyProtection="1">
      <alignment horizontal="right" vertical="center"/>
    </xf>
    <xf numFmtId="0" fontId="9" fillId="0" borderId="0" xfId="0" applyFont="1" applyAlignment="1" applyProtection="1">
      <alignment horizontal="left" vertical="center"/>
    </xf>
    <xf numFmtId="0" fontId="12" fillId="8" borderId="35" xfId="0" applyFont="1" applyFill="1" applyBorder="1" applyAlignment="1" applyProtection="1">
      <alignment horizontal="center"/>
    </xf>
    <xf numFmtId="0" fontId="12" fillId="8" borderId="36" xfId="0" applyFont="1" applyFill="1" applyBorder="1" applyAlignment="1" applyProtection="1">
      <alignment horizontal="center"/>
    </xf>
    <xf numFmtId="0" fontId="12" fillId="8" borderId="37" xfId="0" applyFont="1" applyFill="1" applyBorder="1" applyAlignment="1" applyProtection="1">
      <alignment horizontal="center"/>
    </xf>
    <xf numFmtId="0" fontId="2" fillId="6" borderId="48" xfId="0" applyFont="1" applyFill="1" applyBorder="1" applyAlignment="1" applyProtection="1">
      <alignment horizontal="right" vertical="center"/>
    </xf>
    <xf numFmtId="0" fontId="2" fillId="6" borderId="49" xfId="0" applyFont="1" applyFill="1" applyBorder="1" applyAlignment="1" applyProtection="1">
      <alignment horizontal="right" vertical="center"/>
    </xf>
    <xf numFmtId="0" fontId="8" fillId="9" borderId="35" xfId="0" applyFont="1" applyFill="1" applyBorder="1" applyAlignment="1" applyProtection="1">
      <alignment horizontal="center"/>
    </xf>
    <xf numFmtId="0" fontId="8" fillId="9" borderId="36" xfId="0" applyFont="1" applyFill="1" applyBorder="1" applyAlignment="1" applyProtection="1">
      <alignment horizontal="center"/>
    </xf>
    <xf numFmtId="0" fontId="8" fillId="9" borderId="37" xfId="0" applyFont="1" applyFill="1" applyBorder="1" applyAlignment="1" applyProtection="1">
      <alignment horizontal="center"/>
    </xf>
    <xf numFmtId="0" fontId="2" fillId="4" borderId="34" xfId="0" applyFont="1" applyFill="1" applyBorder="1" applyAlignment="1" applyProtection="1">
      <alignment horizontal="center" vertical="top" wrapText="1"/>
    </xf>
    <xf numFmtId="0" fontId="2" fillId="4" borderId="33" xfId="0" applyFont="1" applyFill="1" applyBorder="1" applyAlignment="1" applyProtection="1">
      <alignment horizontal="center" vertical="top" wrapText="1"/>
    </xf>
    <xf numFmtId="0" fontId="2" fillId="4" borderId="25" xfId="0" applyFont="1" applyFill="1" applyBorder="1" applyAlignment="1" applyProtection="1">
      <alignment horizontal="center" vertical="top" wrapText="1"/>
    </xf>
    <xf numFmtId="0" fontId="2" fillId="4" borderId="38" xfId="0" applyFont="1" applyFill="1" applyBorder="1" applyAlignment="1" applyProtection="1">
      <alignment horizontal="center" vertical="top" wrapText="1"/>
    </xf>
    <xf numFmtId="0" fontId="2" fillId="4" borderId="55" xfId="0" applyFont="1" applyFill="1" applyBorder="1" applyAlignment="1" applyProtection="1">
      <alignment horizontal="center" vertical="top"/>
    </xf>
    <xf numFmtId="0" fontId="2" fillId="4" borderId="56" xfId="0" applyFont="1" applyFill="1" applyBorder="1" applyAlignment="1" applyProtection="1">
      <alignment horizontal="center" vertical="top"/>
    </xf>
    <xf numFmtId="0" fontId="2" fillId="6" borderId="52" xfId="0" applyFont="1" applyFill="1" applyBorder="1" applyAlignment="1" applyProtection="1">
      <alignment horizontal="left" wrapText="1"/>
    </xf>
    <xf numFmtId="0" fontId="2" fillId="6" borderId="53" xfId="0" applyFont="1" applyFill="1" applyBorder="1" applyAlignment="1" applyProtection="1">
      <alignment horizontal="left" wrapText="1"/>
    </xf>
    <xf numFmtId="0" fontId="13" fillId="10" borderId="2" xfId="0" applyFont="1" applyFill="1" applyBorder="1" applyAlignment="1">
      <alignment horizontal="center"/>
    </xf>
    <xf numFmtId="0" fontId="13" fillId="10" borderId="3" xfId="0" applyFont="1" applyFill="1" applyBorder="1" applyAlignment="1">
      <alignment horizontal="center"/>
    </xf>
    <xf numFmtId="0" fontId="13" fillId="10" borderId="61" xfId="0" applyFont="1" applyFill="1" applyBorder="1" applyAlignment="1">
      <alignment horizontal="center"/>
    </xf>
  </cellXfs>
  <cellStyles count="3">
    <cellStyle name="Komma" xfId="2" builtinId="3"/>
    <cellStyle name="Standaard" xfId="0" builtinId="0"/>
    <cellStyle name="Valuta" xfId="1" builtinId="4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FFFFCC"/>
      <color rgb="FFFFFF99"/>
      <color rgb="FF003300"/>
      <color rgb="FF33CC33"/>
      <color rgb="FFFFFF66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34998626667073579"/>
  </sheetPr>
  <dimension ref="A1:M43"/>
  <sheetViews>
    <sheetView tabSelected="1" workbookViewId="0">
      <selection activeCell="C7" sqref="C7"/>
    </sheetView>
  </sheetViews>
  <sheetFormatPr defaultColWidth="9.140625" defaultRowHeight="11.25" x14ac:dyDescent="0.15"/>
  <cols>
    <col min="1" max="1" width="6.140625" style="4" customWidth="1"/>
    <col min="2" max="2" width="42.42578125" style="4" customWidth="1"/>
    <col min="3" max="4" width="14.140625" style="5" customWidth="1"/>
    <col min="5" max="5" width="14.140625" style="4" customWidth="1"/>
    <col min="6" max="7" width="14.140625" style="15" customWidth="1"/>
    <col min="8" max="10" width="14.140625" style="4" customWidth="1"/>
    <col min="11" max="12" width="13" style="4" customWidth="1"/>
    <col min="13" max="13" width="13" style="115" customWidth="1"/>
    <col min="14" max="16384" width="9.140625" style="4"/>
  </cols>
  <sheetData>
    <row r="1" spans="1:13" s="1" customFormat="1" ht="15" x14ac:dyDescent="0.25">
      <c r="A1" s="3" t="s">
        <v>67</v>
      </c>
      <c r="B1" s="11"/>
      <c r="C1" s="13"/>
      <c r="D1" s="13"/>
      <c r="E1" s="11"/>
      <c r="F1" s="118">
        <v>1</v>
      </c>
      <c r="G1" s="118">
        <v>4</v>
      </c>
      <c r="H1" s="118">
        <v>6</v>
      </c>
      <c r="I1" s="118">
        <v>8</v>
      </c>
      <c r="J1" s="118">
        <v>10</v>
      </c>
      <c r="K1" s="11"/>
      <c r="L1" s="11"/>
      <c r="M1" s="113"/>
    </row>
    <row r="2" spans="1:13" s="1" customFormat="1" ht="7.5" customHeight="1" x14ac:dyDescent="0.25">
      <c r="A2" s="2"/>
      <c r="B2" s="11"/>
      <c r="C2" s="13"/>
      <c r="D2" s="13"/>
      <c r="E2" s="11"/>
      <c r="F2" s="11"/>
      <c r="G2" s="11"/>
      <c r="H2" s="11"/>
      <c r="I2" s="11"/>
      <c r="J2" s="11"/>
      <c r="K2" s="11"/>
      <c r="L2" s="11"/>
      <c r="M2" s="113"/>
    </row>
    <row r="3" spans="1:13" s="1" customFormat="1" ht="18" customHeight="1" thickBot="1" x14ac:dyDescent="0.2">
      <c r="A3" s="133" t="s">
        <v>13</v>
      </c>
      <c r="B3" s="133"/>
      <c r="C3" s="13"/>
      <c r="D3" s="13"/>
      <c r="E3" s="13"/>
      <c r="F3" s="13"/>
      <c r="G3" s="13"/>
      <c r="H3" s="11"/>
      <c r="I3" s="11"/>
      <c r="J3" s="11"/>
      <c r="K3" s="117"/>
      <c r="L3" s="11"/>
      <c r="M3" s="113"/>
    </row>
    <row r="4" spans="1:13" s="12" customFormat="1" ht="36.75" customHeight="1" x14ac:dyDescent="0.15">
      <c r="A4" s="134" t="s">
        <v>43</v>
      </c>
      <c r="B4" s="135"/>
      <c r="C4" s="25" t="s">
        <v>41</v>
      </c>
      <c r="D4" s="23" t="s">
        <v>7</v>
      </c>
      <c r="E4" s="24" t="s">
        <v>62</v>
      </c>
      <c r="F4" s="28"/>
      <c r="G4" s="28"/>
      <c r="J4" s="41" t="s">
        <v>10</v>
      </c>
      <c r="L4" s="113"/>
    </row>
    <row r="5" spans="1:13" s="1" customFormat="1" ht="18" customHeight="1" x14ac:dyDescent="0.25">
      <c r="A5" s="14">
        <v>1</v>
      </c>
      <c r="B5" s="7" t="s">
        <v>65</v>
      </c>
      <c r="C5" s="16"/>
      <c r="D5" s="123">
        <v>16</v>
      </c>
      <c r="E5" s="102">
        <f>C5*D5</f>
        <v>0</v>
      </c>
      <c r="F5" s="29"/>
      <c r="G5" s="29"/>
      <c r="H5" s="11"/>
      <c r="I5" s="11"/>
      <c r="J5" s="34"/>
      <c r="K5" s="11"/>
      <c r="L5" s="113"/>
    </row>
    <row r="6" spans="1:13" s="1" customFormat="1" ht="18" hidden="1" customHeight="1" x14ac:dyDescent="0.25">
      <c r="A6" s="14">
        <v>2</v>
      </c>
      <c r="B6" s="7" t="s">
        <v>3</v>
      </c>
      <c r="C6" s="16"/>
      <c r="D6" s="123"/>
      <c r="E6" s="102">
        <f t="shared" ref="E6:E10" si="0">C6*D6</f>
        <v>0</v>
      </c>
      <c r="F6" s="29"/>
      <c r="G6" s="29"/>
      <c r="H6" s="11"/>
      <c r="I6" s="11"/>
      <c r="J6" s="34"/>
      <c r="K6" s="11"/>
      <c r="L6" s="13"/>
    </row>
    <row r="7" spans="1:13" s="1" customFormat="1" ht="17.25" customHeight="1" x14ac:dyDescent="0.25">
      <c r="A7" s="14">
        <v>2</v>
      </c>
      <c r="B7" s="7" t="s">
        <v>66</v>
      </c>
      <c r="C7" s="16"/>
      <c r="D7" s="123">
        <v>37</v>
      </c>
      <c r="E7" s="102">
        <f t="shared" si="0"/>
        <v>0</v>
      </c>
      <c r="F7" s="29"/>
      <c r="G7" s="29"/>
      <c r="H7" s="11"/>
      <c r="I7" s="11"/>
      <c r="J7" s="34"/>
      <c r="K7" s="11"/>
      <c r="L7" s="113"/>
    </row>
    <row r="8" spans="1:13" s="1" customFormat="1" ht="18" customHeight="1" x14ac:dyDescent="0.25">
      <c r="A8" s="14">
        <v>3</v>
      </c>
      <c r="B8" s="7" t="s">
        <v>63</v>
      </c>
      <c r="C8" s="16"/>
      <c r="D8" s="123">
        <v>37</v>
      </c>
      <c r="E8" s="102">
        <f t="shared" si="0"/>
        <v>0</v>
      </c>
      <c r="F8" s="29"/>
      <c r="G8" s="29"/>
      <c r="H8" s="11"/>
      <c r="I8" s="11"/>
      <c r="J8" s="34"/>
      <c r="K8" s="11"/>
      <c r="L8" s="113"/>
    </row>
    <row r="9" spans="1:13" s="1" customFormat="1" ht="18" hidden="1" customHeight="1" x14ac:dyDescent="0.25">
      <c r="A9" s="14">
        <v>4</v>
      </c>
      <c r="B9" s="7" t="s">
        <v>4</v>
      </c>
      <c r="C9" s="16">
        <v>10</v>
      </c>
      <c r="D9" s="101">
        <v>0</v>
      </c>
      <c r="E9" s="102">
        <f t="shared" si="0"/>
        <v>0</v>
      </c>
      <c r="F9" s="29"/>
      <c r="G9" s="29"/>
      <c r="H9" s="11"/>
      <c r="I9" s="11"/>
      <c r="J9" s="34"/>
      <c r="K9" s="11"/>
      <c r="L9" s="113"/>
    </row>
    <row r="10" spans="1:13" s="1" customFormat="1" ht="18" hidden="1" customHeight="1" x14ac:dyDescent="0.25">
      <c r="A10" s="14">
        <v>6</v>
      </c>
      <c r="B10" s="7" t="s">
        <v>5</v>
      </c>
      <c r="C10" s="16">
        <v>10</v>
      </c>
      <c r="D10" s="101">
        <v>0</v>
      </c>
      <c r="E10" s="102">
        <f t="shared" si="0"/>
        <v>0</v>
      </c>
      <c r="F10" s="29"/>
      <c r="G10" s="29"/>
      <c r="H10" s="11"/>
      <c r="I10" s="11"/>
      <c r="J10" s="34"/>
      <c r="K10" s="11"/>
      <c r="L10" s="113"/>
    </row>
    <row r="11" spans="1:13" s="1" customFormat="1" ht="18" customHeight="1" thickBot="1" x14ac:dyDescent="0.2">
      <c r="A11" s="8"/>
      <c r="B11" s="138" t="s">
        <v>53</v>
      </c>
      <c r="C11" s="139"/>
      <c r="D11" s="104">
        <f>SUM(D5:D10)</f>
        <v>90</v>
      </c>
      <c r="E11" s="103">
        <f>SUM(E5:E8)</f>
        <v>0</v>
      </c>
      <c r="F11" s="30"/>
      <c r="G11" s="30"/>
      <c r="H11" s="11"/>
      <c r="I11" s="11"/>
      <c r="J11" s="109">
        <f>E11</f>
        <v>0</v>
      </c>
      <c r="K11" s="11"/>
      <c r="L11" s="115"/>
    </row>
    <row r="12" spans="1:13" s="15" customFormat="1" ht="7.5" customHeight="1" x14ac:dyDescent="0.15">
      <c r="B12" s="9"/>
      <c r="C12" s="18"/>
      <c r="D12" s="18"/>
      <c r="E12" s="19"/>
      <c r="F12" s="19"/>
      <c r="G12" s="19"/>
      <c r="H12" s="19"/>
      <c r="I12" s="9"/>
      <c r="J12" s="35"/>
    </row>
    <row r="13" spans="1:13" ht="7.5" customHeight="1" x14ac:dyDescent="0.15">
      <c r="A13" s="15"/>
      <c r="B13" s="15"/>
      <c r="E13" s="15"/>
      <c r="H13" s="15"/>
      <c r="I13" s="15"/>
      <c r="J13" s="35"/>
      <c r="K13" s="15"/>
      <c r="L13" s="15"/>
    </row>
    <row r="14" spans="1:13" ht="18" customHeight="1" thickBot="1" x14ac:dyDescent="0.2">
      <c r="A14" s="133" t="s">
        <v>6</v>
      </c>
      <c r="B14" s="133"/>
      <c r="E14" s="15"/>
      <c r="H14" s="15"/>
      <c r="I14" s="15"/>
      <c r="J14" s="35"/>
      <c r="K14" s="15"/>
      <c r="L14" s="15"/>
    </row>
    <row r="15" spans="1:13" ht="57" thickBot="1" x14ac:dyDescent="0.2">
      <c r="A15" s="134" t="s">
        <v>43</v>
      </c>
      <c r="B15" s="135"/>
      <c r="C15" s="23" t="s">
        <v>14</v>
      </c>
      <c r="D15" s="23" t="s">
        <v>9</v>
      </c>
      <c r="E15" s="23" t="s">
        <v>54</v>
      </c>
      <c r="F15" s="23" t="s">
        <v>7</v>
      </c>
      <c r="G15" s="24" t="s">
        <v>44</v>
      </c>
      <c r="H15" s="15"/>
      <c r="I15" s="15"/>
      <c r="J15" s="35"/>
      <c r="K15" s="15"/>
      <c r="L15" s="15"/>
      <c r="M15" s="114"/>
    </row>
    <row r="16" spans="1:13" ht="28.5" customHeight="1" x14ac:dyDescent="0.15">
      <c r="A16" s="119">
        <v>1</v>
      </c>
      <c r="B16" s="120" t="s">
        <v>2</v>
      </c>
      <c r="C16" s="47"/>
      <c r="D16" s="48"/>
      <c r="E16" s="49">
        <f>IF(C16&gt;0,MIN(10,MAX(0,10-10*LOG(C16/D16,1.5))),0)</f>
        <v>0</v>
      </c>
      <c r="F16" s="124">
        <v>10</v>
      </c>
      <c r="G16" s="50">
        <f>E16*F16</f>
        <v>0</v>
      </c>
      <c r="H16" s="15"/>
      <c r="I16" s="15"/>
      <c r="J16" s="35"/>
      <c r="K16" s="15"/>
      <c r="L16" s="15"/>
      <c r="M16" s="114"/>
    </row>
    <row r="17" spans="1:13" s="15" customFormat="1" ht="28.5" hidden="1" customHeight="1" x14ac:dyDescent="0.15">
      <c r="A17" s="82" t="s">
        <v>45</v>
      </c>
      <c r="B17" s="27" t="s">
        <v>48</v>
      </c>
      <c r="C17" s="46"/>
      <c r="D17" s="31">
        <v>1.1200000000000001</v>
      </c>
      <c r="E17" s="37" t="e">
        <f>IF(#REF!&gt;0,MIN(10,MAX(0,10-10*LOG(#REF!/D17,2))),0)</f>
        <v>#REF!</v>
      </c>
      <c r="F17" s="106">
        <v>0</v>
      </c>
      <c r="G17" s="51" t="e">
        <f>E17*F17</f>
        <v>#REF!</v>
      </c>
      <c r="J17" s="35"/>
      <c r="M17" s="114"/>
    </row>
    <row r="18" spans="1:13" ht="33" hidden="1" customHeight="1" x14ac:dyDescent="0.15">
      <c r="A18" s="82" t="s">
        <v>46</v>
      </c>
      <c r="B18" s="125" t="s">
        <v>49</v>
      </c>
      <c r="C18" s="136"/>
      <c r="D18" s="31">
        <v>1.08</v>
      </c>
      <c r="E18" s="40" t="e">
        <f>IF(#REF!&gt;0,MIN(10,MAX(0,10-10*LOG(#REF!/D18,2))),0)</f>
        <v>#REF!</v>
      </c>
      <c r="F18" s="106">
        <v>0</v>
      </c>
      <c r="G18" s="6" t="e">
        <f t="shared" ref="G18:G19" si="1">E18*F18</f>
        <v>#REF!</v>
      </c>
      <c r="H18" s="15"/>
      <c r="I18" s="15"/>
      <c r="J18" s="35"/>
      <c r="K18" s="15"/>
      <c r="L18" s="15"/>
      <c r="M18" s="114"/>
    </row>
    <row r="19" spans="1:13" ht="33" hidden="1" customHeight="1" thickBot="1" x14ac:dyDescent="0.2">
      <c r="A19" s="83" t="s">
        <v>47</v>
      </c>
      <c r="B19" s="126" t="s">
        <v>50</v>
      </c>
      <c r="C19" s="137"/>
      <c r="D19" s="121">
        <v>1.08</v>
      </c>
      <c r="E19" s="122" t="e">
        <f>IF(#REF!&gt;0,MIN(10,MAX(0,10-10*LOG(#REF!/D19,2))),0)</f>
        <v>#REF!</v>
      </c>
      <c r="F19" s="107">
        <v>0</v>
      </c>
      <c r="G19" s="55" t="e">
        <f t="shared" si="1"/>
        <v>#REF!</v>
      </c>
      <c r="H19" s="15"/>
      <c r="I19" s="15"/>
      <c r="J19" s="35"/>
      <c r="K19" s="15"/>
      <c r="L19" s="15"/>
      <c r="M19" s="114"/>
    </row>
    <row r="20" spans="1:13" s="15" customFormat="1" ht="21.75" customHeight="1" thickBot="1" x14ac:dyDescent="0.2">
      <c r="A20" s="38"/>
      <c r="B20" s="39"/>
      <c r="C20" s="26"/>
      <c r="D20" s="138" t="s">
        <v>52</v>
      </c>
      <c r="E20" s="139"/>
      <c r="F20" s="104">
        <v>10</v>
      </c>
      <c r="G20" s="42">
        <f>SUM(G16:G16)</f>
        <v>0</v>
      </c>
      <c r="J20" s="108">
        <f>G20</f>
        <v>0</v>
      </c>
      <c r="M20" s="114"/>
    </row>
    <row r="21" spans="1:13" s="15" customFormat="1" ht="13.5" customHeight="1" thickBot="1" x14ac:dyDescent="0.2">
      <c r="B21" s="9"/>
      <c r="C21" s="18"/>
      <c r="D21" s="18"/>
      <c r="E21" s="19"/>
      <c r="F21" s="19"/>
      <c r="G21" s="19"/>
      <c r="H21" s="19"/>
      <c r="I21" s="9"/>
      <c r="J21" s="35"/>
      <c r="M21" s="114"/>
    </row>
    <row r="22" spans="1:13" s="15" customFormat="1" ht="17.25" customHeight="1" thickBot="1" x14ac:dyDescent="0.2">
      <c r="B22" s="9"/>
      <c r="C22" s="18"/>
      <c r="D22" s="18"/>
      <c r="E22" s="19"/>
      <c r="F22" s="19"/>
      <c r="G22" s="19"/>
      <c r="H22" s="19"/>
      <c r="I22" s="36" t="s">
        <v>11</v>
      </c>
      <c r="J22" s="110">
        <f>SUM(J11:J21)</f>
        <v>0</v>
      </c>
      <c r="M22" s="114"/>
    </row>
    <row r="23" spans="1:13" s="1" customFormat="1" ht="16.5" customHeight="1" x14ac:dyDescent="0.25">
      <c r="A23" s="10">
        <v>1</v>
      </c>
      <c r="B23" s="140" t="s">
        <v>42</v>
      </c>
      <c r="C23" s="140"/>
      <c r="D23" s="140"/>
      <c r="E23" s="140"/>
      <c r="F23" s="140"/>
      <c r="G23" s="140"/>
      <c r="H23" s="140"/>
      <c r="I23" s="140"/>
      <c r="J23" s="140"/>
      <c r="K23" s="11"/>
      <c r="L23" s="11"/>
      <c r="M23" s="116"/>
    </row>
    <row r="24" spans="1:13" s="1" customFormat="1" ht="16.5" customHeight="1" x14ac:dyDescent="0.25">
      <c r="A24" s="10">
        <v>2</v>
      </c>
      <c r="B24" s="140" t="s">
        <v>60</v>
      </c>
      <c r="C24" s="140"/>
      <c r="D24" s="140"/>
      <c r="E24" s="140"/>
      <c r="F24" s="140"/>
      <c r="G24" s="140"/>
      <c r="H24" s="140"/>
      <c r="I24" s="140"/>
      <c r="J24" s="140"/>
      <c r="K24" s="11"/>
      <c r="L24" s="11"/>
      <c r="M24" s="116"/>
    </row>
    <row r="25" spans="1:13" s="1" customFormat="1" ht="16.5" customHeight="1" x14ac:dyDescent="0.25">
      <c r="A25" s="10">
        <v>3</v>
      </c>
      <c r="B25" s="132" t="s">
        <v>61</v>
      </c>
      <c r="C25" s="132"/>
      <c r="D25" s="132"/>
      <c r="E25" s="132"/>
      <c r="F25" s="132"/>
      <c r="G25" s="132"/>
      <c r="H25" s="132"/>
      <c r="I25" s="132"/>
      <c r="J25" s="132"/>
      <c r="K25" s="11"/>
      <c r="L25" s="11"/>
      <c r="M25" s="116"/>
    </row>
    <row r="26" spans="1:13" ht="16.5" hidden="1" customHeight="1" x14ac:dyDescent="0.15">
      <c r="A26" s="10">
        <v>4</v>
      </c>
      <c r="B26" s="132" t="s">
        <v>51</v>
      </c>
      <c r="C26" s="132"/>
      <c r="D26" s="132"/>
      <c r="E26" s="132"/>
      <c r="F26" s="132"/>
      <c r="G26" s="132"/>
      <c r="H26" s="132"/>
      <c r="I26" s="132"/>
      <c r="J26" s="132"/>
      <c r="K26" s="15"/>
      <c r="L26" s="15"/>
      <c r="M26" s="114"/>
    </row>
    <row r="27" spans="1:13" s="15" customFormat="1" ht="12.75" customHeight="1" x14ac:dyDescent="0.15">
      <c r="A27" s="10">
        <v>4</v>
      </c>
      <c r="B27" s="131" t="s">
        <v>64</v>
      </c>
      <c r="C27" s="127"/>
      <c r="D27" s="127"/>
      <c r="E27" s="127"/>
      <c r="F27" s="127"/>
      <c r="G27" s="127"/>
      <c r="H27" s="127"/>
      <c r="I27" s="127"/>
      <c r="J27" s="127"/>
      <c r="M27" s="114"/>
    </row>
    <row r="28" spans="1:13" x14ac:dyDescent="0.15">
      <c r="A28" s="15"/>
      <c r="B28" s="15"/>
      <c r="E28" s="5"/>
      <c r="H28" s="15"/>
      <c r="I28" s="15"/>
      <c r="J28" s="15"/>
      <c r="K28" s="15"/>
      <c r="L28" s="15"/>
    </row>
    <row r="29" spans="1:13" x14ac:dyDescent="0.15">
      <c r="A29" s="15"/>
      <c r="B29" s="15"/>
      <c r="D29" s="128"/>
      <c r="E29" s="15"/>
      <c r="H29" s="15"/>
      <c r="I29" s="15"/>
      <c r="J29" s="15"/>
      <c r="K29" s="15"/>
      <c r="L29" s="15"/>
    </row>
    <row r="30" spans="1:13" x14ac:dyDescent="0.15">
      <c r="D30" s="128"/>
      <c r="E30" s="15"/>
    </row>
    <row r="32" spans="1:13" x14ac:dyDescent="0.15">
      <c r="E32" s="15"/>
    </row>
    <row r="33" spans="5:10" x14ac:dyDescent="0.15">
      <c r="E33" s="15"/>
    </row>
    <row r="41" spans="5:10" x14ac:dyDescent="0.15">
      <c r="J41" s="129"/>
    </row>
    <row r="42" spans="5:10" x14ac:dyDescent="0.15">
      <c r="J42" s="130"/>
    </row>
    <row r="43" spans="5:10" x14ac:dyDescent="0.15">
      <c r="J43" s="130"/>
    </row>
  </sheetData>
  <sheetProtection algorithmName="SHA-512" hashValue="+Kj/gSki3vkqFzN/9WkRWtmjTTMHH6ITBnIHzu9AwulkXRgHqBYe30iI2Z/bk9G58NxmtaI4dNUi/jb+BEDnJQ==" saltValue="kQiOkBq2e3Cy9+1yo+7R/A==" spinCount="100000" sheet="1" selectLockedCells="1"/>
  <mergeCells count="11">
    <mergeCell ref="B26:J26"/>
    <mergeCell ref="B25:J25"/>
    <mergeCell ref="A3:B3"/>
    <mergeCell ref="A4:B4"/>
    <mergeCell ref="A15:B15"/>
    <mergeCell ref="A14:B14"/>
    <mergeCell ref="C18:C19"/>
    <mergeCell ref="B11:C11"/>
    <mergeCell ref="B23:J23"/>
    <mergeCell ref="B24:J24"/>
    <mergeCell ref="D20:E20"/>
  </mergeCells>
  <conditionalFormatting sqref="D16:D17">
    <cfRule type="cellIs" dxfId="7" priority="16" operator="greaterThan">
      <formula>$C$15</formula>
    </cfRule>
  </conditionalFormatting>
  <conditionalFormatting sqref="D18:D19">
    <cfRule type="cellIs" dxfId="6" priority="12" operator="greaterThan">
      <formula>$C$15</formula>
    </cfRule>
  </conditionalFormatting>
  <conditionalFormatting sqref="F20 D11">
    <cfRule type="expression" dxfId="5" priority="4" stopIfTrue="1">
      <formula>$D$11+$F$20&lt;&gt;100</formula>
    </cfRule>
    <cfRule type="expression" dxfId="4" priority="5">
      <formula>$D$11+$F$20=100</formula>
    </cfRule>
  </conditionalFormatting>
  <conditionalFormatting sqref="E11">
    <cfRule type="cellIs" dxfId="3" priority="2" operator="between">
      <formula>0</formula>
      <formula>495</formula>
    </cfRule>
    <cfRule type="cellIs" dxfId="2" priority="1" operator="between">
      <formula>495</formula>
      <formula>900</formula>
    </cfRule>
  </conditionalFormatting>
  <dataValidations count="5">
    <dataValidation type="decimal" operator="greaterThanOrEqual" allowBlank="1" showInputMessage="1" showErrorMessage="1" sqref="C16:C17" xr:uid="{00000000-0002-0000-0000-000000000000}">
      <formula1>0</formula1>
    </dataValidation>
    <dataValidation type="custom" operator="greaterThanOrEqual" allowBlank="1" showInputMessage="1" showErrorMessage="1" errorTitle="Fout" error="De opgegeven waarde bij laagste inschrijver is groter dan uw opgave." sqref="D18:D19" xr:uid="{00000000-0002-0000-0000-000001000000}">
      <formula1>D18&lt;=#REF!</formula1>
    </dataValidation>
    <dataValidation type="custom" operator="greaterThanOrEqual" allowBlank="1" showInputMessage="1" showErrorMessage="1" errorTitle="Laagste inschrijver" error="De opgegeven waarde bij laagste inschrijver is groter dan uw opgave." sqref="D16:D17" xr:uid="{00000000-0002-0000-0000-000002000000}">
      <formula1>D16&lt;=C16</formula1>
    </dataValidation>
    <dataValidation type="list" showInputMessage="1" showErrorMessage="1" sqref="C9:C10" xr:uid="{00000000-0002-0000-0000-000003000000}">
      <formula1>$L$4:$L$9</formula1>
    </dataValidation>
    <dataValidation type="list" showInputMessage="1" showErrorMessage="1" sqref="C5:C8" xr:uid="{00000000-0002-0000-0000-000004000000}">
      <formula1>$F$1:$J$1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34998626667073579"/>
  </sheetPr>
  <dimension ref="A1:AD20"/>
  <sheetViews>
    <sheetView zoomScaleNormal="100" workbookViewId="0">
      <selection activeCell="AA9" sqref="AA9"/>
    </sheetView>
  </sheetViews>
  <sheetFormatPr defaultColWidth="9.140625" defaultRowHeight="11.25" x14ac:dyDescent="0.15"/>
  <cols>
    <col min="1" max="1" width="6.140625" style="15" customWidth="1"/>
    <col min="2" max="2" width="19.140625" style="15" customWidth="1"/>
    <col min="3" max="3" width="14.140625" style="5" customWidth="1"/>
    <col min="4" max="5" width="14.140625" style="15" customWidth="1"/>
    <col min="6" max="6" width="14.140625" style="5" customWidth="1"/>
    <col min="7" max="10" width="14.140625" style="15" customWidth="1"/>
    <col min="11" max="11" width="12.85546875" style="5" customWidth="1"/>
    <col min="12" max="30" width="12.85546875" style="15" customWidth="1"/>
    <col min="31" max="16384" width="9.140625" style="15"/>
  </cols>
  <sheetData>
    <row r="1" spans="1:30" s="11" customFormat="1" ht="15" x14ac:dyDescent="0.25">
      <c r="A1" s="3" t="s">
        <v>0</v>
      </c>
      <c r="C1" s="13"/>
      <c r="F1" s="13"/>
      <c r="K1" s="13"/>
    </row>
    <row r="2" spans="1:30" s="11" customFormat="1" ht="7.5" customHeight="1" x14ac:dyDescent="0.25">
      <c r="A2" s="2"/>
      <c r="C2" s="13"/>
      <c r="F2" s="13"/>
      <c r="K2" s="13"/>
    </row>
    <row r="3" spans="1:30" ht="7.5" customHeight="1" thickBot="1" x14ac:dyDescent="0.2"/>
    <row r="4" spans="1:30" ht="18" customHeight="1" thickTop="1" thickBot="1" x14ac:dyDescent="0.25">
      <c r="A4" s="133" t="s">
        <v>6</v>
      </c>
      <c r="B4" s="133"/>
      <c r="F4" s="141" t="s">
        <v>55</v>
      </c>
      <c r="G4" s="142"/>
      <c r="H4" s="142"/>
      <c r="I4" s="142"/>
      <c r="J4" s="143"/>
      <c r="K4" s="146" t="s">
        <v>56</v>
      </c>
      <c r="L4" s="147"/>
      <c r="M4" s="147"/>
      <c r="N4" s="147"/>
      <c r="O4" s="148"/>
      <c r="P4" s="141" t="s">
        <v>57</v>
      </c>
      <c r="Q4" s="142"/>
      <c r="R4" s="142"/>
      <c r="S4" s="142"/>
      <c r="T4" s="143"/>
      <c r="U4" s="146" t="s">
        <v>58</v>
      </c>
      <c r="V4" s="147"/>
      <c r="W4" s="147"/>
      <c r="X4" s="147"/>
      <c r="Y4" s="148"/>
      <c r="Z4" s="141" t="s">
        <v>59</v>
      </c>
      <c r="AA4" s="142"/>
      <c r="AB4" s="142"/>
      <c r="AC4" s="142"/>
      <c r="AD4" s="143"/>
    </row>
    <row r="5" spans="1:30" ht="69" thickTop="1" thickBot="1" x14ac:dyDescent="0.2">
      <c r="A5" s="155" t="s">
        <v>1</v>
      </c>
      <c r="B5" s="156"/>
      <c r="C5" s="75" t="s">
        <v>15</v>
      </c>
      <c r="D5" s="75" t="s">
        <v>21</v>
      </c>
      <c r="E5" s="76" t="s">
        <v>22</v>
      </c>
      <c r="F5" s="23" t="s">
        <v>14</v>
      </c>
      <c r="G5" s="23" t="s">
        <v>18</v>
      </c>
      <c r="H5" s="23" t="s">
        <v>23</v>
      </c>
      <c r="I5" s="23" t="s">
        <v>41</v>
      </c>
      <c r="J5" s="60" t="s">
        <v>44</v>
      </c>
      <c r="K5" s="59" t="s">
        <v>14</v>
      </c>
      <c r="L5" s="23" t="s">
        <v>18</v>
      </c>
      <c r="M5" s="23" t="s">
        <v>23</v>
      </c>
      <c r="N5" s="23" t="s">
        <v>41</v>
      </c>
      <c r="O5" s="60" t="s">
        <v>44</v>
      </c>
      <c r="P5" s="59" t="s">
        <v>14</v>
      </c>
      <c r="Q5" s="23" t="s">
        <v>18</v>
      </c>
      <c r="R5" s="23" t="s">
        <v>23</v>
      </c>
      <c r="S5" s="23" t="s">
        <v>41</v>
      </c>
      <c r="T5" s="60" t="s">
        <v>44</v>
      </c>
      <c r="U5" s="59" t="s">
        <v>14</v>
      </c>
      <c r="V5" s="23" t="s">
        <v>18</v>
      </c>
      <c r="W5" s="23" t="s">
        <v>23</v>
      </c>
      <c r="X5" s="23" t="s">
        <v>41</v>
      </c>
      <c r="Y5" s="60" t="s">
        <v>44</v>
      </c>
      <c r="Z5" s="59" t="s">
        <v>14</v>
      </c>
      <c r="AA5" s="23" t="s">
        <v>18</v>
      </c>
      <c r="AB5" s="23" t="s">
        <v>23</v>
      </c>
      <c r="AC5" s="23" t="s">
        <v>41</v>
      </c>
      <c r="AD5" s="60" t="s">
        <v>44</v>
      </c>
    </row>
    <row r="6" spans="1:30" ht="28.5" customHeight="1" x14ac:dyDescent="0.15">
      <c r="A6" s="152" t="s">
        <v>20</v>
      </c>
      <c r="B6" s="149" t="s">
        <v>19</v>
      </c>
      <c r="C6" s="56"/>
      <c r="D6" s="105">
        <v>6</v>
      </c>
      <c r="E6" s="81">
        <f>SMALL(F16:F20,1)</f>
        <v>1.1200000000000001</v>
      </c>
      <c r="F6" s="71">
        <v>1.1200000000000001</v>
      </c>
      <c r="G6" s="57"/>
      <c r="H6" s="58"/>
      <c r="I6" s="49">
        <f>IF(F6&gt;0,MIN(10,MAX(0,10-10*LOG(F6/$E6,2))),0)</f>
        <v>10</v>
      </c>
      <c r="J6" s="62">
        <f>I6*$D6</f>
        <v>60</v>
      </c>
      <c r="K6" s="61">
        <v>1.2</v>
      </c>
      <c r="L6" s="57"/>
      <c r="M6" s="58"/>
      <c r="N6" s="49">
        <f>IF(K6&gt;0,MIN(10,MAX(0,10-10*LOG(K6/$E6,2))),0)</f>
        <v>9.0046432644908556</v>
      </c>
      <c r="O6" s="62">
        <f>N6*$D6</f>
        <v>54.027859586945134</v>
      </c>
      <c r="P6" s="61">
        <v>1.1399999999999999</v>
      </c>
      <c r="Q6" s="57"/>
      <c r="R6" s="58"/>
      <c r="S6" s="49">
        <f>IF(P6&gt;0,MIN(10,MAX(0,10-10*LOG(P6/$E6,2))),0)</f>
        <v>9.744649078928628</v>
      </c>
      <c r="T6" s="62">
        <f>S6*$D6</f>
        <v>58.467894473571768</v>
      </c>
      <c r="U6" s="61">
        <v>1.25</v>
      </c>
      <c r="V6" s="57"/>
      <c r="W6" s="58"/>
      <c r="X6" s="49">
        <f>IF(U6&gt;0,MIN(10,MAX(0,10-10*LOG(U6/$E6,2))),0)</f>
        <v>8.4157063739551727</v>
      </c>
      <c r="Y6" s="62">
        <f>X6*$D6</f>
        <v>50.494238243731033</v>
      </c>
      <c r="Z6" s="61">
        <v>1.1599999999999999</v>
      </c>
      <c r="AA6" s="57"/>
      <c r="AB6" s="58"/>
      <c r="AC6" s="49">
        <f>IF(Z6&gt;0,MIN(10,MAX(0,10-10*LOG(Z6/$E6,2))),0)</f>
        <v>9.4937392693003222</v>
      </c>
      <c r="AD6" s="62">
        <f>AC6*$D6</f>
        <v>56.962435615801937</v>
      </c>
    </row>
    <row r="7" spans="1:30" ht="28.5" customHeight="1" x14ac:dyDescent="0.15">
      <c r="A7" s="153"/>
      <c r="B7" s="150"/>
      <c r="C7" s="43" t="s">
        <v>8</v>
      </c>
      <c r="D7" s="106">
        <v>10</v>
      </c>
      <c r="E7" s="81">
        <f>SMALL(G16:G20,1)</f>
        <v>1.1057999999999999</v>
      </c>
      <c r="F7" s="72"/>
      <c r="G7" s="32">
        <v>0</v>
      </c>
      <c r="H7" s="33">
        <f>IF(F6&lt;&gt;0,F6-(F6*G7),0)</f>
        <v>1.1200000000000001</v>
      </c>
      <c r="I7" s="37">
        <f>IF(H7&gt;0,MIN(10,MAX(0,10-10*LOG(H7/$E7,2))),0)</f>
        <v>9.8159174451954048</v>
      </c>
      <c r="J7" s="64">
        <f t="shared" ref="J7:J9" si="0">I7*$D7</f>
        <v>98.159174451954044</v>
      </c>
      <c r="K7" s="63"/>
      <c r="L7" s="32">
        <v>0.03</v>
      </c>
      <c r="M7" s="33">
        <f>IF(K6&lt;&gt;0,K6-(K6*L7),0)</f>
        <v>1.1639999999999999</v>
      </c>
      <c r="N7" s="37">
        <f>IF(M7&gt;0,MIN(10,MAX(0,10-10*LOG(M7/$E7,2))),0)</f>
        <v>9.259994185562233</v>
      </c>
      <c r="O7" s="64">
        <f t="shared" ref="O7:O9" si="1">N7*$D7</f>
        <v>92.599941855622333</v>
      </c>
      <c r="P7" s="63"/>
      <c r="Q7" s="32">
        <v>0.03</v>
      </c>
      <c r="R7" s="33">
        <f>IF(P6&lt;&gt;0,P6-(P6*Q7),0)</f>
        <v>1.1057999999999999</v>
      </c>
      <c r="S7" s="37">
        <f>IF(R7&gt;0,MIN(10,MAX(0,10-10*LOG(R7/$E7,2))),0)</f>
        <v>10</v>
      </c>
      <c r="T7" s="64">
        <f t="shared" ref="T7:T9" si="2">S7*$D7</f>
        <v>100</v>
      </c>
      <c r="U7" s="63"/>
      <c r="V7" s="32">
        <v>0.04</v>
      </c>
      <c r="W7" s="33">
        <f>IF(U6&lt;&gt;0,U6-(U6*V7),0)</f>
        <v>1.2</v>
      </c>
      <c r="X7" s="37">
        <f>IF(W7&gt;0,MIN(10,MAX(0,10-10*LOG(W7/$E7,2))),0)</f>
        <v>8.8205607096862586</v>
      </c>
      <c r="Y7" s="64">
        <f t="shared" ref="Y7:Y9" si="3">X7*$D7</f>
        <v>88.205607096862593</v>
      </c>
      <c r="Z7" s="63"/>
      <c r="AA7" s="32">
        <v>0.03</v>
      </c>
      <c r="AB7" s="33">
        <f>IF(Z6&lt;&gt;0,Z6-(Z6*AA7),0)</f>
        <v>1.1252</v>
      </c>
      <c r="AC7" s="37">
        <f>IF(AB7&gt;0,MIN(10,MAX(0,10-10*LOG(AB7/$E7,2))),0)</f>
        <v>9.7490901903716942</v>
      </c>
      <c r="AD7" s="64">
        <f t="shared" ref="AD7:AD9" si="4">AC7*$D7</f>
        <v>97.490901903716946</v>
      </c>
    </row>
    <row r="8" spans="1:30" ht="33" customHeight="1" x14ac:dyDescent="0.15">
      <c r="A8" s="153"/>
      <c r="B8" s="150"/>
      <c r="C8" s="44" t="s">
        <v>16</v>
      </c>
      <c r="D8" s="111">
        <v>3</v>
      </c>
      <c r="E8" s="81">
        <f>SMALL(H16:H20,1)</f>
        <v>1.0903999999999998</v>
      </c>
      <c r="F8" s="73"/>
      <c r="G8" s="22">
        <v>0</v>
      </c>
      <c r="H8" s="17">
        <f>IF(F6&lt;&gt;0,F6-(F6*G8),0)</f>
        <v>1.1200000000000001</v>
      </c>
      <c r="I8" s="40">
        <f>IF(H8&gt;0,MIN(10,MAX(0,10-10*LOG(H8/$E8,2))),0)</f>
        <v>9.6135873497288031</v>
      </c>
      <c r="J8" s="64">
        <f t="shared" si="0"/>
        <v>28.840762049186409</v>
      </c>
      <c r="K8" s="65"/>
      <c r="L8" s="22">
        <v>0.04</v>
      </c>
      <c r="M8" s="17">
        <f>IF(K6&lt;&gt;0,K6-(K6*L8),0)</f>
        <v>1.1519999999999999</v>
      </c>
      <c r="N8" s="40">
        <f>IF(M8&gt;0,MIN(10,MAX(0,10-10*LOG(M8/$E8,2))),0)</f>
        <v>9.2071675047553452</v>
      </c>
      <c r="O8" s="64">
        <f t="shared" si="1"/>
        <v>27.621502514266034</v>
      </c>
      <c r="P8" s="65"/>
      <c r="Q8" s="22">
        <v>0.04</v>
      </c>
      <c r="R8" s="17">
        <f>IF(P6&lt;&gt;0,P6-(P6*Q8),0)</f>
        <v>1.0943999999999998</v>
      </c>
      <c r="S8" s="40">
        <f>IF(R8&gt;0,MIN(10,MAX(0,10-10*LOG(R8/$E8,2))),0)</f>
        <v>9.9471733191931158</v>
      </c>
      <c r="T8" s="64">
        <f t="shared" si="2"/>
        <v>29.841519957579347</v>
      </c>
      <c r="U8" s="65"/>
      <c r="V8" s="22">
        <v>0.05</v>
      </c>
      <c r="W8" s="17">
        <f>IF(U6&lt;&gt;0,U6-(U6*V8),0)</f>
        <v>1.1875</v>
      </c>
      <c r="X8" s="40">
        <f>IF(W8&gt;0,MIN(10,MAX(0,10-10*LOG(W8/$E8,2))),0)</f>
        <v>8.7692995381217429</v>
      </c>
      <c r="Y8" s="64">
        <f t="shared" si="3"/>
        <v>26.307898614365229</v>
      </c>
      <c r="Z8" s="65"/>
      <c r="AA8" s="22">
        <v>0.06</v>
      </c>
      <c r="AB8" s="17">
        <f>IF(Z6&lt;&gt;0,Z6-(Z6*AA8),0)</f>
        <v>1.0903999999999998</v>
      </c>
      <c r="AC8" s="40">
        <f>IF(AB8&gt;0,MIN(10,MAX(0,10-10*LOG(AB8/$E8,2))),0)</f>
        <v>10</v>
      </c>
      <c r="AD8" s="64">
        <f t="shared" si="4"/>
        <v>30</v>
      </c>
    </row>
    <row r="9" spans="1:30" ht="33" customHeight="1" thickBot="1" x14ac:dyDescent="0.2">
      <c r="A9" s="154"/>
      <c r="B9" s="151"/>
      <c r="C9" s="52" t="s">
        <v>17</v>
      </c>
      <c r="D9" s="107">
        <v>1</v>
      </c>
      <c r="E9" s="81">
        <f>SMALL(I16:I20,1)</f>
        <v>1.0555999999999999</v>
      </c>
      <c r="F9" s="74"/>
      <c r="G9" s="53">
        <v>0</v>
      </c>
      <c r="H9" s="52">
        <f>IF(F6&lt;&gt;0,F6-(F6*G9),0)</f>
        <v>1.1200000000000001</v>
      </c>
      <c r="I9" s="54">
        <f>IF(H9&gt;0,MIN(10,MAX(0,10-10*LOG(H9/$E9,2))),0)</f>
        <v>9.1456452349393906</v>
      </c>
      <c r="J9" s="67">
        <f t="shared" si="0"/>
        <v>9.1456452349393906</v>
      </c>
      <c r="K9" s="66"/>
      <c r="L9" s="53">
        <v>0.05</v>
      </c>
      <c r="M9" s="52">
        <f>IF(K6&lt;&gt;0,K6-(K6*L9),0)</f>
        <v>1.1399999999999999</v>
      </c>
      <c r="N9" s="54">
        <f>IF(M9&gt;0,MIN(10,MAX(0,10-10*LOG(M9/$E9,2))),0)</f>
        <v>8.8902943138680186</v>
      </c>
      <c r="O9" s="67">
        <f t="shared" si="1"/>
        <v>8.8902943138680186</v>
      </c>
      <c r="P9" s="66"/>
      <c r="Q9" s="53">
        <v>0.04</v>
      </c>
      <c r="R9" s="52">
        <f>IF(P6&lt;&gt;0,P6-(P6*Q9),0)</f>
        <v>1.0943999999999998</v>
      </c>
      <c r="S9" s="54">
        <f>IF(R9&gt;0,MIN(10,MAX(0,10-10*LOG(R9/$E9,2))),0)</f>
        <v>9.479231204403705</v>
      </c>
      <c r="T9" s="67">
        <f t="shared" si="2"/>
        <v>9.479231204403705</v>
      </c>
      <c r="U9" s="66"/>
      <c r="V9" s="53">
        <v>0.06</v>
      </c>
      <c r="W9" s="52">
        <f>IF(U6&lt;&gt;0,U6-(U6*V9),0)</f>
        <v>1.175</v>
      </c>
      <c r="X9" s="54">
        <f>IF(W9&gt;0,MIN(10,MAX(0,10-10*LOG(W9/$E9,2))),0)</f>
        <v>8.454024989865438</v>
      </c>
      <c r="Y9" s="67">
        <f t="shared" si="3"/>
        <v>8.454024989865438</v>
      </c>
      <c r="Z9" s="66"/>
      <c r="AA9" s="53">
        <v>0.09</v>
      </c>
      <c r="AB9" s="52">
        <f>IF(Z6&lt;&gt;0,Z6-(Z6*AA9),0)</f>
        <v>1.0555999999999999</v>
      </c>
      <c r="AC9" s="54">
        <f>IF(AB9&gt;0,MIN(10,MAX(0,10-10*LOG(AB9/$E9,2))),0)</f>
        <v>10</v>
      </c>
      <c r="AD9" s="67">
        <f t="shared" si="4"/>
        <v>10</v>
      </c>
    </row>
    <row r="10" spans="1:30" ht="21.75" customHeight="1" thickBot="1" x14ac:dyDescent="0.2">
      <c r="A10" s="77"/>
      <c r="B10" s="78"/>
      <c r="C10" s="79"/>
      <c r="D10" s="112">
        <f>SUM(D6:D9)</f>
        <v>20</v>
      </c>
      <c r="E10" s="80"/>
      <c r="F10" s="69"/>
      <c r="G10" s="69"/>
      <c r="H10" s="144" t="s">
        <v>12</v>
      </c>
      <c r="I10" s="145"/>
      <c r="J10" s="70">
        <f>SUM(J6:J9)</f>
        <v>196.14558173607983</v>
      </c>
      <c r="K10" s="68"/>
      <c r="L10" s="69"/>
      <c r="M10" s="144" t="s">
        <v>12</v>
      </c>
      <c r="N10" s="145"/>
      <c r="O10" s="70">
        <f>SUM(O6:O9)</f>
        <v>183.13959827070153</v>
      </c>
      <c r="P10" s="68"/>
      <c r="Q10" s="69"/>
      <c r="R10" s="144" t="s">
        <v>12</v>
      </c>
      <c r="S10" s="145"/>
      <c r="T10" s="70">
        <f>SUM(T6:T9)</f>
        <v>197.78864563555481</v>
      </c>
      <c r="U10" s="68"/>
      <c r="V10" s="69"/>
      <c r="W10" s="144" t="s">
        <v>12</v>
      </c>
      <c r="X10" s="145"/>
      <c r="Y10" s="70">
        <f>SUM(Y6:Y9)</f>
        <v>173.46176894482431</v>
      </c>
      <c r="Z10" s="68"/>
      <c r="AA10" s="69"/>
      <c r="AB10" s="144" t="s">
        <v>12</v>
      </c>
      <c r="AC10" s="145"/>
      <c r="AD10" s="70">
        <f>SUM(AD6:AD9)</f>
        <v>194.45333751951887</v>
      </c>
    </row>
    <row r="11" spans="1:30" ht="7.5" customHeight="1" thickTop="1" x14ac:dyDescent="0.15">
      <c r="B11" s="9"/>
      <c r="C11" s="18"/>
      <c r="D11" s="20"/>
      <c r="E11" s="19"/>
      <c r="F11" s="18"/>
      <c r="G11" s="19"/>
      <c r="H11" s="19"/>
      <c r="I11" s="19"/>
      <c r="J11" s="21"/>
      <c r="K11" s="15"/>
    </row>
    <row r="12" spans="1:30" ht="7.5" customHeight="1" x14ac:dyDescent="0.15">
      <c r="B12" s="9"/>
      <c r="C12" s="18"/>
      <c r="D12" s="20"/>
      <c r="E12" s="19"/>
      <c r="F12" s="18"/>
      <c r="G12" s="19"/>
      <c r="H12" s="19"/>
      <c r="I12" s="19"/>
      <c r="J12" s="21"/>
      <c r="K12" s="15"/>
    </row>
    <row r="13" spans="1:30" ht="6.75" customHeight="1" x14ac:dyDescent="0.15">
      <c r="A13" s="10"/>
      <c r="B13" s="45"/>
      <c r="C13" s="45"/>
      <c r="D13" s="45"/>
      <c r="E13" s="45"/>
      <c r="F13" s="45"/>
      <c r="G13" s="45"/>
      <c r="H13" s="45"/>
      <c r="I13" s="45"/>
      <c r="J13" s="45"/>
      <c r="K13" s="15"/>
    </row>
    <row r="16" spans="1:30" x14ac:dyDescent="0.15">
      <c r="F16" s="84">
        <f>F6</f>
        <v>1.1200000000000001</v>
      </c>
      <c r="G16" s="85">
        <f>H7</f>
        <v>1.1200000000000001</v>
      </c>
      <c r="H16" s="85">
        <f>H8</f>
        <v>1.1200000000000001</v>
      </c>
      <c r="I16" s="85">
        <f>H9</f>
        <v>1.1200000000000001</v>
      </c>
    </row>
    <row r="17" spans="6:9" x14ac:dyDescent="0.15">
      <c r="F17" s="84">
        <f>K6</f>
        <v>1.2</v>
      </c>
      <c r="G17" s="85">
        <f>M7</f>
        <v>1.1639999999999999</v>
      </c>
      <c r="H17" s="85">
        <f>M8</f>
        <v>1.1519999999999999</v>
      </c>
      <c r="I17" s="85">
        <f>M9</f>
        <v>1.1399999999999999</v>
      </c>
    </row>
    <row r="18" spans="6:9" x14ac:dyDescent="0.15">
      <c r="F18" s="84">
        <f>P6</f>
        <v>1.1399999999999999</v>
      </c>
      <c r="G18" s="85">
        <f>R7</f>
        <v>1.1057999999999999</v>
      </c>
      <c r="H18" s="85">
        <f>R8</f>
        <v>1.0943999999999998</v>
      </c>
      <c r="I18" s="85">
        <f>R9</f>
        <v>1.0943999999999998</v>
      </c>
    </row>
    <row r="19" spans="6:9" x14ac:dyDescent="0.15">
      <c r="F19" s="84">
        <f>U6</f>
        <v>1.25</v>
      </c>
      <c r="G19" s="85">
        <f>W7</f>
        <v>1.2</v>
      </c>
      <c r="H19" s="85">
        <f>W8</f>
        <v>1.1875</v>
      </c>
      <c r="I19" s="85">
        <f>W9</f>
        <v>1.175</v>
      </c>
    </row>
    <row r="20" spans="6:9" x14ac:dyDescent="0.15">
      <c r="F20" s="84">
        <f>Z6</f>
        <v>1.1599999999999999</v>
      </c>
      <c r="G20" s="85">
        <f>AB7</f>
        <v>1.1252</v>
      </c>
      <c r="H20" s="85">
        <f>AB8</f>
        <v>1.0903999999999998</v>
      </c>
      <c r="I20" s="85">
        <f>AB9</f>
        <v>1.0555999999999999</v>
      </c>
    </row>
  </sheetData>
  <sheetProtection password="CE1B" sheet="1" objects="1" scenarios="1" selectLockedCells="1"/>
  <mergeCells count="14">
    <mergeCell ref="B6:B9"/>
    <mergeCell ref="A6:A9"/>
    <mergeCell ref="H10:I10"/>
    <mergeCell ref="A4:B4"/>
    <mergeCell ref="A5:B5"/>
    <mergeCell ref="F4:J4"/>
    <mergeCell ref="Z4:AD4"/>
    <mergeCell ref="AB10:AC10"/>
    <mergeCell ref="K4:O4"/>
    <mergeCell ref="M10:N10"/>
    <mergeCell ref="P4:T4"/>
    <mergeCell ref="R10:S10"/>
    <mergeCell ref="U4:Y4"/>
    <mergeCell ref="W10:X10"/>
  </mergeCells>
  <conditionalFormatting sqref="D11:D12">
    <cfRule type="cellIs" dxfId="1" priority="5" operator="greaterThan">
      <formula>#REF!</formula>
    </cfRule>
  </conditionalFormatting>
  <conditionalFormatting sqref="E6:E9">
    <cfRule type="cellIs" dxfId="0" priority="2" operator="greaterThan">
      <formula>#REF!</formula>
    </cfRule>
  </conditionalFormatting>
  <dataValidations count="3">
    <dataValidation type="decimal" operator="greaterThanOrEqual" allowBlank="1" showInputMessage="1" showErrorMessage="1" error="Kortingspercentage moet groter of gelijk zijn aan 0,00 %." sqref="G7:G9 L7:L9 Q7:Q9 V7:V9 AA7:AA9" xr:uid="{00000000-0002-0000-0100-000000000000}">
      <formula1>0</formula1>
    </dataValidation>
    <dataValidation operator="greaterThanOrEqual" allowBlank="1" showInputMessage="1" showErrorMessage="1" sqref="H7:H9 F7:F9 C6:C9 M7:M9 K7:K9 R7:R9 P7:P9 W7:W9 U7:U9 AB7:AB9 Z7:Z9" xr:uid="{00000000-0002-0000-0100-000001000000}"/>
    <dataValidation type="decimal" operator="greaterThanOrEqual" allowBlank="1" showInputMessage="1" showErrorMessage="1" sqref="F6 D11:D12 K6 P6 U6 Z6" xr:uid="{00000000-0002-0000-0100-000002000000}">
      <formula1>0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L21"/>
  <sheetViews>
    <sheetView workbookViewId="0">
      <selection activeCell="J11" sqref="J11"/>
    </sheetView>
  </sheetViews>
  <sheetFormatPr defaultRowHeight="15" x14ac:dyDescent="0.25"/>
  <cols>
    <col min="2" max="2" width="40.28515625" customWidth="1"/>
    <col min="3" max="3" width="10.28515625" bestFit="1" customWidth="1"/>
    <col min="10" max="10" width="12.28515625" customWidth="1"/>
    <col min="11" max="11" width="16.7109375" customWidth="1"/>
    <col min="12" max="12" width="11" customWidth="1"/>
  </cols>
  <sheetData>
    <row r="2" spans="2:12" x14ac:dyDescent="0.25">
      <c r="B2" s="15"/>
      <c r="C2" s="86"/>
    </row>
    <row r="4" spans="2:12" x14ac:dyDescent="0.25">
      <c r="B4" s="88" t="s">
        <v>37</v>
      </c>
      <c r="C4" s="157" t="s">
        <v>24</v>
      </c>
      <c r="D4" s="158"/>
      <c r="E4" s="158"/>
      <c r="F4" s="158"/>
      <c r="G4" s="159"/>
    </row>
    <row r="5" spans="2:12" x14ac:dyDescent="0.25">
      <c r="B5" s="89"/>
      <c r="C5" s="87" t="s">
        <v>25</v>
      </c>
      <c r="D5" s="87" t="s">
        <v>26</v>
      </c>
      <c r="E5" s="87" t="s">
        <v>27</v>
      </c>
      <c r="F5" s="87" t="s">
        <v>28</v>
      </c>
      <c r="G5" s="87" t="s">
        <v>29</v>
      </c>
    </row>
    <row r="6" spans="2:12" ht="26.25" x14ac:dyDescent="0.25">
      <c r="B6" s="90" t="s">
        <v>30</v>
      </c>
      <c r="C6" s="87"/>
      <c r="D6" s="87"/>
      <c r="E6" s="87"/>
      <c r="F6" s="87"/>
      <c r="G6" s="87"/>
    </row>
    <row r="7" spans="2:12" x14ac:dyDescent="0.25">
      <c r="B7" s="91" t="s">
        <v>36</v>
      </c>
      <c r="C7" s="92">
        <f>'Hulpmiddel scoreberekening (2)'!F6</f>
        <v>1.1200000000000001</v>
      </c>
      <c r="D7" s="92">
        <f>'Hulpmiddel scoreberekening (2)'!K6</f>
        <v>1.2</v>
      </c>
      <c r="E7" s="92">
        <f>'Hulpmiddel scoreberekening (2)'!P6</f>
        <v>1.1399999999999999</v>
      </c>
      <c r="F7" s="92">
        <f>'Hulpmiddel scoreberekening (2)'!U6</f>
        <v>1.25</v>
      </c>
      <c r="G7" s="92">
        <f>'Hulpmiddel scoreberekening (2)'!Z6</f>
        <v>1.1599999999999999</v>
      </c>
    </row>
    <row r="8" spans="2:12" x14ac:dyDescent="0.25">
      <c r="B8" s="93" t="s">
        <v>35</v>
      </c>
      <c r="C8" s="92">
        <f>'Hulpmiddel scoreberekening (2)'!I6</f>
        <v>10</v>
      </c>
      <c r="D8" s="92">
        <f>'Hulpmiddel scoreberekening (2)'!N6</f>
        <v>9.0046432644908556</v>
      </c>
      <c r="E8" s="92">
        <f>'Hulpmiddel scoreberekening (2)'!S6</f>
        <v>9.744649078928628</v>
      </c>
      <c r="F8" s="92">
        <f>'Hulpmiddel scoreberekening (2)'!X6</f>
        <v>8.4157063739551727</v>
      </c>
      <c r="G8" s="92">
        <f>'Hulpmiddel scoreberekening (2)'!AC6</f>
        <v>9.4937392693003222</v>
      </c>
    </row>
    <row r="9" spans="2:12" ht="26.25" x14ac:dyDescent="0.25">
      <c r="B9" s="97" t="s">
        <v>38</v>
      </c>
      <c r="C9" s="94"/>
      <c r="D9" s="94"/>
      <c r="E9" s="94"/>
      <c r="F9" s="94"/>
      <c r="G9" s="94"/>
      <c r="J9" s="98" t="s">
        <v>24</v>
      </c>
      <c r="K9" s="98" t="s">
        <v>39</v>
      </c>
      <c r="L9" s="98" t="s">
        <v>40</v>
      </c>
    </row>
    <row r="10" spans="2:12" x14ac:dyDescent="0.25">
      <c r="B10" s="95" t="s">
        <v>32</v>
      </c>
      <c r="C10" s="95"/>
      <c r="D10" s="95"/>
      <c r="E10" s="95"/>
      <c r="F10" s="95"/>
      <c r="G10" s="95"/>
      <c r="J10" s="99" t="s">
        <v>25</v>
      </c>
      <c r="K10" s="100">
        <f>C7</f>
        <v>1.1200000000000001</v>
      </c>
      <c r="L10" s="100">
        <f>C8</f>
        <v>10</v>
      </c>
    </row>
    <row r="11" spans="2:12" x14ac:dyDescent="0.25">
      <c r="B11" s="91" t="s">
        <v>31</v>
      </c>
      <c r="C11" s="96">
        <f>'Hulpmiddel scoreberekening (2)'!G7</f>
        <v>0</v>
      </c>
      <c r="D11" s="96">
        <f>'Hulpmiddel scoreberekening (2)'!L7</f>
        <v>0.03</v>
      </c>
      <c r="E11" s="96">
        <f>'Hulpmiddel scoreberekening (2)'!Q7</f>
        <v>0.03</v>
      </c>
      <c r="F11" s="96">
        <f>'Hulpmiddel scoreberekening (2)'!V7</f>
        <v>0.04</v>
      </c>
      <c r="G11" s="96">
        <f>'Hulpmiddel scoreberekening (2)'!AA7</f>
        <v>0.03</v>
      </c>
      <c r="J11" s="99" t="s">
        <v>26</v>
      </c>
      <c r="K11" s="100">
        <f>D7</f>
        <v>1.2</v>
      </c>
      <c r="L11" s="100">
        <f>D8</f>
        <v>9.0046432644908556</v>
      </c>
    </row>
    <row r="12" spans="2:12" x14ac:dyDescent="0.25">
      <c r="B12" s="91" t="s">
        <v>23</v>
      </c>
      <c r="C12" s="92">
        <f>'Hulpmiddel scoreberekening (2)'!H7</f>
        <v>1.1200000000000001</v>
      </c>
      <c r="D12" s="92">
        <f>'Hulpmiddel scoreberekening (2)'!M7</f>
        <v>1.1639999999999999</v>
      </c>
      <c r="E12" s="92">
        <f>'Hulpmiddel scoreberekening (2)'!R7</f>
        <v>1.1057999999999999</v>
      </c>
      <c r="F12" s="92">
        <f>'Hulpmiddel scoreberekening (2)'!W7</f>
        <v>1.2</v>
      </c>
      <c r="G12" s="92">
        <f>'Hulpmiddel scoreberekening (2)'!AB7</f>
        <v>1.1252</v>
      </c>
      <c r="J12" s="99" t="s">
        <v>27</v>
      </c>
      <c r="K12" s="100">
        <f>E7</f>
        <v>1.1399999999999999</v>
      </c>
      <c r="L12" s="100">
        <f>E8</f>
        <v>9.744649078928628</v>
      </c>
    </row>
    <row r="13" spans="2:12" x14ac:dyDescent="0.25">
      <c r="B13" s="93" t="s">
        <v>35</v>
      </c>
      <c r="C13" s="92">
        <f>'Hulpmiddel scoreberekening (2)'!I7</f>
        <v>9.8159174451954048</v>
      </c>
      <c r="D13" s="92">
        <f>'Hulpmiddel scoreberekening (2)'!N7</f>
        <v>9.259994185562233</v>
      </c>
      <c r="E13" s="92">
        <f>'Hulpmiddel scoreberekening (2)'!S7</f>
        <v>10</v>
      </c>
      <c r="F13" s="92">
        <f>'Hulpmiddel scoreberekening (2)'!X7</f>
        <v>8.8205607096862586</v>
      </c>
      <c r="G13" s="92">
        <f>'Hulpmiddel scoreberekening (2)'!AC7</f>
        <v>9.7490901903716942</v>
      </c>
      <c r="J13" s="99" t="s">
        <v>28</v>
      </c>
      <c r="K13" s="100">
        <f>F7</f>
        <v>1.25</v>
      </c>
      <c r="L13" s="100">
        <f>F8</f>
        <v>8.4157063739551727</v>
      </c>
    </row>
    <row r="14" spans="2:12" x14ac:dyDescent="0.25">
      <c r="B14" s="95" t="s">
        <v>33</v>
      </c>
      <c r="C14" s="95"/>
      <c r="D14" s="95"/>
      <c r="E14" s="95"/>
      <c r="F14" s="95"/>
      <c r="G14" s="95"/>
      <c r="J14" s="99" t="s">
        <v>29</v>
      </c>
      <c r="K14" s="100">
        <f>G7</f>
        <v>1.1599999999999999</v>
      </c>
      <c r="L14" s="100">
        <f>G8</f>
        <v>9.4937392693003222</v>
      </c>
    </row>
    <row r="15" spans="2:12" x14ac:dyDescent="0.25">
      <c r="B15" s="91" t="s">
        <v>31</v>
      </c>
      <c r="C15" s="96">
        <f>'Hulpmiddel scoreberekening (2)'!G8</f>
        <v>0</v>
      </c>
      <c r="D15" s="96">
        <f>'Hulpmiddel scoreberekening (2)'!L8</f>
        <v>0.04</v>
      </c>
      <c r="E15" s="96">
        <f>'Hulpmiddel scoreberekening (2)'!Q8</f>
        <v>0.04</v>
      </c>
      <c r="F15" s="96">
        <f>'Hulpmiddel scoreberekening (2)'!V8</f>
        <v>0.05</v>
      </c>
      <c r="G15" s="96">
        <f>'Hulpmiddel scoreberekening (2)'!AA8</f>
        <v>0.06</v>
      </c>
    </row>
    <row r="16" spans="2:12" x14ac:dyDescent="0.25">
      <c r="B16" s="91" t="s">
        <v>23</v>
      </c>
      <c r="C16" s="92">
        <f>'Hulpmiddel scoreberekening (2)'!H8</f>
        <v>1.1200000000000001</v>
      </c>
      <c r="D16" s="92">
        <f>'Hulpmiddel scoreberekening (2)'!M8</f>
        <v>1.1519999999999999</v>
      </c>
      <c r="E16" s="92">
        <f>'Hulpmiddel scoreberekening (2)'!R8</f>
        <v>1.0943999999999998</v>
      </c>
      <c r="F16" s="92">
        <f>'Hulpmiddel scoreberekening (2)'!W8</f>
        <v>1.1875</v>
      </c>
      <c r="G16" s="92">
        <f>'Hulpmiddel scoreberekening (2)'!AB8</f>
        <v>1.0903999999999998</v>
      </c>
    </row>
    <row r="17" spans="2:7" x14ac:dyDescent="0.25">
      <c r="B17" s="93" t="s">
        <v>35</v>
      </c>
      <c r="C17" s="92">
        <f>'Hulpmiddel scoreberekening (2)'!I8</f>
        <v>9.6135873497288031</v>
      </c>
      <c r="D17" s="92">
        <f>'Hulpmiddel scoreberekening (2)'!N8</f>
        <v>9.2071675047553452</v>
      </c>
      <c r="E17" s="92">
        <f>'Hulpmiddel scoreberekening (2)'!S8</f>
        <v>9.9471733191931158</v>
      </c>
      <c r="F17" s="92">
        <f>'Hulpmiddel scoreberekening (2)'!X8</f>
        <v>8.7692995381217429</v>
      </c>
      <c r="G17" s="92">
        <f>'Hulpmiddel scoreberekening (2)'!AC8</f>
        <v>10</v>
      </c>
    </row>
    <row r="18" spans="2:7" x14ac:dyDescent="0.25">
      <c r="B18" s="95" t="s">
        <v>34</v>
      </c>
      <c r="C18" s="95"/>
      <c r="D18" s="95"/>
      <c r="E18" s="95"/>
      <c r="F18" s="95"/>
      <c r="G18" s="95"/>
    </row>
    <row r="19" spans="2:7" x14ac:dyDescent="0.25">
      <c r="B19" s="91" t="s">
        <v>31</v>
      </c>
      <c r="C19" s="96">
        <f>'Hulpmiddel scoreberekening (2)'!G9</f>
        <v>0</v>
      </c>
      <c r="D19" s="96">
        <f>'Hulpmiddel scoreberekening (2)'!L9</f>
        <v>0.05</v>
      </c>
      <c r="E19" s="96">
        <f>'Hulpmiddel scoreberekening (2)'!Q9</f>
        <v>0.04</v>
      </c>
      <c r="F19" s="96">
        <f>'Hulpmiddel scoreberekening (2)'!V9</f>
        <v>0.06</v>
      </c>
      <c r="G19" s="96">
        <f>'Hulpmiddel scoreberekening (2)'!AA9</f>
        <v>0.09</v>
      </c>
    </row>
    <row r="20" spans="2:7" x14ac:dyDescent="0.25">
      <c r="B20" s="91" t="s">
        <v>23</v>
      </c>
      <c r="C20" s="92">
        <f>'Hulpmiddel scoreberekening (2)'!H9</f>
        <v>1.1200000000000001</v>
      </c>
      <c r="D20" s="92">
        <f>'Hulpmiddel scoreberekening (2)'!M9</f>
        <v>1.1399999999999999</v>
      </c>
      <c r="E20" s="92">
        <f>'Hulpmiddel scoreberekening (2)'!R9</f>
        <v>1.0943999999999998</v>
      </c>
      <c r="F20" s="92">
        <f>'Hulpmiddel scoreberekening (2)'!W9</f>
        <v>1.175</v>
      </c>
      <c r="G20" s="92">
        <f>'Hulpmiddel scoreberekening (2)'!AB9</f>
        <v>1.0555999999999999</v>
      </c>
    </row>
    <row r="21" spans="2:7" x14ac:dyDescent="0.25">
      <c r="B21" s="93" t="s">
        <v>35</v>
      </c>
      <c r="C21" s="92">
        <f>'Hulpmiddel scoreberekening (2)'!I9</f>
        <v>9.1456452349393906</v>
      </c>
      <c r="D21" s="92">
        <f>'Hulpmiddel scoreberekening (2)'!N9</f>
        <v>8.8902943138680186</v>
      </c>
      <c r="E21" s="92">
        <f>'Hulpmiddel scoreberekening (2)'!S9</f>
        <v>9.479231204403705</v>
      </c>
      <c r="F21" s="92">
        <f>'Hulpmiddel scoreberekening (2)'!X9</f>
        <v>8.454024989865438</v>
      </c>
      <c r="G21" s="92">
        <f>'Hulpmiddel scoreberekening (2)'!AC9</f>
        <v>10</v>
      </c>
    </row>
  </sheetData>
  <mergeCells count="1">
    <mergeCell ref="C4:G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sqref="A1:V2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2</vt:i4>
      </vt:variant>
    </vt:vector>
  </HeadingPairs>
  <TitlesOfParts>
    <vt:vector size="6" baseType="lpstr">
      <vt:lpstr>Hulpmiddel scoreberekening</vt:lpstr>
      <vt:lpstr>Hulpmiddel scoreberekening (2)</vt:lpstr>
      <vt:lpstr>Blad1</vt:lpstr>
      <vt:lpstr>Blad2</vt:lpstr>
      <vt:lpstr>'Hulpmiddel scoreberekening'!Afdrukbereik</vt:lpstr>
      <vt:lpstr>'Hulpmiddel scoreberekening (2)'!Afdrukbereik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Mary-Ann Schenk</dc:creator>
  <cp:lastModifiedBy>Bergh, mr. M.A. van den (Marcel)</cp:lastModifiedBy>
  <cp:lastPrinted>2016-02-08T08:54:06Z</cp:lastPrinted>
  <dcterms:created xsi:type="dcterms:W3CDTF">2006-09-16T00:00:00Z</dcterms:created>
  <dcterms:modified xsi:type="dcterms:W3CDTF">2022-05-12T19:14:26Z</dcterms:modified>
</cp:coreProperties>
</file>